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https://edelweissmf-my.sharepoint.com/personal/jehzeel_master_edelweissmf_com1/Documents/FCMPL2/LAB/COMPLIANCE/Mutual Fund/compliance/Compliance/Reports/1 - SEBI/31_Monthly Portfolio Disclosure/2022/11. November/"/>
    </mc:Choice>
  </mc:AlternateContent>
  <xr:revisionPtr revIDLastSave="431" documentId="13_ncr:1_{84542749-D167-4823-A01C-28862689D5E7}" xr6:coauthVersionLast="47" xr6:coauthVersionMax="47" xr10:uidLastSave="{18375DE6-C067-4F25-8D7F-8B6F8043D5AE}"/>
  <bookViews>
    <workbookView xWindow="-110" yWindow="-110" windowWidth="19420" windowHeight="10420" xr2:uid="{00000000-000D-0000-FFFF-FFFF00000000}"/>
  </bookViews>
  <sheets>
    <sheet name="Index" sheetId="49" r:id="rId1"/>
    <sheet name="EDACBF" sheetId="1" r:id="rId2"/>
    <sheet name="EDBE23" sheetId="2" r:id="rId3"/>
    <sheet name="EDBE25" sheetId="3" r:id="rId4"/>
    <sheet name="EDBE30" sheetId="4" r:id="rId5"/>
    <sheet name="EDBE31" sheetId="5" r:id="rId6"/>
    <sheet name="EDBE32" sheetId="6" r:id="rId7"/>
    <sheet name="EDBPDF" sheetId="7" r:id="rId8"/>
    <sheet name="EDCG27" sheetId="8" r:id="rId9"/>
    <sheet name="EDCG28" sheetId="9" r:id="rId10"/>
    <sheet name="EDCG37" sheetId="10" r:id="rId11"/>
    <sheet name="EDCPSF" sheetId="11" r:id="rId12"/>
    <sheet name="EDFF23" sheetId="12" r:id="rId13"/>
    <sheet name="EDFF25" sheetId="13" r:id="rId14"/>
    <sheet name="EDFF30" sheetId="14" r:id="rId15"/>
    <sheet name="EDFF31" sheetId="15" r:id="rId16"/>
    <sheet name="EDFF32" sheetId="16" r:id="rId17"/>
    <sheet name="EDGSEC" sheetId="17" r:id="rId18"/>
    <sheet name="EDNP27" sheetId="18" r:id="rId19"/>
    <sheet name="EDNPSF" sheetId="19" r:id="rId20"/>
    <sheet name="EDONTF" sheetId="20" r:id="rId21"/>
    <sheet name="EEARBF" sheetId="21" r:id="rId22"/>
    <sheet name="EEARFD" sheetId="22" r:id="rId23"/>
    <sheet name="EEDGEF" sheetId="23" r:id="rId24"/>
    <sheet name="EEECRF" sheetId="24" r:id="rId25"/>
    <sheet name="EEELSS" sheetId="25" r:id="rId26"/>
    <sheet name="EEEQTF" sheetId="26" r:id="rId27"/>
    <sheet name="EEESCF" sheetId="27" r:id="rId28"/>
    <sheet name="EEESSF" sheetId="28" r:id="rId29"/>
    <sheet name="EEFOCF" sheetId="29" r:id="rId30"/>
    <sheet name="EEIF30" sheetId="30" r:id="rId31"/>
    <sheet name="EEIF50" sheetId="31" r:id="rId32"/>
    <sheet name="EELMIF" sheetId="32" r:id="rId33"/>
    <sheet name="EEM150" sheetId="33" r:id="rId34"/>
    <sheet name="EEMOF1" sheetId="34" r:id="rId35"/>
    <sheet name="EENFBA" sheetId="35" r:id="rId36"/>
    <sheet name="EENN50" sheetId="36" r:id="rId37"/>
    <sheet name="EEPRUA" sheetId="37" r:id="rId38"/>
    <sheet name="EES250" sheetId="38" r:id="rId39"/>
    <sheet name="EESMCF" sheetId="39" r:id="rId40"/>
    <sheet name="EGSFOF" sheetId="40" r:id="rId41"/>
    <sheet name="ELLIQF" sheetId="41" r:id="rId42"/>
    <sheet name="EOASEF" sheetId="42" r:id="rId43"/>
    <sheet name="EOCHIF" sheetId="43" r:id="rId44"/>
    <sheet name="EODWHF" sheetId="44" r:id="rId45"/>
    <sheet name="EOEDOF" sheetId="45" r:id="rId46"/>
    <sheet name="EOEMOP" sheetId="46" r:id="rId47"/>
    <sheet name="EOUSEF" sheetId="47" r:id="rId48"/>
    <sheet name="EOUSTF" sheetId="48" r:id="rId49"/>
  </sheets>
  <definedNames>
    <definedName name="_xlnm._FilterDatabase" localSheetId="1" hidden="1">EDACBF!$A$5:$P$42</definedName>
    <definedName name="_xlnm._FilterDatabase" localSheetId="2" hidden="1">EDBE23!$A$5:$P$69</definedName>
    <definedName name="_xlnm._FilterDatabase" localSheetId="3" hidden="1">EDBE25!$A$5:$P$80</definedName>
    <definedName name="_xlnm._FilterDatabase" localSheetId="4" hidden="1">EDBE30!$A$5:$P$89</definedName>
    <definedName name="_xlnm._FilterDatabase" localSheetId="5" hidden="1">EDBE31!$A$5:$P$62</definedName>
    <definedName name="_xlnm._FilterDatabase" localSheetId="6" hidden="1">EDBE32!$A$5:$P$49</definedName>
    <definedName name="_xlnm._FilterDatabase" localSheetId="7" hidden="1">EDBPDF!$A$5:$P$55</definedName>
    <definedName name="_xlnm._FilterDatabase" localSheetId="8" hidden="1">EDCG27!$A$5:$P$41</definedName>
    <definedName name="_xlnm._FilterDatabase" localSheetId="9" hidden="1">EDCG28!$A$5:$P$38</definedName>
    <definedName name="_xlnm._FilterDatabase" localSheetId="10" hidden="1">EDCG37!$A$5:$P$40</definedName>
    <definedName name="_xlnm._FilterDatabase" localSheetId="11" hidden="1">EDCPSF!$A$5:$P$70</definedName>
    <definedName name="_xlnm._FilterDatabase" localSheetId="12" hidden="1">EDFF23!$A$5:$P$23</definedName>
    <definedName name="_xlnm._FilterDatabase" localSheetId="13" hidden="1">EDFF25!$A$5:$P$23</definedName>
    <definedName name="_xlnm._FilterDatabase" localSheetId="14" hidden="1">EDFF30!$A$5:$P$23</definedName>
    <definedName name="_xlnm._FilterDatabase" localSheetId="15" hidden="1">EDFF31!$A$5:$P$23</definedName>
    <definedName name="_xlnm._FilterDatabase" localSheetId="16" hidden="1">EDFF32!$A$5:$P$23</definedName>
    <definedName name="_xlnm._FilterDatabase" localSheetId="17" hidden="1">EDGSEC!$A$5:$P$39</definedName>
    <definedName name="_xlnm._FilterDatabase" localSheetId="18" hidden="1">EDNP27!$A$5:$P$81</definedName>
    <definedName name="_xlnm._FilterDatabase" localSheetId="19" hidden="1">EDNPSF!$A$5:$P$109</definedName>
    <definedName name="_xlnm._FilterDatabase" localSheetId="20" hidden="1">EDONTF!$A$5:$P$25</definedName>
    <definedName name="_xlnm._FilterDatabase" localSheetId="21" hidden="1">EEARBF!$A$5:$P$407</definedName>
    <definedName name="_xlnm._FilterDatabase" localSheetId="22" hidden="1">EEARFD!$A$5:$P$237</definedName>
    <definedName name="_xlnm._FilterDatabase" localSheetId="23" hidden="1">EEDGEF!$A$5:$P$108</definedName>
    <definedName name="_xlnm._FilterDatabase" localSheetId="24" hidden="1">EEECRF!$A$5:$P$78</definedName>
    <definedName name="_xlnm._FilterDatabase" localSheetId="25" hidden="1">EEELSS!$A$5:$P$75</definedName>
    <definedName name="_xlnm._FilterDatabase" localSheetId="26" hidden="1">EEEQTF!$A$5:$P$88</definedName>
    <definedName name="_xlnm._FilterDatabase" localSheetId="27" hidden="1">EEESCF!$A$5:$P$97</definedName>
    <definedName name="_xlnm._FilterDatabase" localSheetId="28" hidden="1">EEESSF!$A$5:$P$145</definedName>
    <definedName name="_xlnm._FilterDatabase" localSheetId="29" hidden="1">EEFOCF!$A$5:$P$51</definedName>
    <definedName name="_xlnm._FilterDatabase" localSheetId="30" hidden="1">EEIF30!$A$5:$P$51</definedName>
    <definedName name="_xlnm._FilterDatabase" localSheetId="31" hidden="1">EEIF50!$A$5:$P$72</definedName>
    <definedName name="_xlnm._FilterDatabase" localSheetId="32" hidden="1">EELMIF!$A$5:$P$271</definedName>
    <definedName name="_xlnm._FilterDatabase" localSheetId="33" hidden="1">'EEM150'!$A$5:$P$71</definedName>
    <definedName name="_xlnm._FilterDatabase" localSheetId="34" hidden="1">EEMOF1!$A$5:$P$91</definedName>
    <definedName name="_xlnm._FilterDatabase" localSheetId="35" hidden="1">EENFBA!$A$5:$P$34</definedName>
    <definedName name="_xlnm._FilterDatabase" localSheetId="36" hidden="1">EENN50!$A$5:$P$71</definedName>
    <definedName name="_xlnm._FilterDatabase" localSheetId="37" hidden="1">EEPRUA!$A$5:$P$130</definedName>
    <definedName name="_xlnm._FilterDatabase" localSheetId="38" hidden="1">'EES250'!$A$5:$P$271</definedName>
    <definedName name="_xlnm._FilterDatabase" localSheetId="39" hidden="1">EESMCF!$A$5:$P$80</definedName>
    <definedName name="_xlnm._FilterDatabase" localSheetId="40" hidden="1">EGSFOF!$A$5:$P$24</definedName>
    <definedName name="_xlnm._FilterDatabase" localSheetId="41" hidden="1">ELLIQF!$A$5:$P$54</definedName>
    <definedName name="_xlnm._FilterDatabase" localSheetId="42" hidden="1">EOASEF!$A$5:$P$21</definedName>
    <definedName name="_xlnm._FilterDatabase" localSheetId="43" hidden="1">EOCHIF!$A$5:$P$21</definedName>
    <definedName name="_xlnm._FilterDatabase" localSheetId="44" hidden="1">EODWHF!$A$7:$H$35</definedName>
    <definedName name="_xlnm._FilterDatabase" localSheetId="45" hidden="1">EOEDOF!$A$5:$P$21</definedName>
    <definedName name="_xlnm._FilterDatabase" localSheetId="46" hidden="1">EOEMOP!$A$5:$P$21</definedName>
    <definedName name="_xlnm._FilterDatabase" localSheetId="47" hidden="1">EOUSEF!$A$5:$P$21</definedName>
    <definedName name="_xlnm._FilterDatabase" localSheetId="48" hidden="1">EOUSTF!$A$5:$P$21</definedName>
    <definedName name="Hedging_Positions_through_Futures_AS_ON_MMMM_DD__YYYY___NIL" localSheetId="2">EDBE23!#REF!</definedName>
    <definedName name="Hedging_Positions_through_Futures_AS_ON_MMMM_DD__YYYY___NIL" localSheetId="3">EDBE25!#REF!</definedName>
    <definedName name="Hedging_Positions_through_Futures_AS_ON_MMMM_DD__YYYY___NIL" localSheetId="4">EDBE30!#REF!</definedName>
    <definedName name="Hedging_Positions_through_Futures_AS_ON_MMMM_DD__YYYY___NIL" localSheetId="5">EDBE31!#REF!</definedName>
    <definedName name="Hedging_Positions_through_Futures_AS_ON_MMMM_DD__YYYY___NIL" localSheetId="6">EDBE32!#REF!</definedName>
    <definedName name="Hedging_Positions_through_Futures_AS_ON_MMMM_DD__YYYY___NIL" localSheetId="7">EDBPDF!#REF!</definedName>
    <definedName name="Hedging_Positions_through_Futures_AS_ON_MMMM_DD__YYYY___NIL" localSheetId="8">EDCG27!#REF!</definedName>
    <definedName name="Hedging_Positions_through_Futures_AS_ON_MMMM_DD__YYYY___NIL" localSheetId="9">EDCG28!#REF!</definedName>
    <definedName name="Hedging_Positions_through_Futures_AS_ON_MMMM_DD__YYYY___NIL" localSheetId="10">EDCG37!#REF!</definedName>
    <definedName name="Hedging_Positions_through_Futures_AS_ON_MMMM_DD__YYYY___NIL" localSheetId="11">EDCPSF!#REF!</definedName>
    <definedName name="Hedging_Positions_through_Futures_AS_ON_MMMM_DD__YYYY___NIL" localSheetId="12">EDFF23!#REF!</definedName>
    <definedName name="Hedging_Positions_through_Futures_AS_ON_MMMM_DD__YYYY___NIL" localSheetId="13">EDFF25!#REF!</definedName>
    <definedName name="Hedging_Positions_through_Futures_AS_ON_MMMM_DD__YYYY___NIL" localSheetId="14">EDFF30!#REF!</definedName>
    <definedName name="Hedging_Positions_through_Futures_AS_ON_MMMM_DD__YYYY___NIL" localSheetId="15">EDFF31!#REF!</definedName>
    <definedName name="Hedging_Positions_through_Futures_AS_ON_MMMM_DD__YYYY___NIL" localSheetId="16">EDFF32!#REF!</definedName>
    <definedName name="Hedging_Positions_through_Futures_AS_ON_MMMM_DD__YYYY___NIL" localSheetId="17">EDGSEC!#REF!</definedName>
    <definedName name="Hedging_Positions_through_Futures_AS_ON_MMMM_DD__YYYY___NIL" localSheetId="18">EDNP27!#REF!</definedName>
    <definedName name="Hedging_Positions_through_Futures_AS_ON_MMMM_DD__YYYY___NIL" localSheetId="19">EDNPSF!#REF!</definedName>
    <definedName name="Hedging_Positions_through_Futures_AS_ON_MMMM_DD__YYYY___NIL" localSheetId="20">EDONTF!#REF!</definedName>
    <definedName name="Hedging_Positions_through_Futures_AS_ON_MMMM_DD__YYYY___NIL" localSheetId="21">EEARBF!#REF!</definedName>
    <definedName name="Hedging_Positions_through_Futures_AS_ON_MMMM_DD__YYYY___NIL" localSheetId="22">EEARFD!#REF!</definedName>
    <definedName name="Hedging_Positions_through_Futures_AS_ON_MMMM_DD__YYYY___NIL" localSheetId="23">EEDGEF!#REF!</definedName>
    <definedName name="Hedging_Positions_through_Futures_AS_ON_MMMM_DD__YYYY___NIL" localSheetId="24">EEECRF!#REF!</definedName>
    <definedName name="Hedging_Positions_through_Futures_AS_ON_MMMM_DD__YYYY___NIL" localSheetId="25">EEELSS!#REF!</definedName>
    <definedName name="Hedging_Positions_through_Futures_AS_ON_MMMM_DD__YYYY___NIL" localSheetId="26">EEEQTF!#REF!</definedName>
    <definedName name="Hedging_Positions_through_Futures_AS_ON_MMMM_DD__YYYY___NIL" localSheetId="27">EEESCF!#REF!</definedName>
    <definedName name="Hedging_Positions_through_Futures_AS_ON_MMMM_DD__YYYY___NIL" localSheetId="28">EEESSF!#REF!</definedName>
    <definedName name="Hedging_Positions_through_Futures_AS_ON_MMMM_DD__YYYY___NIL" localSheetId="29">EEFOCF!#REF!</definedName>
    <definedName name="Hedging_Positions_through_Futures_AS_ON_MMMM_DD__YYYY___NIL" localSheetId="30">EEIF30!#REF!</definedName>
    <definedName name="Hedging_Positions_through_Futures_AS_ON_MMMM_DD__YYYY___NIL" localSheetId="31">EEIF50!#REF!</definedName>
    <definedName name="Hedging_Positions_through_Futures_AS_ON_MMMM_DD__YYYY___NIL" localSheetId="32">EELMIF!#REF!</definedName>
    <definedName name="Hedging_Positions_through_Futures_AS_ON_MMMM_DD__YYYY___NIL" localSheetId="33">'EEM150'!#REF!</definedName>
    <definedName name="Hedging_Positions_through_Futures_AS_ON_MMMM_DD__YYYY___NIL" localSheetId="34">EEMOF1!#REF!</definedName>
    <definedName name="Hedging_Positions_through_Futures_AS_ON_MMMM_DD__YYYY___NIL" localSheetId="35">EENFBA!#REF!</definedName>
    <definedName name="Hedging_Positions_through_Futures_AS_ON_MMMM_DD__YYYY___NIL" localSheetId="36">EENN50!#REF!</definedName>
    <definedName name="Hedging_Positions_through_Futures_AS_ON_MMMM_DD__YYYY___NIL" localSheetId="37">EEPRUA!#REF!</definedName>
    <definedName name="Hedging_Positions_through_Futures_AS_ON_MMMM_DD__YYYY___NIL" localSheetId="38">'EES250'!#REF!</definedName>
    <definedName name="Hedging_Positions_through_Futures_AS_ON_MMMM_DD__YYYY___NIL" localSheetId="39">EESMCF!#REF!</definedName>
    <definedName name="Hedging_Positions_through_Futures_AS_ON_MMMM_DD__YYYY___NIL" localSheetId="40">EGSFOF!#REF!</definedName>
    <definedName name="Hedging_Positions_through_Futures_AS_ON_MMMM_DD__YYYY___NIL" localSheetId="41">ELLIQF!#REF!</definedName>
    <definedName name="Hedging_Positions_through_Futures_AS_ON_MMMM_DD__YYYY___NIL" localSheetId="42">EOASEF!#REF!</definedName>
    <definedName name="Hedging_Positions_through_Futures_AS_ON_MMMM_DD__YYYY___NIL" localSheetId="43">EOCHIF!#REF!</definedName>
    <definedName name="Hedging_Positions_through_Futures_AS_ON_MMMM_DD__YYYY___NIL" localSheetId="44">EODWHF!#REF!</definedName>
    <definedName name="Hedging_Positions_through_Futures_AS_ON_MMMM_DD__YYYY___NIL" localSheetId="45">EOEDOF!#REF!</definedName>
    <definedName name="Hedging_Positions_through_Futures_AS_ON_MMMM_DD__YYYY___NIL" localSheetId="46">EOEMOP!#REF!</definedName>
    <definedName name="Hedging_Positions_through_Futures_AS_ON_MMMM_DD__YYYY___NIL" localSheetId="47">EOUSEF!#REF!</definedName>
    <definedName name="Hedging_Positions_through_Futures_AS_ON_MMMM_DD__YYYY___NIL" localSheetId="48">EOUSTF!#REF!</definedName>
    <definedName name="Hedging_Positions_through_Futures_AS_ON_MMMM_DD__YYYY___NIL">EDACBF!#REF!</definedName>
    <definedName name="JPM_Footer_disp" localSheetId="2">EDBE23!#REF!</definedName>
    <definedName name="JPM_Footer_disp" localSheetId="3">EDBE25!#REF!</definedName>
    <definedName name="JPM_Footer_disp" localSheetId="4">EDBE30!#REF!</definedName>
    <definedName name="JPM_Footer_disp" localSheetId="5">EDBE31!#REF!</definedName>
    <definedName name="JPM_Footer_disp" localSheetId="6">EDBE32!#REF!</definedName>
    <definedName name="JPM_Footer_disp" localSheetId="7">EDBPDF!#REF!</definedName>
    <definedName name="JPM_Footer_disp" localSheetId="8">EDCG27!#REF!</definedName>
    <definedName name="JPM_Footer_disp" localSheetId="9">EDCG28!#REF!</definedName>
    <definedName name="JPM_Footer_disp" localSheetId="10">EDCG37!#REF!</definedName>
    <definedName name="JPM_Footer_disp" localSheetId="11">EDCPSF!#REF!</definedName>
    <definedName name="JPM_Footer_disp" localSheetId="12">EDFF23!#REF!</definedName>
    <definedName name="JPM_Footer_disp" localSheetId="13">EDFF25!#REF!</definedName>
    <definedName name="JPM_Footer_disp" localSheetId="14">EDFF30!#REF!</definedName>
    <definedName name="JPM_Footer_disp" localSheetId="15">EDFF31!#REF!</definedName>
    <definedName name="JPM_Footer_disp" localSheetId="16">EDFF32!#REF!</definedName>
    <definedName name="JPM_Footer_disp" localSheetId="17">EDGSEC!#REF!</definedName>
    <definedName name="JPM_Footer_disp" localSheetId="18">EDNP27!#REF!</definedName>
    <definedName name="JPM_Footer_disp" localSheetId="19">EDNPSF!#REF!</definedName>
    <definedName name="JPM_Footer_disp" localSheetId="20">EDONTF!#REF!</definedName>
    <definedName name="JPM_Footer_disp" localSheetId="21">EEARBF!#REF!</definedName>
    <definedName name="JPM_Footer_disp" localSheetId="22">EEARFD!#REF!</definedName>
    <definedName name="JPM_Footer_disp" localSheetId="23">EEDGEF!#REF!</definedName>
    <definedName name="JPM_Footer_disp" localSheetId="24">EEECRF!#REF!</definedName>
    <definedName name="JPM_Footer_disp" localSheetId="25">EEELSS!#REF!</definedName>
    <definedName name="JPM_Footer_disp" localSheetId="26">EEEQTF!#REF!</definedName>
    <definedName name="JPM_Footer_disp" localSheetId="27">EEESCF!#REF!</definedName>
    <definedName name="JPM_Footer_disp" localSheetId="28">EEESSF!#REF!</definedName>
    <definedName name="JPM_Footer_disp" localSheetId="29">EEFOCF!#REF!</definedName>
    <definedName name="JPM_Footer_disp" localSheetId="30">EEIF30!#REF!</definedName>
    <definedName name="JPM_Footer_disp" localSheetId="31">EEIF50!#REF!</definedName>
    <definedName name="JPM_Footer_disp" localSheetId="32">EELMIF!#REF!</definedName>
    <definedName name="JPM_Footer_disp" localSheetId="33">'EEM150'!#REF!</definedName>
    <definedName name="JPM_Footer_disp" localSheetId="34">EEMOF1!#REF!</definedName>
    <definedName name="JPM_Footer_disp" localSheetId="35">EENFBA!#REF!</definedName>
    <definedName name="JPM_Footer_disp" localSheetId="36">EENN50!#REF!</definedName>
    <definedName name="JPM_Footer_disp" localSheetId="37">EEPRUA!#REF!</definedName>
    <definedName name="JPM_Footer_disp" localSheetId="38">'EES250'!#REF!</definedName>
    <definedName name="JPM_Footer_disp" localSheetId="39">EESMCF!#REF!</definedName>
    <definedName name="JPM_Footer_disp" localSheetId="40">EGSFOF!#REF!</definedName>
    <definedName name="JPM_Footer_disp" localSheetId="41">ELLIQF!#REF!</definedName>
    <definedName name="JPM_Footer_disp" localSheetId="42">EOASEF!#REF!</definedName>
    <definedName name="JPM_Footer_disp" localSheetId="43">EOCHIF!#REF!</definedName>
    <definedName name="JPM_Footer_disp" localSheetId="44">EODWHF!#REF!</definedName>
    <definedName name="JPM_Footer_disp" localSheetId="45">EOEDOF!#REF!</definedName>
    <definedName name="JPM_Footer_disp" localSheetId="46">EOEMOP!#REF!</definedName>
    <definedName name="JPM_Footer_disp" localSheetId="47">EOUSEF!#REF!</definedName>
    <definedName name="JPM_Footer_disp" localSheetId="48">EOUSTF!#REF!</definedName>
    <definedName name="JPM_Footer_disp">EDACBF!#REF!</definedName>
    <definedName name="JPM_Footer_disp12" localSheetId="2">EDBE23!#REF!</definedName>
    <definedName name="JPM_Footer_disp12" localSheetId="3">EDBE25!#REF!</definedName>
    <definedName name="JPM_Footer_disp12" localSheetId="4">EDBE30!#REF!</definedName>
    <definedName name="JPM_Footer_disp12" localSheetId="5">EDBE31!#REF!</definedName>
    <definedName name="JPM_Footer_disp12" localSheetId="6">EDBE32!#REF!</definedName>
    <definedName name="JPM_Footer_disp12" localSheetId="7">EDBPDF!#REF!</definedName>
    <definedName name="JPM_Footer_disp12" localSheetId="8">EDCG27!#REF!</definedName>
    <definedName name="JPM_Footer_disp12" localSheetId="9">EDCG28!#REF!</definedName>
    <definedName name="JPM_Footer_disp12" localSheetId="10">EDCG37!#REF!</definedName>
    <definedName name="JPM_Footer_disp12" localSheetId="11">EDCPSF!#REF!</definedName>
    <definedName name="JPM_Footer_disp12" localSheetId="12">EDFF23!#REF!</definedName>
    <definedName name="JPM_Footer_disp12" localSheetId="13">EDFF25!#REF!</definedName>
    <definedName name="JPM_Footer_disp12" localSheetId="14">EDFF30!#REF!</definedName>
    <definedName name="JPM_Footer_disp12" localSheetId="15">EDFF31!#REF!</definedName>
    <definedName name="JPM_Footer_disp12" localSheetId="16">EDFF32!#REF!</definedName>
    <definedName name="JPM_Footer_disp12" localSheetId="17">EDGSEC!#REF!</definedName>
    <definedName name="JPM_Footer_disp12" localSheetId="18">EDNP27!#REF!</definedName>
    <definedName name="JPM_Footer_disp12" localSheetId="19">EDNPSF!#REF!</definedName>
    <definedName name="JPM_Footer_disp12" localSheetId="20">EDONTF!#REF!</definedName>
    <definedName name="JPM_Footer_disp12" localSheetId="21">EEARBF!#REF!</definedName>
    <definedName name="JPM_Footer_disp12" localSheetId="22">EEARFD!#REF!</definedName>
    <definedName name="JPM_Footer_disp12" localSheetId="23">EEDGEF!#REF!</definedName>
    <definedName name="JPM_Footer_disp12" localSheetId="24">EEECRF!#REF!</definedName>
    <definedName name="JPM_Footer_disp12" localSheetId="25">EEELSS!#REF!</definedName>
    <definedName name="JPM_Footer_disp12" localSheetId="26">EEEQTF!#REF!</definedName>
    <definedName name="JPM_Footer_disp12" localSheetId="27">EEESCF!#REF!</definedName>
    <definedName name="JPM_Footer_disp12" localSheetId="28">EEESSF!#REF!</definedName>
    <definedName name="JPM_Footer_disp12" localSheetId="29">EEFOCF!#REF!</definedName>
    <definedName name="JPM_Footer_disp12" localSheetId="30">EEIF30!#REF!</definedName>
    <definedName name="JPM_Footer_disp12" localSheetId="31">EEIF50!#REF!</definedName>
    <definedName name="JPM_Footer_disp12" localSheetId="32">EELMIF!#REF!</definedName>
    <definedName name="JPM_Footer_disp12" localSheetId="33">'EEM150'!#REF!</definedName>
    <definedName name="JPM_Footer_disp12" localSheetId="34">EEMOF1!#REF!</definedName>
    <definedName name="JPM_Footer_disp12" localSheetId="35">EENFBA!#REF!</definedName>
    <definedName name="JPM_Footer_disp12" localSheetId="36">EENN50!#REF!</definedName>
    <definedName name="JPM_Footer_disp12" localSheetId="37">EEPRUA!#REF!</definedName>
    <definedName name="JPM_Footer_disp12" localSheetId="38">'EES250'!#REF!</definedName>
    <definedName name="JPM_Footer_disp12" localSheetId="39">EESMCF!#REF!</definedName>
    <definedName name="JPM_Footer_disp12" localSheetId="40">EGSFOF!#REF!</definedName>
    <definedName name="JPM_Footer_disp12" localSheetId="41">ELLIQF!#REF!</definedName>
    <definedName name="JPM_Footer_disp12" localSheetId="42">EOASEF!#REF!</definedName>
    <definedName name="JPM_Footer_disp12" localSheetId="43">EOCHIF!#REF!</definedName>
    <definedName name="JPM_Footer_disp12" localSheetId="44">EODWHF!#REF!</definedName>
    <definedName name="JPM_Footer_disp12" localSheetId="45">EOEDOF!#REF!</definedName>
    <definedName name="JPM_Footer_disp12" localSheetId="46">EOEMOP!#REF!</definedName>
    <definedName name="JPM_Footer_disp12" localSheetId="47">EOUSEF!#REF!</definedName>
    <definedName name="JPM_Footer_disp12" localSheetId="48">EOUSTF!#REF!</definedName>
    <definedName name="JPM_Footer_disp12">EDACBF!#REF!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00" i="38" l="1"/>
  <c r="A100" i="36"/>
  <c r="A101" i="33"/>
  <c r="A68" i="10"/>
  <c r="A66" i="9"/>
  <c r="A69" i="8"/>
  <c r="B4" i="49"/>
  <c r="B51" i="49" l="1"/>
  <c r="H1" i="48"/>
  <c r="B50" i="49"/>
  <c r="H1" i="47"/>
  <c r="B49" i="49"/>
  <c r="H1" i="46"/>
  <c r="B48" i="49"/>
  <c r="H1" i="45"/>
  <c r="B47" i="49"/>
  <c r="H1" i="44"/>
  <c r="B46" i="49"/>
  <c r="H1" i="43"/>
  <c r="B45" i="49"/>
  <c r="H1" i="42"/>
  <c r="B44" i="49"/>
  <c r="H1" i="41"/>
  <c r="B43" i="49"/>
  <c r="H1" i="40"/>
  <c r="B42" i="49"/>
  <c r="H1" i="39"/>
  <c r="B41" i="49"/>
  <c r="H1" i="38"/>
  <c r="B40" i="49"/>
  <c r="H1" i="37"/>
  <c r="B39" i="49"/>
  <c r="H1" i="36"/>
  <c r="B38" i="49"/>
  <c r="H1" i="35"/>
  <c r="B37" i="49"/>
  <c r="H1" i="34"/>
  <c r="B36" i="49"/>
  <c r="H1" i="33"/>
  <c r="B35" i="49"/>
  <c r="H1" i="32"/>
  <c r="B34" i="49"/>
  <c r="H1" i="31"/>
  <c r="B33" i="49"/>
  <c r="H1" i="30"/>
  <c r="B32" i="49"/>
  <c r="H1" i="29"/>
  <c r="B31" i="49"/>
  <c r="H1" i="28"/>
  <c r="B30" i="49"/>
  <c r="H1" i="27"/>
  <c r="B29" i="49"/>
  <c r="H1" i="26"/>
  <c r="B28" i="49"/>
  <c r="H1" i="25"/>
  <c r="B27" i="49"/>
  <c r="H1" i="24"/>
  <c r="B26" i="49"/>
  <c r="H1" i="23"/>
  <c r="B25" i="49"/>
  <c r="H1" i="22"/>
  <c r="B24" i="49"/>
  <c r="H1" i="21"/>
  <c r="B23" i="49"/>
  <c r="H1" i="20"/>
  <c r="B22" i="49"/>
  <c r="H1" i="19"/>
  <c r="B21" i="49"/>
  <c r="H1" i="18"/>
  <c r="B20" i="49"/>
  <c r="H1" i="17"/>
  <c r="B19" i="49"/>
  <c r="H1" i="16"/>
  <c r="B18" i="49"/>
  <c r="H1" i="15"/>
  <c r="B17" i="49"/>
  <c r="H1" i="14"/>
  <c r="B16" i="49"/>
  <c r="H1" i="13"/>
  <c r="B15" i="49"/>
  <c r="H1" i="12"/>
  <c r="B14" i="49"/>
  <c r="H1" i="11"/>
  <c r="B13" i="49"/>
  <c r="H1" i="10"/>
  <c r="B12" i="49"/>
  <c r="H1" i="9"/>
  <c r="B11" i="49"/>
  <c r="H1" i="8"/>
  <c r="B10" i="49"/>
  <c r="H1" i="7"/>
  <c r="B9" i="49"/>
  <c r="H1" i="6"/>
  <c r="B8" i="49"/>
  <c r="H1" i="5"/>
  <c r="B7" i="49"/>
  <c r="H1" i="4"/>
  <c r="B6" i="49"/>
  <c r="H1" i="3"/>
  <c r="B5" i="49"/>
  <c r="H1" i="2"/>
  <c r="H1" i="1"/>
</calcChain>
</file>

<file path=xl/sharedStrings.xml><?xml version="1.0" encoding="utf-8"?>
<sst xmlns="http://schemas.openxmlformats.org/spreadsheetml/2006/main" count="10161" uniqueCount="2625">
  <si>
    <t>Name of the Instrument</t>
  </si>
  <si>
    <t>ISIN</t>
  </si>
  <si>
    <t>Quantity</t>
  </si>
  <si>
    <t>% to Net Assets</t>
  </si>
  <si>
    <t>Market/Fair Value(Rs. In Lacs)</t>
  </si>
  <si>
    <t>Rating/Industry</t>
  </si>
  <si>
    <t>YIELD</t>
  </si>
  <si>
    <t>PORTFOLIO STATEMENT OF EDELWEISS MONEY MARKET FUND AS ON NOVEMBER 30, 2022</t>
  </si>
  <si>
    <t>(An open-ended debt scheme investing in money market instruments)</t>
  </si>
  <si>
    <t>PORTFOLIO STATEMENT OF BHARAT BOND ETF – APRIL 2023 AS ON NOVEMBER 30, 2022</t>
  </si>
  <si>
    <t>(An open ended Target Maturity Exchange Traded Bond Fund predominately investing in constituents of 
Nifty BHARAT Bond Index - April 2023)</t>
  </si>
  <si>
    <t>PORTFOLIO STATEMENT OF BHARAT BOND ETF – APRIL 2025 AS ON NOVEMBER 30, 2022</t>
  </si>
  <si>
    <t>(An open ended Target Maturity Exchange Traded Bond Fund predominantly investing in constituents of Nifty BHARAT Bond Index - April 2025)</t>
  </si>
  <si>
    <t>PORTFOLIO STATEMENT OF BHARAT BOND ETF – APRIL 2030 AS ON NOVEMBER 30, 2022</t>
  </si>
  <si>
    <t>(An open ended Target Maturity Exchange Traded Bond Fund predominately investing in constituents of Nifty BHARAT Bond Index - April 2030)</t>
  </si>
  <si>
    <t>PORTFOLIO STATEMENT OF BHARAT BOND ETF – APRIL 2031 AS ON NOVEMBER 30, 2022</t>
  </si>
  <si>
    <t>(An open ended Target Maturity Exchange Traded Bond Fund predominantly investing in constituents of Nifty BHARAT Bond Index - April 2031)</t>
  </si>
  <si>
    <t>PORTFOLIO STATEMENT OF BHARAT BOND ETF – APRIL 2032 AS ON NOVEMBER 30, 2022</t>
  </si>
  <si>
    <t>(An open ended Target Maturity Exchange Traded Bond Fund predominantly investing in constituents of Nifty BHARAT Bond Index - April 2032)</t>
  </si>
  <si>
    <t>PORTFOLIO STATEMENT OF EDELWEISS  BANKING AND PSU DEBT FUND AS ON NOVEMBER 30, 2022</t>
  </si>
  <si>
    <t>(An open ended debt scheme predominantly investing in Debt Instruments of Banks, Public Sector Undertakings,
Public Financial Institutions and Municipal Bonds.)</t>
  </si>
  <si>
    <t>PORTFOLIO STATEMENT OF EDELWEISS CRISIL IBX 50:50 GILT PLUS SDL JUNE 2027 INDEX FUND AS ON NOVEMBER 30, 2022</t>
  </si>
  <si>
    <t>(An open-ended target maturity Index Fund investing in the constituents of CRISIL IBX 50:50 Gilt Plus SDL Index – June 2027. A relatively high interest)</t>
  </si>
  <si>
    <t>PORTFOLIO STATEMENT OF EDELWEISS CRISIL IBX 50:50 GILT PLUS SDL SEP 2028 INDEX FUND AS ON NOVEMBER 30, 2022</t>
  </si>
  <si>
    <t>(An open-ended target maturity Index Fund investing in the constituents of CRISIL IBX 50:50 Gilt Plus SDL Index – Sep 2028. A relatively high interest)</t>
  </si>
  <si>
    <t>PORTFOLIO STATEMENT OF EDELWEISS CRISIL IBX 50:50 GILT PLUS SDL APRIL 2037 INDEX FUND AS ON NOVEMBER 30, 2022</t>
  </si>
  <si>
    <t>(An open-ended target maturity Index Fund investing in the constituents of CRISIL IBX 50:50 Gilt Plus SDL Index – April 2037. A relatively high interes)</t>
  </si>
  <si>
    <t>PORTFOLIO STATEMENT OF EDELWEISS CRL PSU PL SDL 50:50 OCT-25 FD AS ON NOVEMBER 30, 2022</t>
  </si>
  <si>
    <t>(An open-ended target maturity Index Fund investing in the constituents of CRISIL [IBX] 50:50 PSU + SDL Index – October 2025. A moderate interest rate risk and relatively low credit risk.)</t>
  </si>
  <si>
    <t>PORTFOLIO STATEMENT OF BHARAT BOND FOF – APRIL 2023 AS ON NOVEMBER 30, 2022</t>
  </si>
  <si>
    <t>(An open-ended Target Maturity fund of funds scheme investing in units of BHARAT Bond ETF – April 2023)</t>
  </si>
  <si>
    <t>PORTFOLIO STATEMENT OF BHARAT BOND FOF – APRIL 2025 AS ON NOVEMBER 30, 2022</t>
  </si>
  <si>
    <t>(An open-ended Target Maturity fund of funds scheme investing in units of BHARAT Bond ETF – April 2025)</t>
  </si>
  <si>
    <t>PORTFOLIO STATEMENT OF BHARAT BOND FOF – APRIL 2030 AS ON NOVEMBER 30, 2022</t>
  </si>
  <si>
    <t>(An open-ended Target Maturity fund of funds scheme investing in units of BHARAT Bond ETF – April 2030)</t>
  </si>
  <si>
    <t>PORTFOLIO STATEMENT OF BHARAT BOND FOF – APRIL 2031 AS ON NOVEMBER 30, 2022</t>
  </si>
  <si>
    <t>(An open-ended Target Maturity fund of funds scheme investing in units of BHARAT Bond ETF – April 2031)</t>
  </si>
  <si>
    <t>PORTFOLIO STATEMENT OF BHARAT BOND FOF – APRIL 2032 AS ON NOVEMBER 30, 2022</t>
  </si>
  <si>
    <t>(An open-ended Target Maturity fund of funds scheme investing in units of BHARAT Bond ETF – April 2032)</t>
  </si>
  <si>
    <t>PORTFOLIO STATEMENT OF EDELWEISS  GOVERNMENT SECURITIES FUND AS ON NOVEMBER 30, 2022</t>
  </si>
  <si>
    <t>(An open ended debt scheme investing in government securities across maturity)</t>
  </si>
  <si>
    <t>PORTFOLIO STATEMENT OF EDELWEISS NIFTY PSU BOND PLUS SDL APR 2027 50 50 INDEX AS ON NOVEMBER 30, 2022</t>
  </si>
  <si>
    <t>(An open-ended target Maturuty index fund predominantly investing in the constituents of Nifty PSU Bond Plus SDL April 2027 50:50 Index)</t>
  </si>
  <si>
    <t>PORTFOLIO STATEMENT OF EDELWEISS NIFTY PSU BOND PLUS SDL APR 2026 50 50 INDEX FUND AS ON NOVEMBER 30, 2022</t>
  </si>
  <si>
    <t>(An open-ended target Maturuty index fund predominantly investing in the constituents of Nifty PSU Bond Plus SDL April 2026 50:50 Index)</t>
  </si>
  <si>
    <t>PORTFOLIO STATEMENT OF EDELWEISS OVERNIGHT FUND AS ON NOVEMBER 30, 2022</t>
  </si>
  <si>
    <t>(An open-ended debt scheme investing in overnight instruments.)</t>
  </si>
  <si>
    <t>PORTFOLIO STATEMENT OF EDELWEISS ARBITRAGE FUND AS ON NOVEMBER 30, 2022</t>
  </si>
  <si>
    <t>(An open ended scheme investing in arbitrage opportunities)</t>
  </si>
  <si>
    <t>PORTFOLIO STATEMENT OF EDELWEISS BALANCED ADVANTAGE FUND AS ON NOVEMBER 30, 2022</t>
  </si>
  <si>
    <t>(An open ended dynamic asset allocation fund)</t>
  </si>
  <si>
    <t>PORTFOLIO STATEMENT OF EDELWEISS LARGE CAP FUND AS ON NOVEMBER 30, 2022</t>
  </si>
  <si>
    <t>(An open ended equity scheme predominantly investing in large cap stocks)</t>
  </si>
  <si>
    <t>PORTFOLIO STATEMENT OF EDELWEISS FLEXI-CAP FUND AS ON NOVEMBER 30, 2022</t>
  </si>
  <si>
    <t>(An open ended dynamic equity scheme investing across large cap, mid cap, small cap stocks)</t>
  </si>
  <si>
    <t>PORTFOLIO STATEMENT OF EDELWEISS LONG TERM EQUITY FUND AS ON NOVEMBER 30, 2022</t>
  </si>
  <si>
    <t>(An open ended equity linked saving scheme with a statutory lock in of 3 years and tax benefit)</t>
  </si>
  <si>
    <t>PORTFOLIO STATEMENT OF EDELWEISS LARGE &amp; MID CAP FUND AS ON NOVEMBER 30, 2022</t>
  </si>
  <si>
    <t>(An open ended equity scheme investing in both large cap and mid cap stocks)</t>
  </si>
  <si>
    <t>PORTFOLIO STATEMENT OF EDELWEISS SMALL CAP FUND AS ON NOVEMBER 30, 2022</t>
  </si>
  <si>
    <t>(An open ended scheme predominantly investing in small cap stocks)</t>
  </si>
  <si>
    <t>PORTFOLIO STATEMENT OF EDELWEISS EQUITY SAVINGS FUND AS ON NOVEMBER 30, 2022</t>
  </si>
  <si>
    <t>(An Open ended scheme investing in equity, arbitrage and debt)</t>
  </si>
  <si>
    <t>PORTFOLIO STATEMENT OF EDELWEISS FOCUSED EQUITY FUND AS ON NOVEMBER 30, 2022</t>
  </si>
  <si>
    <t>(An open-ended equity scheme investing in maximum 30 stocks across market capitalisation)</t>
  </si>
  <si>
    <t>PORTFOLIO STATEMENT OF EDELWEISS NIFTY 100 QUALITY 30 INDEX FND AS ON NOVEMBER 30, 2022</t>
  </si>
  <si>
    <t>(An open ended scheme replicating Nifty 100 Quality 30 Index)</t>
  </si>
  <si>
    <t>PORTFOLIO STATEMENT OF EDELWEISS NIFTY 50 INDEX FUND AS ON NOVEMBER 30, 2022</t>
  </si>
  <si>
    <t>(An open ended scheme replicating Nifty 50 Index)</t>
  </si>
  <si>
    <t>PORTFOLIO STATEMENT OF EDELWEISS NIFTY LARGE MID CAP 250 INDEX FUND AS ON NOVEMBER 30, 2022</t>
  </si>
  <si>
    <t>(An Open-ended Equity Scheme replicating Nifty LargeMidcap 250 Index)</t>
  </si>
  <si>
    <t>PORTFOLIO STATEMENT OF EDELWEISS NIFTY MIDCAP150 MOMENTUM 50 INDEX FUND AS ON NOVEMBER 30, 2022</t>
  </si>
  <si>
    <t>(An Open-ended Equity Scheme replicating Nifty Midcap150 Momentum 50 Index)</t>
  </si>
  <si>
    <t>PORTFOLIO STATEMENT OF EDELWEISS RECENTLY LISTED IPO FUND AS ON NOVEMBER 30, 2022</t>
  </si>
  <si>
    <t>(An open ended equity scheme following investment theme of investing in recently listed 100 companies or upcoming Initial Public Offer (IPOs).)</t>
  </si>
  <si>
    <t>PORTFOLIO STATEMENT OF EDELWEISS ETF - NIFTY BANK AS ON NOVEMBER 30, 2022</t>
  </si>
  <si>
    <t>(An open ended scheme tracking Nifty Bank Index)</t>
  </si>
  <si>
    <t>PORTFOLIO STATEMENT OF EDELWEISS NIFTY NEXT 50 INDEX FUND AS ON NOVEMBER 30, 2022</t>
  </si>
  <si>
    <t>(An Open-ended Equity Scheme replicating Nifty Next 50 Index)</t>
  </si>
  <si>
    <t>PORTFOLIO STATEMENT OF EDELWEISS AGGRESSIVE HYBRID FUND AS ON NOVEMBER 30, 2022</t>
  </si>
  <si>
    <t>(An open ended hybrid scheme investing predominantly in equity and equity related instruments)</t>
  </si>
  <si>
    <t>PORTFOLIO STATEMENT OF EDELWEISS NIFTY SMALLCAP 250 INDEX FUND AS ON NOVEMBER 30, 2022</t>
  </si>
  <si>
    <t>(An Open-ended Equity Scheme replicating Nifty Smallcap 250 Index)</t>
  </si>
  <si>
    <t>PORTFOLIO STATEMENT OF EDELWEISS MID CAP FUND AS ON NOVEMBER 30, 2022</t>
  </si>
  <si>
    <t>(An open ended equity scheme predominantly investing in mid cap stocks)</t>
  </si>
  <si>
    <t>PORTFOLIO STATEMENT OF EDELWEISS GOLD AND SILVER ETF FOF AS ON NOVEMBER 30, 2022</t>
  </si>
  <si>
    <t>(An open-ended fund of funds scheme investing in units of Gold ETF and Silver ETF)</t>
  </si>
  <si>
    <t>PORTFOLIO STATEMENT OF EDELWEISS  LIQUID FUND AS ON NOVEMBER 30, 2022</t>
  </si>
  <si>
    <t>(An open-ended liquid scheme)</t>
  </si>
  <si>
    <t>PORTFOLIO STATEMENT OF EDELWEISS  ASEAN EQUITY OFF-SHORE FUND AS ON NOVEMBER 30, 2022</t>
  </si>
  <si>
    <t>(An open ended fund of fund scheme investing in JPMorgan Funds – ASEAN Equity Fund)</t>
  </si>
  <si>
    <t>PORTFOLIO STATEMENT OF EDELWEISS  GREATER CHINA EQUITY OFF-SHORE FUND AS ON NOVEMBER 30, 2022</t>
  </si>
  <si>
    <t>(An open ended fund of fund scheme investing in JPMorgan Funds – Greater China Fund)</t>
  </si>
  <si>
    <t>PORTFOLIO STATEMENT OF EDELWEISS MSCI INDIA DOMESTIC &amp; WORLD HEALTHCARE 45 INDEX AS ON NOVEMBER 30, 2022</t>
  </si>
  <si>
    <t>(An Open-ended Equity Scheme replicating MSCI India Domestic &amp; World Healthcare 45 Index)</t>
  </si>
  <si>
    <t>PORTFOLIO STATEMENT OF EDELWEISS  EUROPE DYNAMIC EQUITY OFF-SHORE FUND AS ON NOVEMBER 30, 2022</t>
  </si>
  <si>
    <t>(An open ended fund of fund scheme investing in JPMorgan Funds – Europe Dynamic Fund)</t>
  </si>
  <si>
    <t>PORTFOLIO STATEMENT OF EDELWEISS  EMERGING MARKETS OPPORTUNITIES EQUITY OFF-SHORE FUND AS ON NOVEMBER 30, 2022</t>
  </si>
  <si>
    <t>(An open ended fund of fund scheme investing in JPMorgan Funds – Emerging Market Opportunities Fund)</t>
  </si>
  <si>
    <t>PORTFOLIO STATEMENT OF EDELWEISS  US VALUE EQUITY OFF-SHORE FUND AS ON NOVEMBER 30, 2022</t>
  </si>
  <si>
    <t>(An open ended fund of fund scheme investing in JPMorgan Funds – US Value Fund)</t>
  </si>
  <si>
    <t>PORTFOLIO STATEMENT OF EDELWEISS  US TECHNOLOGY EQUITY FOF AS ON NOVEMBER 30, 2022</t>
  </si>
  <si>
    <t>(An open ended fund of fund scheme investing in JPMorgan Funds – US TECHNOLOGY EQUITY FOF)</t>
  </si>
  <si>
    <t>Equity &amp; Equity related</t>
  </si>
  <si>
    <t>NIL</t>
  </si>
  <si>
    <t>Money Market Instruments</t>
  </si>
  <si>
    <t>Treasury bills</t>
  </si>
  <si>
    <t>364 DAYS TBILL RED 20-07-2023</t>
  </si>
  <si>
    <t>IN002022Z168</t>
  </si>
  <si>
    <t>SOVEREIGN</t>
  </si>
  <si>
    <t>Sub Total</t>
  </si>
  <si>
    <t>Certificate of Deposit</t>
  </si>
  <si>
    <t>EXIM BANK CD RED 22-06-2023#**</t>
  </si>
  <si>
    <t>INE514E16CB6</t>
  </si>
  <si>
    <t>CRISIL A1+</t>
  </si>
  <si>
    <t>BANK OF BARODA CD RED 17-08-2023#**</t>
  </si>
  <si>
    <t>INE028A16CT7</t>
  </si>
  <si>
    <t>ICRA A1+</t>
  </si>
  <si>
    <t>KOTAK MAHINDRA BANK CD RED 17-08-2023#**</t>
  </si>
  <si>
    <t>INE237A169P8</t>
  </si>
  <si>
    <t>INE476A16TV8</t>
  </si>
  <si>
    <t>IDFC FIRST BANK LTD. CD RED 24-08-2023#**</t>
  </si>
  <si>
    <t>INE092T16SS1</t>
  </si>
  <si>
    <t>STATE BK OF INDIA CD 12-09-23#**</t>
  </si>
  <si>
    <t>INE062A16465</t>
  </si>
  <si>
    <t>AXIS BANK LTD CD RED 07-09-2023#**</t>
  </si>
  <si>
    <t>INE238AD6025</t>
  </si>
  <si>
    <t>HDFC BANK CD RED 12-09-2023#**</t>
  </si>
  <si>
    <t>INE040A16DK9</t>
  </si>
  <si>
    <t>CARE A1+</t>
  </si>
  <si>
    <t>INE171A16KJ9</t>
  </si>
  <si>
    <t>Commercial Paper</t>
  </si>
  <si>
    <t>INE115A14DT5</t>
  </si>
  <si>
    <t>INE001A14ZE2</t>
  </si>
  <si>
    <t>INE110L14RD7</t>
  </si>
  <si>
    <t>TOTAL</t>
  </si>
  <si>
    <t>TREPS / Reverse Repo</t>
  </si>
  <si>
    <t>Clearing Corporation of India Ltd.</t>
  </si>
  <si>
    <t>Accrued Interest</t>
  </si>
  <si>
    <t>Net Receivables/(Payables)</t>
  </si>
  <si>
    <t>GRAND TOTAL</t>
  </si>
  <si>
    <t>#  Unlisted Security</t>
  </si>
  <si>
    <t>**Non Traded Security</t>
  </si>
  <si>
    <t>Debt Instruments</t>
  </si>
  <si>
    <t>(a)Listed / Awaiting listing on stock Exchanges</t>
  </si>
  <si>
    <t>6.59% IRFC NCD RED 14-04-2023</t>
  </si>
  <si>
    <t>INE053F07BZ2</t>
  </si>
  <si>
    <t>CRISIL AAA</t>
  </si>
  <si>
    <t>6.72% NABARD NCD RED 14-04-2023**</t>
  </si>
  <si>
    <t>INE261F08BW6</t>
  </si>
  <si>
    <t>ICRA AAA</t>
  </si>
  <si>
    <t>6.44% INDIAN OIL CORP NCD RED 14-04-2023**</t>
  </si>
  <si>
    <t>INE242A08445</t>
  </si>
  <si>
    <t>7.04% PFC LTD NCD RED 14-04-2023**</t>
  </si>
  <si>
    <t>INE134E08KJ6</t>
  </si>
  <si>
    <t>6.79% HUDCO NCD RED 14-04-2023**</t>
  </si>
  <si>
    <t>INE031A08764</t>
  </si>
  <si>
    <t>7.12% REC LTD. NCD RED 31-03-2023**</t>
  </si>
  <si>
    <t>INE020B08CH4</t>
  </si>
  <si>
    <t>6.38% HPCL NCD RED 12-04-2023**</t>
  </si>
  <si>
    <t>INE094A08051</t>
  </si>
  <si>
    <t>8.82% REC LTD NCD RED 12-04-23**</t>
  </si>
  <si>
    <t>INE020B08831</t>
  </si>
  <si>
    <t>CARE AAA</t>
  </si>
  <si>
    <t>6.64% MANGALORE REF &amp; PET NCD 14-04-2023**</t>
  </si>
  <si>
    <t>INE103A08027</t>
  </si>
  <si>
    <t>8.8% POWER GRID CORP NCD RED 13-03-2023**</t>
  </si>
  <si>
    <t>INE752E07KN9</t>
  </si>
  <si>
    <t>6.35% POWER GRID CORP NCD RED 14-04-2023**</t>
  </si>
  <si>
    <t>INE752E08627</t>
  </si>
  <si>
    <t>8.8% NTPC LTD. NCD RED 04-04-2023**</t>
  </si>
  <si>
    <t>INE733E07JD2</t>
  </si>
  <si>
    <t>8.56% NPCL NCD RED 15-03-2023**</t>
  </si>
  <si>
    <t>INE206D08154</t>
  </si>
  <si>
    <t>6.27% SIDBI NCD RED 27-02-2023**</t>
  </si>
  <si>
    <t>INE556F08JP6</t>
  </si>
  <si>
    <t>8.5% NABARD NCD RED 31-01-2023</t>
  </si>
  <si>
    <t>INE261F08AT4</t>
  </si>
  <si>
    <t>8.54% NPCL NCD RED 15-03-2023**</t>
  </si>
  <si>
    <t>INE206D08147</t>
  </si>
  <si>
    <t>8.56% NPCL NCD RED 18-03-2023**</t>
  </si>
  <si>
    <t>INE206D08139</t>
  </si>
  <si>
    <t>8.80% EXIM BANK NCD RED 15-03-2023**</t>
  </si>
  <si>
    <t>INE514E08CI8</t>
  </si>
  <si>
    <t>8.93% EXIM BANK OF INDIA NCD RED 121222**</t>
  </si>
  <si>
    <t>INE514E08BY7</t>
  </si>
  <si>
    <t>8.83% INDIAN RLY FIN CORP NCD RED 250323**</t>
  </si>
  <si>
    <t>INE053F07603</t>
  </si>
  <si>
    <t>8.84% POWER FIN CORP NCD RED 04-03-2023**</t>
  </si>
  <si>
    <t>INE134E08FJ6</t>
  </si>
  <si>
    <t>8.73% NTPC LTD. NCD RED 07-03-2023**</t>
  </si>
  <si>
    <t>INE733E07JC4</t>
  </si>
  <si>
    <t>8.76% EXIM NCD RED 14-02-2023**</t>
  </si>
  <si>
    <t>INE514E08CE7</t>
  </si>
  <si>
    <t>8.9% POWER FIN CORP  NCD RED 18-03-2023</t>
  </si>
  <si>
    <t>INE134E08FN8</t>
  </si>
  <si>
    <t>(b)Privately Placed/Unlisted</t>
  </si>
  <si>
    <t>(c)Securitised Debt Instruments</t>
  </si>
  <si>
    <t>INE556F16952</t>
  </si>
  <si>
    <t>SIDBI CD RED 03-03-2023#**</t>
  </si>
  <si>
    <t>INE556F16945</t>
  </si>
  <si>
    <t>INE261F16637</t>
  </si>
  <si>
    <t>INE556F16937</t>
  </si>
  <si>
    <t>EXIM BANK CD RED 17-03-2023#**</t>
  </si>
  <si>
    <t>INE514E16BY0</t>
  </si>
  <si>
    <t>INE514E14QT3</t>
  </si>
  <si>
    <t>INE556F14IG5</t>
  </si>
  <si>
    <t>5.4% INDIAN OIL CORP NCD 11-04-25**</t>
  </si>
  <si>
    <t>INE242A08478</t>
  </si>
  <si>
    <t>5.36% HPCL NCD RED 11-04-2025**</t>
  </si>
  <si>
    <t>INE094A08077</t>
  </si>
  <si>
    <t>5.59% SIDBI NCD RED 21-02-2025**</t>
  </si>
  <si>
    <t>INE556F08JU6</t>
  </si>
  <si>
    <t>5.90% REC LTD. NCD RED 31-03-2025**</t>
  </si>
  <si>
    <t>INE020B08CZ6</t>
  </si>
  <si>
    <t>5.47% NABARD NCD RED 11-04-2025**</t>
  </si>
  <si>
    <t>INE261F08CI3</t>
  </si>
  <si>
    <t>5.77% PFC LTD NCD RED 11-04-2025**</t>
  </si>
  <si>
    <t>INE134E08KX7</t>
  </si>
  <si>
    <t>5.23% NABARD NCD RED 31-01-2025**</t>
  </si>
  <si>
    <t>INE261F08DI1</t>
  </si>
  <si>
    <t>6.88% NHB LTD NCD RED 21-01-2025</t>
  </si>
  <si>
    <t>INE557F08FH9</t>
  </si>
  <si>
    <t>5.35% HUDCO NCD RED 11-04-2025**</t>
  </si>
  <si>
    <t>INE031A08814</t>
  </si>
  <si>
    <t>6.35% EXIM BANK OF INDIA NCD 18-02-2025**</t>
  </si>
  <si>
    <t>INE514E08FT8</t>
  </si>
  <si>
    <t>5.25% ONGC NCD RED 11-04-2025**</t>
  </si>
  <si>
    <t>INE213A08016</t>
  </si>
  <si>
    <t>5.34% NLC INDIA LTD. NCD 11-04-25**</t>
  </si>
  <si>
    <t>INE589A08027</t>
  </si>
  <si>
    <t>7.42% POWER FIN CORP NCD RED 19-11-2024**</t>
  </si>
  <si>
    <t>INE134E08KH0</t>
  </si>
  <si>
    <t>6.99% IRFC NCD RED 19-03-2025**</t>
  </si>
  <si>
    <t>INE053F07CB1</t>
  </si>
  <si>
    <t>5.70% SIDBI NCD RED 28-03-2025**</t>
  </si>
  <si>
    <t>INE556F08JX0</t>
  </si>
  <si>
    <t>7.05% NAT HSG BANK NCD RED 18-12-2024**</t>
  </si>
  <si>
    <t>INE557F08FG1</t>
  </si>
  <si>
    <t>7.40% REC LTD. NCD RED 26-11-2024**</t>
  </si>
  <si>
    <t>INE020B08CF8</t>
  </si>
  <si>
    <t>6.88% REC LTD. NCD RED 20-03-2025**</t>
  </si>
  <si>
    <t>INE020B08CK8</t>
  </si>
  <si>
    <t>5.74% REC LTD. NCD RED 20-06-2024**</t>
  </si>
  <si>
    <t>INE020B08DR1</t>
  </si>
  <si>
    <t>9.18% NUCLEAR POWER CORP NCD RD 23-01-25**</t>
  </si>
  <si>
    <t>INE206D08170</t>
  </si>
  <si>
    <t>8.65% POWER FINANCE NCD RED 28-12-2024</t>
  </si>
  <si>
    <t>INE134E08GV9</t>
  </si>
  <si>
    <t>6.39% INDIAN OIL CORP NCD RED 06-03-2025**</t>
  </si>
  <si>
    <t>INE242A08452</t>
  </si>
  <si>
    <t>8.57% REC LTD NCD 21-12-2024**</t>
  </si>
  <si>
    <t>INE020B08880</t>
  </si>
  <si>
    <t>6.99% REC LTD. NCD RED 30-09-2024**</t>
  </si>
  <si>
    <t>INE020B08CM4</t>
  </si>
  <si>
    <t>7% HPCL NCD RED 14-08-2024**</t>
  </si>
  <si>
    <t>INE094A08036</t>
  </si>
  <si>
    <t>5.96% NABARD NCD SR 22F RED 06-02-2025**</t>
  </si>
  <si>
    <t>INE261F08DM3</t>
  </si>
  <si>
    <t>7.69% NABARD NCD RED 29-05-2024**</t>
  </si>
  <si>
    <t>INE261F08BK1</t>
  </si>
  <si>
    <t>6.85% POWER GRID CORP NCD RED 15-04-2025**</t>
  </si>
  <si>
    <t>INE752E08643</t>
  </si>
  <si>
    <t>9.34% REC LTD NCD RED 25-08-2024**</t>
  </si>
  <si>
    <t>INE020B07IZ5</t>
  </si>
  <si>
    <t>8.27% REC LTD NCD RED 06-02-2025**</t>
  </si>
  <si>
    <t>INE020B08906</t>
  </si>
  <si>
    <t>8.23% REC LTD NCD RED 23-01-2025**</t>
  </si>
  <si>
    <t>INE020B08898</t>
  </si>
  <si>
    <t>8.60% POWER FINANCE NCD 07-08-2024**</t>
  </si>
  <si>
    <t>INE134E08BP2</t>
  </si>
  <si>
    <t>5.63% NABARD NCD SR 22G RED 26-02-2025**</t>
  </si>
  <si>
    <t>INE261F08DN1</t>
  </si>
  <si>
    <t>8.20% POWER GRID CORP NCD RED 23-01-2025**</t>
  </si>
  <si>
    <t>INE752E07MG9</t>
  </si>
  <si>
    <t>8.48% POWER FIN CORP NCD RED 09-12-2024**</t>
  </si>
  <si>
    <t>INE134E08GU1</t>
  </si>
  <si>
    <t>8.30% REC LTD NCD RED 10-04-2025**</t>
  </si>
  <si>
    <t>INE020B08930</t>
  </si>
  <si>
    <t>5.84% IOC NCD RED 19-04-2024**</t>
  </si>
  <si>
    <t>INE242A08510</t>
  </si>
  <si>
    <t>5.27% NABARD NCD RED 29-04-2024**</t>
  </si>
  <si>
    <t>INE261F08DD2</t>
  </si>
  <si>
    <t>5.57% SIDBI NCD RED 03-03-2025**</t>
  </si>
  <si>
    <t>INE556F08JV4</t>
  </si>
  <si>
    <t>7.49% POWER GRID CORP NCD 25-10-2024**</t>
  </si>
  <si>
    <t>INE752E08593</t>
  </si>
  <si>
    <t>8.95% POWER FIN CORP NCD RED 30-03-2025**</t>
  </si>
  <si>
    <t>INE134E08CV8</t>
  </si>
  <si>
    <t>8.87% EXIM BANK NCD RED 13-03-2025**</t>
  </si>
  <si>
    <t>INE514E08CH0</t>
  </si>
  <si>
    <t>8.15% EXIM BANK NCD RED 05-03-2025**</t>
  </si>
  <si>
    <t>INE514E08EL8</t>
  </si>
  <si>
    <t>8.11% EXIM BANK NCD RED 03-02-2025**</t>
  </si>
  <si>
    <t>INE514E08EK0</t>
  </si>
  <si>
    <t>8.80% POWER FIN CORP NCD RED 15-01-2025**</t>
  </si>
  <si>
    <t>INE134E08CP0</t>
  </si>
  <si>
    <t>8.93% POWER GRID CORP NCD 19-10-2024**</t>
  </si>
  <si>
    <t>INE752E07LY4</t>
  </si>
  <si>
    <t>8.95% INDIAN RAILWAY FIN NCD 10-03-2025**</t>
  </si>
  <si>
    <t>INE053F09GV6</t>
  </si>
  <si>
    <t>9% NTPC LTD NCD RED 25-01-2025**</t>
  </si>
  <si>
    <t>INE733E07HA2</t>
  </si>
  <si>
    <t>9.17% NTPC LTD NCD RED 21-09-2024**</t>
  </si>
  <si>
    <t>INE733E07JO9</t>
  </si>
  <si>
    <t>8.15% POWER GRID CORP NCD RED 09-03-2025**</t>
  </si>
  <si>
    <t>INE752E07MJ3</t>
  </si>
  <si>
    <t>8.10% PFC LTD NCD RED 04-06-2024**</t>
  </si>
  <si>
    <t>INE134E08KD9</t>
  </si>
  <si>
    <t>7.03% HPCL NCD RED 12-04-2030**</t>
  </si>
  <si>
    <t>INE094A08069</t>
  </si>
  <si>
    <t>7.41% POWER FIN CORP NCD RED 25-02-2030**</t>
  </si>
  <si>
    <t>INE134E08KL2</t>
  </si>
  <si>
    <t>7.89% REC LTD. NCD RED 30-03-2030**</t>
  </si>
  <si>
    <t>INE020B08CI2</t>
  </si>
  <si>
    <t>7.34% NPCIL NCD RED 23-01-2030**</t>
  </si>
  <si>
    <t>INE206D08469</t>
  </si>
  <si>
    <t>7.55% IRFC NCD RED 12-04-2030**</t>
  </si>
  <si>
    <t>INE053F07BY5</t>
  </si>
  <si>
    <t>7.86% PFC LTD NCD RED 12-04-2030**</t>
  </si>
  <si>
    <t>INE134E08KK4</t>
  </si>
  <si>
    <t>7.54% NHAI NCD RED 25-01-2030**</t>
  </si>
  <si>
    <t>INE906B07HK9</t>
  </si>
  <si>
    <t>7.4% MANGALORE REF &amp; PET NCD 12-04-2030**</t>
  </si>
  <si>
    <t>INE103A08019</t>
  </si>
  <si>
    <t>7.70% NHAI NCD RED 13-09-2029**</t>
  </si>
  <si>
    <t>INE906B07HH5</t>
  </si>
  <si>
    <t>7.41% IOC NCD RED 22-10-2029**</t>
  </si>
  <si>
    <t>INE242A08437</t>
  </si>
  <si>
    <t>FITCH AAA</t>
  </si>
  <si>
    <t>7.32% NTPC LTD NCD RED 17-07-2029**</t>
  </si>
  <si>
    <t>INE733E07KL3</t>
  </si>
  <si>
    <t>7.50% REC LTD. NCD RED 28-02-2030**</t>
  </si>
  <si>
    <t>INE020B08CP7</t>
  </si>
  <si>
    <t>7.49% NHAI NCD RED 01-08-2029**</t>
  </si>
  <si>
    <t>INE906B07HG7</t>
  </si>
  <si>
    <t>7.75% MANGALORE REF &amp; PET NCD 29-01-2030**</t>
  </si>
  <si>
    <t>INE103A08035</t>
  </si>
  <si>
    <t>7.38% POWER GRID CORP NCD RED 12-04-2030**</t>
  </si>
  <si>
    <t>INE752E08635</t>
  </si>
  <si>
    <t>7.08% IRFC NCD RED 28-02-2030**</t>
  </si>
  <si>
    <t>INE053F07CA3</t>
  </si>
  <si>
    <t>7.48% IRFC NCD RED 13-08-2029**</t>
  </si>
  <si>
    <t>INE053F07BU3</t>
  </si>
  <si>
    <t>7.55% IRFC NCD RED 06-11-29**</t>
  </si>
  <si>
    <t>INE053F07BX7</t>
  </si>
  <si>
    <t>7.64% FOOD CORP GOI GRNT NCD 12-12-2029**</t>
  </si>
  <si>
    <t>INE861G08050</t>
  </si>
  <si>
    <t>CRISIL AAA(CE)</t>
  </si>
  <si>
    <t>8.12% NHPC NCD GOI SERVICED 22-03-2029**</t>
  </si>
  <si>
    <t>INE848E08136</t>
  </si>
  <si>
    <t>7.43% NABARD GOI SERV NCD RED 31-01-2030**</t>
  </si>
  <si>
    <t>INE261F08BX4</t>
  </si>
  <si>
    <t>8.85% REC LTD. NCD RED 16-04-2029**</t>
  </si>
  <si>
    <t>INE020B08BQ7</t>
  </si>
  <si>
    <t>8.3% REC LTD NCD RED 25-06-2029**</t>
  </si>
  <si>
    <t>INE020B08BU9</t>
  </si>
  <si>
    <t>8.36% NHAI NCD RED 20-05-2029**</t>
  </si>
  <si>
    <t>INE906B07HD4</t>
  </si>
  <si>
    <t>8.25% REC GOI SERVICED NCD RED 26-03-30**</t>
  </si>
  <si>
    <t>INE020B08CR3</t>
  </si>
  <si>
    <t>7.5% IRFC NCD RED 07-09-2029**</t>
  </si>
  <si>
    <t>INE053F07BW9</t>
  </si>
  <si>
    <t>8.09% NLC INDIA LTD NCD RED 29-05-2029**</t>
  </si>
  <si>
    <t>INE589A07037</t>
  </si>
  <si>
    <t>7.49% POWER GRID CORP NCD 25-10-2029**</t>
  </si>
  <si>
    <t>INE752E08601</t>
  </si>
  <si>
    <t>7.92% REC LTD. NCD RED 30-03-2030**</t>
  </si>
  <si>
    <t>INE020B08CJ0</t>
  </si>
  <si>
    <t>8.23% IRFC NCD RED 29-03-2029**</t>
  </si>
  <si>
    <t>INE053F07BE7</t>
  </si>
  <si>
    <t>8.85% POWER FIN CORP NCD RED 25-05-2029**</t>
  </si>
  <si>
    <t>INE134E08KC1</t>
  </si>
  <si>
    <t>7.5% NHPC NCD RED 06-10-2029**</t>
  </si>
  <si>
    <t>INE848E07AS5</t>
  </si>
  <si>
    <t>7.27% NABARD NCD RED 14-02-2030**</t>
  </si>
  <si>
    <t>INE261F08BZ9</t>
  </si>
  <si>
    <t>8.80% RECL NCD RED 14-05-2029**</t>
  </si>
  <si>
    <t>INE020B08BS3</t>
  </si>
  <si>
    <t>7.25% NPCIL NCD RED 15-12-2029 XXXIII C**</t>
  </si>
  <si>
    <t>INE206D08436</t>
  </si>
  <si>
    <t>8.22% NABARD NCD RED 13-12-2028**</t>
  </si>
  <si>
    <t>INE261F08AV0</t>
  </si>
  <si>
    <t>8.3% NTPC LTD NCD RED 15-01-2029**</t>
  </si>
  <si>
    <t>INE733E07KJ7</t>
  </si>
  <si>
    <t>8.15% NABARD NCD RED 28-03-2029**</t>
  </si>
  <si>
    <t>INE261F08BH7</t>
  </si>
  <si>
    <t>7.13% NHPC LTD NCD 11-02-2030**</t>
  </si>
  <si>
    <t>INE848E07BC7</t>
  </si>
  <si>
    <t>7.10% NABARD GOI SERV NCD RED 08-02-2030**</t>
  </si>
  <si>
    <t>INE261F08BY2</t>
  </si>
  <si>
    <t>7.93% PFC LTD NCD RED 31-12-2029**</t>
  </si>
  <si>
    <t>INE134E08KI8</t>
  </si>
  <si>
    <t>7.38% NHPC LTD NCD 03-01-2030**</t>
  </si>
  <si>
    <t>INE848E07AX5</t>
  </si>
  <si>
    <t>8.15% POWER GRID CORP NCD RED 09-03-2030**</t>
  </si>
  <si>
    <t>INE752E07MK1</t>
  </si>
  <si>
    <t>8.50% NABARD NCD GOI SERVICED 27-02-2029**</t>
  </si>
  <si>
    <t>INE261F08BC8</t>
  </si>
  <si>
    <t>8.13% NUCLEAR POWER CORP NCD 28-03-2030**</t>
  </si>
  <si>
    <t>INE206D08394</t>
  </si>
  <si>
    <t>8.35% IRFC NCD RED 13-03-2029**</t>
  </si>
  <si>
    <t>INE053F07BC1</t>
  </si>
  <si>
    <t>9.3% POWER GRID CORP NCD RED 04-09-2029**</t>
  </si>
  <si>
    <t>INE752E07LR8</t>
  </si>
  <si>
    <t>7.95% IRFC NCD RED 12-06-2029**</t>
  </si>
  <si>
    <t>INE053F07BR9</t>
  </si>
  <si>
    <t>8.24% POWER GRID NCD GOI SERV 14-02-2029**</t>
  </si>
  <si>
    <t>INE752E08551</t>
  </si>
  <si>
    <t>8.15% EXIM NCB 21-01-2030 R21 - 2030**</t>
  </si>
  <si>
    <t>INE514E08EJ2</t>
  </si>
  <si>
    <t>7.34% POWER GRID CORP NCD 13-07-2029**</t>
  </si>
  <si>
    <t>INE752E08577</t>
  </si>
  <si>
    <t>7.36% NLC INDIA LTD. NCD RED 25-01-2030**</t>
  </si>
  <si>
    <t>INE589A07045</t>
  </si>
  <si>
    <t>8.4% POWER GRID NCD RED 26-05-2029**</t>
  </si>
  <si>
    <t>INE752E07MV8</t>
  </si>
  <si>
    <t>Government Securities</t>
  </si>
  <si>
    <t>7.10% GOVT OF INDIA RED 18-04-2029</t>
  </si>
  <si>
    <t>IN0020220011</t>
  </si>
  <si>
    <t>6.45% GOVT OF INDIA RED 07-10-2029</t>
  </si>
  <si>
    <t>IN0020190362</t>
  </si>
  <si>
    <t>6.79% GOVT OF INDIA RED 26-12-2029</t>
  </si>
  <si>
    <t>IN0020160118</t>
  </si>
  <si>
    <t>7.88% GOVT OF INDIA RED 19-03-2030</t>
  </si>
  <si>
    <t>IN0020150028</t>
  </si>
  <si>
    <t>6.41% IRFC NCD RED 11-04-2031**</t>
  </si>
  <si>
    <t>INE053F07CR7</t>
  </si>
  <si>
    <t>6.90% REC LTD. NCD RED 31-03-2031**</t>
  </si>
  <si>
    <t>INE020B08DA7</t>
  </si>
  <si>
    <t>6.45% NABARD NCD RED 11-04-2031**</t>
  </si>
  <si>
    <t>INE261F08CJ1</t>
  </si>
  <si>
    <t>6.50% NHAI NCD RED 11-04-2031**</t>
  </si>
  <si>
    <t>INE906B07IE0</t>
  </si>
  <si>
    <t>6.80% NPCL NCD RED 21-03-2031**</t>
  </si>
  <si>
    <t>INE206D08477</t>
  </si>
  <si>
    <t>6.88% PFC LTD NCD RED 11-04-2031**</t>
  </si>
  <si>
    <t>INE134E08KY5</t>
  </si>
  <si>
    <t>6.4% ONGC NCD RED 11-04-2031**</t>
  </si>
  <si>
    <t>INE213A08024</t>
  </si>
  <si>
    <t>6.29% NTPC LTD NCD RED 11-04-2031**</t>
  </si>
  <si>
    <t>INE733E08155</t>
  </si>
  <si>
    <t>6.63% HPCL NCD RED 11-04-2031**</t>
  </si>
  <si>
    <t>INE094A08093</t>
  </si>
  <si>
    <t>6.65% FOOD CORP GOI GRNT NCD 23-10-2030**</t>
  </si>
  <si>
    <t>INE861G08076</t>
  </si>
  <si>
    <t>ICRA AAA(CE)</t>
  </si>
  <si>
    <t>6.28% POWER GRID CORP NCD 11-04-31**</t>
  </si>
  <si>
    <t>INE752E08650</t>
  </si>
  <si>
    <t>7.55% REC LTD. NCD RED 10-05-2030**</t>
  </si>
  <si>
    <t>INE020B08CU7</t>
  </si>
  <si>
    <t>7.05% PFC LTD NCD RED 09-08-2030**</t>
  </si>
  <si>
    <t>INE134E08KZ2</t>
  </si>
  <si>
    <t>7.04% PFC LTD NCD RED 16-12-2030**</t>
  </si>
  <si>
    <t>INE134E08LC9</t>
  </si>
  <si>
    <t>6.90% REC LTD. NCD RED 31-01-2031**</t>
  </si>
  <si>
    <t>INE020B08DG4</t>
  </si>
  <si>
    <t>8.85% POWER FINANCE NCD 15-06-2030**</t>
  </si>
  <si>
    <t>INE134E08DB8</t>
  </si>
  <si>
    <t>7.75% PFC LTD NCD RED 11-06-2030**</t>
  </si>
  <si>
    <t>INE134E08KV1</t>
  </si>
  <si>
    <t>7.79% REC LTD. NCD RED 21-05-2030**</t>
  </si>
  <si>
    <t>INE020B08CW3</t>
  </si>
  <si>
    <t>8.32% POWER GRID CORP NCD RED 23-12-2030**</t>
  </si>
  <si>
    <t>INE752E07NL7</t>
  </si>
  <si>
    <t>6.43% NTPC LTD NCD RED 27-01-2031**</t>
  </si>
  <si>
    <t>INE733E08171</t>
  </si>
  <si>
    <t>8.13% NUCLEAR POWER CORP NCD 28-03-2031**</t>
  </si>
  <si>
    <t>INE206D08402</t>
  </si>
  <si>
    <t>8.13% PGCIL NCD 25-04-2030 LIII K**</t>
  </si>
  <si>
    <t>INE752E07NW4</t>
  </si>
  <si>
    <t>6.80% REC LTD NCD RED 20-12-2030**</t>
  </si>
  <si>
    <t>INE020B08DE9</t>
  </si>
  <si>
    <t>7.25% NPCIL NCD RED 15-12-2030 XXXIII D**</t>
  </si>
  <si>
    <t>INE206D08444</t>
  </si>
  <si>
    <t>7.40% POWER FIN CORP NCD RED 08-05-2030**</t>
  </si>
  <si>
    <t>INE134E08KQ1</t>
  </si>
  <si>
    <t>7% POWER FIN CORP NCD RED 22-01-2031**</t>
  </si>
  <si>
    <t>INE134E07AN1</t>
  </si>
  <si>
    <t>8.4% POWER GRID CORP NCD RED 27-05-2030**</t>
  </si>
  <si>
    <t>INE752E07MW6</t>
  </si>
  <si>
    <t>6.75% HUDCO NCD RED 29-05-2030**</t>
  </si>
  <si>
    <t>INE031A08806</t>
  </si>
  <si>
    <t>7.61% GOVT OF INDIA RED 09-05-2030</t>
  </si>
  <si>
    <t>IN0020160019</t>
  </si>
  <si>
    <t>7.48% MANGALORE REF&amp;PET 14-04-2032**</t>
  </si>
  <si>
    <t>INE103A08050</t>
  </si>
  <si>
    <t>6.74% NTPC LTD RED 14-04-2032**</t>
  </si>
  <si>
    <t>INE733E08205</t>
  </si>
  <si>
    <t>6.87% NHAI NCD RED 14-04-2032**</t>
  </si>
  <si>
    <t>INE906B07JA6</t>
  </si>
  <si>
    <t>6.92% REC LTD NCD RED 20-03-2032**</t>
  </si>
  <si>
    <t>INE020B08DV3</t>
  </si>
  <si>
    <t>6.92% POWER FINANCE NCD 14-04-32**</t>
  </si>
  <si>
    <t>INE134E08LN6</t>
  </si>
  <si>
    <t>6.87% IRFC NCD RED 14-04-2032**</t>
  </si>
  <si>
    <t>INE053F08163</t>
  </si>
  <si>
    <t>7.79% IOC NCD RED 12-04-2032**</t>
  </si>
  <si>
    <t>INE242A08528</t>
  </si>
  <si>
    <t>6.85% NABARD NCD RED 14-04-2032**</t>
  </si>
  <si>
    <t>INE261F08DL5</t>
  </si>
  <si>
    <t>7.81% HPCL NCD RED 13-04-2032**</t>
  </si>
  <si>
    <t>INE094A08119</t>
  </si>
  <si>
    <t>6.85% NLC INDIA RED 13-04-2032**</t>
  </si>
  <si>
    <t>INE589A08043</t>
  </si>
  <si>
    <t>6.92% IRFC NCD SR 161 RED 29-08-2031**</t>
  </si>
  <si>
    <t>INE053F08122</t>
  </si>
  <si>
    <t>6.89% IRFC NCD RED 18-07-2031**</t>
  </si>
  <si>
    <t>INE053F08106</t>
  </si>
  <si>
    <t>7.38% NABARD NCD RED 20-10-2031**</t>
  </si>
  <si>
    <t>INE261F08683</t>
  </si>
  <si>
    <t>6.69% NTPC LTD NCD RED 12-09-2031**</t>
  </si>
  <si>
    <t>INE733E08197</t>
  </si>
  <si>
    <t>7.30% NABARD NCD RED 26-12-2031**</t>
  </si>
  <si>
    <t>INE261F08717</t>
  </si>
  <si>
    <t>8.24% NHPC LTD SER U NCD RED 27-06-2031**</t>
  </si>
  <si>
    <t>INE848E07914</t>
  </si>
  <si>
    <t>6.54% GOVT OF INDIA RED 17-01-2032</t>
  </si>
  <si>
    <t>IN0020210244</t>
  </si>
  <si>
    <t>8.37% HUDCO NCD RED 23-03-2029**</t>
  </si>
  <si>
    <t>INE031A08707</t>
  </si>
  <si>
    <t>8.83% EXIM BK OF INDIA NCD RED 03-11-29**</t>
  </si>
  <si>
    <t>INE514E08EE3</t>
  </si>
  <si>
    <t>8.13% NUCLEAR POWER CORP NCD 28-03-2029**</t>
  </si>
  <si>
    <t>INE206D08386</t>
  </si>
  <si>
    <t>8.27% NHAI NCD RED 28-03-2029**</t>
  </si>
  <si>
    <t>INE906B07GP0</t>
  </si>
  <si>
    <t>8.95% FOOD CORP OF INDIA NCD 01-03-2029**</t>
  </si>
  <si>
    <t>INE861G08043</t>
  </si>
  <si>
    <t>8.40% NUCLEAR POW COR IN LTD NCD28-11-29**</t>
  </si>
  <si>
    <t>INE206D08253</t>
  </si>
  <si>
    <t>8.24% NABARD NCD GOI SERVICED 22-03-2029**</t>
  </si>
  <si>
    <t>INE261F08BF1</t>
  </si>
  <si>
    <t>8.79% INDIAN RAIL FIN NCD RED 04-05-2030**</t>
  </si>
  <si>
    <t>INE053F09GX2</t>
  </si>
  <si>
    <t>8.7% LIC HOUS FIN NCD RED 23-03-2029**</t>
  </si>
  <si>
    <t>INE115A07OB4</t>
  </si>
  <si>
    <t>(a) Listed / Awaiting listing on Stock Exchanges</t>
  </si>
  <si>
    <t>7.38% GOVT OF INDIA RED 20-06-2027</t>
  </si>
  <si>
    <t>IN0020220037</t>
  </si>
  <si>
    <t>State Development Loan</t>
  </si>
  <si>
    <t>7.16% TAMILNADU SDL RED 11-01-2027</t>
  </si>
  <si>
    <t>IN3120160178</t>
  </si>
  <si>
    <t>7.52% TAMIL NADU SDL RED 24-05-2027</t>
  </si>
  <si>
    <t>IN3120170037</t>
  </si>
  <si>
    <t>7.51% MAHARASHTRA SDL RED 24-05-2027</t>
  </si>
  <si>
    <t>IN2220170020</t>
  </si>
  <si>
    <t>7.52% UTTAR PRADESH SDL 24-05-2027</t>
  </si>
  <si>
    <t>IN3320170043</t>
  </si>
  <si>
    <t>7.67% UTTAR PRADESH SDL 12-04-2027</t>
  </si>
  <si>
    <t>IN3320170019</t>
  </si>
  <si>
    <t>7.17% GOVT OF INDIA RED 08-01-2028</t>
  </si>
  <si>
    <t>IN0020170174</t>
  </si>
  <si>
    <t>6.13% GOVT OF INDIA RED 04-06-2028</t>
  </si>
  <si>
    <t>IN0020030022</t>
  </si>
  <si>
    <t>8.47% GUJARAT SDL RED 21-08-2028</t>
  </si>
  <si>
    <t>IN1520180077</t>
  </si>
  <si>
    <t>7.54% GOVT OF INDIA RED 23-05-2036</t>
  </si>
  <si>
    <t>IN0020220029</t>
  </si>
  <si>
    <t>7.89% TELANGANA SDL RED 27-10-2036</t>
  </si>
  <si>
    <t>IN4520220224</t>
  </si>
  <si>
    <t>7.83% TELANGANA SDL RED 04-10-2036</t>
  </si>
  <si>
    <t>IN4520220216</t>
  </si>
  <si>
    <t>7.84% TELANGANA SDL RED 03-08-2036</t>
  </si>
  <si>
    <t>IN4520220109</t>
  </si>
  <si>
    <t>7.97% ANDHRA PRADESH SDL RED 10-08-2036</t>
  </si>
  <si>
    <t>IN1020220407</t>
  </si>
  <si>
    <t>7.20% EXIM NCD RED 05-06-2025**</t>
  </si>
  <si>
    <t>INE514E08FY8</t>
  </si>
  <si>
    <t>8.11% REC LTD NCD 07-10-2025 SR136**</t>
  </si>
  <si>
    <t>INE020B08963</t>
  </si>
  <si>
    <t>7.25% SIDBI NCD RED 31-07-2025**</t>
  </si>
  <si>
    <t>INE556F08KA6</t>
  </si>
  <si>
    <t>5.7% NABARD NCD RED SR 22D 31-07-2025**</t>
  </si>
  <si>
    <t>INE261F08DK7</t>
  </si>
  <si>
    <t>7.34% NHB LTD NCD RED 07-08-2025**</t>
  </si>
  <si>
    <t>INE557F08FN7</t>
  </si>
  <si>
    <t>7.50% NHPC LTD SR Y STR A NCD 07-10-2025**</t>
  </si>
  <si>
    <t>INE848E07AO4</t>
  </si>
  <si>
    <t>7.20% NABARD NCD RED 23-09-2025**</t>
  </si>
  <si>
    <t>INE261F08DR2</t>
  </si>
  <si>
    <t>6.50% POWER FIN CORP NCD RED 17-09-2025**</t>
  </si>
  <si>
    <t>INE134E08LD7</t>
  </si>
  <si>
    <t>7.17% POWER FIN COR NCD SR 202B 22-05-25**</t>
  </si>
  <si>
    <t>INE134E08KT5</t>
  </si>
  <si>
    <t>7.12% HPCL NCD RED 30-07-2025**</t>
  </si>
  <si>
    <t>INE094A08127</t>
  </si>
  <si>
    <t>7.15% SIDBI NCD RED 02-06-2025**</t>
  </si>
  <si>
    <t>INE556F08JY8</t>
  </si>
  <si>
    <t>8.75% REC LTD NCD RED 12-07-2025**</t>
  </si>
  <si>
    <t>INE020B08443</t>
  </si>
  <si>
    <t>8.4% POWER GRID CORP NCD RED 27-05-2025**</t>
  </si>
  <si>
    <t>INE752E07MR6</t>
  </si>
  <si>
    <t>7.30% NMDC LTD SR I NCD RED 28-08-2025**</t>
  </si>
  <si>
    <t>INE584A08010</t>
  </si>
  <si>
    <t>5.22% GOVT OF INDIA RED 15-06-2025</t>
  </si>
  <si>
    <t>IN0020200112</t>
  </si>
  <si>
    <t>8.20% GUJARAT SDL RED 24-06-2025</t>
  </si>
  <si>
    <t>IN1520150021</t>
  </si>
  <si>
    <t>8.31% ANDHRA PRADESH SDL RED 29-07-2025</t>
  </si>
  <si>
    <t>IN1020150042</t>
  </si>
  <si>
    <t>8.27% KERALA SDL RED 12-08-2025</t>
  </si>
  <si>
    <t>IN2020150073</t>
  </si>
  <si>
    <t>8.30% JHARKHAND SDL RED 29-07-2025</t>
  </si>
  <si>
    <t>IN3720150017</t>
  </si>
  <si>
    <t>8.31% UTTAR PRADESH SDL 29-07-2025</t>
  </si>
  <si>
    <t>IN3320150250</t>
  </si>
  <si>
    <t>8.21% WEST BENGAL SDL RED 24-06-2025</t>
  </si>
  <si>
    <t>IN3420150036</t>
  </si>
  <si>
    <t>7.99% MAHARASHTRA SDL RED 28-10-2025</t>
  </si>
  <si>
    <t>IN2220150113</t>
  </si>
  <si>
    <t>7.97% TAMIL NADU SDL RED 14-10-2025</t>
  </si>
  <si>
    <t>IN3120150112</t>
  </si>
  <si>
    <t>7.89% GUJARAT SDL RED 15-05-2025</t>
  </si>
  <si>
    <t>IN1520190043</t>
  </si>
  <si>
    <t>8.24% KERALA SDL RED 13-05-2025</t>
  </si>
  <si>
    <t>IN2020150032</t>
  </si>
  <si>
    <t>8.22% TAMIL NADU SDL RED 13-05-2025</t>
  </si>
  <si>
    <t>IN3120150039</t>
  </si>
  <si>
    <t>8.20% RAJASTHAN SDL RED 24-06-2025</t>
  </si>
  <si>
    <t>IN2920150157</t>
  </si>
  <si>
    <t>7.96% MAHARASHTRA SDL RED 14-10-2025</t>
  </si>
  <si>
    <t>IN2220150105</t>
  </si>
  <si>
    <t>8.36% MADHYA PRADESH SDL RED 15-07-2025</t>
  </si>
  <si>
    <t>IN2120150023</t>
  </si>
  <si>
    <t>8.25% MAHARASHTRA SDL RED 10-06-2025</t>
  </si>
  <si>
    <t>IN2220150030</t>
  </si>
  <si>
    <t>8.16% MAHARASHTRA SDL RED 23-09-2025</t>
  </si>
  <si>
    <t>IN2220150097</t>
  </si>
  <si>
    <t>5.95% TAMIL NADU SDL RED 13-05-2025</t>
  </si>
  <si>
    <t>IN3120200057</t>
  </si>
  <si>
    <t>8.28% MAHARASHTRA SDL RED 29-07-2025</t>
  </si>
  <si>
    <t>IN2220150055</t>
  </si>
  <si>
    <t>8.29% KERALA SDL RED 29-07-2025</t>
  </si>
  <si>
    <t>IN2020150065</t>
  </si>
  <si>
    <t>8% TAMIL NADU SDL RED 28-10-2025</t>
  </si>
  <si>
    <t>IN3120150120</t>
  </si>
  <si>
    <t>Investment in Mutual fund</t>
  </si>
  <si>
    <t>BHARAT BOND ETF-APRIL 2023-GROWTH</t>
  </si>
  <si>
    <t>INF754K01KN4</t>
  </si>
  <si>
    <t>BHARAT BOND ETF-APRIL 2025-GROWTH</t>
  </si>
  <si>
    <t>INF754K01LD3</t>
  </si>
  <si>
    <t>BHARAT BOND ETF-APRIL 2030-GROWTH</t>
  </si>
  <si>
    <t>INF754K01KO2</t>
  </si>
  <si>
    <t>BHARAT BOND ETF-APRIL 2031-GROWTH</t>
  </si>
  <si>
    <t>INF754K01LE1</t>
  </si>
  <si>
    <t>BHARAT BOND ETF–APRIL 2032-GROWTH</t>
  </si>
  <si>
    <t>INF754K01OB1</t>
  </si>
  <si>
    <t>7.26% GOVT OF INDIA RED 22-08-2032</t>
  </si>
  <si>
    <t>IN0020220060</t>
  </si>
  <si>
    <t>8.38% GUJARAT SDL RED 27-02-2029</t>
  </si>
  <si>
    <t>IN1520180309</t>
  </si>
  <si>
    <t>7.32% EXIM NCD RED 08-06-2026**</t>
  </si>
  <si>
    <t>INE514E08FZ5</t>
  </si>
  <si>
    <t>6.14% IND OIL COR NCD 18-02-27**</t>
  </si>
  <si>
    <t>INE242A08502</t>
  </si>
  <si>
    <t>7.18% POWER FIN GOI SERVICD NCD 20-01-27**</t>
  </si>
  <si>
    <t>INE134E08IR3</t>
  </si>
  <si>
    <t>7.75% POWER FIN COR GOI SER NCD 22-03-27**</t>
  </si>
  <si>
    <t>INE134E08IX1</t>
  </si>
  <si>
    <t>7.89% POWER GRID CORP NCD RED 09-03-2027**</t>
  </si>
  <si>
    <t>INE752E07OE0</t>
  </si>
  <si>
    <t>7.83% IRFC LTD NCD RED 19-03-2027**</t>
  </si>
  <si>
    <t>INE053F07983</t>
  </si>
  <si>
    <t>7.95% RECL SR 147 NCD RED 12-03-2027**</t>
  </si>
  <si>
    <t>INE020B08AH8</t>
  </si>
  <si>
    <t>7.54% REC LTD NCD RED 30-12-2026**</t>
  </si>
  <si>
    <t>INE020B08AC9</t>
  </si>
  <si>
    <t>7.25% EXIM BANK NCD RED 01-02-2027**</t>
  </si>
  <si>
    <t>INE514E08FJ9</t>
  </si>
  <si>
    <t>7.13% NHPC STRPP B NCD 11-02-2027**</t>
  </si>
  <si>
    <t>INE848E07AZ0</t>
  </si>
  <si>
    <t>8.14% NUCLEAR POWER CORP NCD 25-03-2027**</t>
  </si>
  <si>
    <t>INE206D08279</t>
  </si>
  <si>
    <t>8.85% POWER GRID CORP NCD KRED 19-10-26**</t>
  </si>
  <si>
    <t>INE752E07KL3</t>
  </si>
  <si>
    <t>7.52% REC LTD NCD RED 07-11-26**</t>
  </si>
  <si>
    <t>INE020B08AA3</t>
  </si>
  <si>
    <t>7.5% NHPC NCD RED 07-10-2026**</t>
  </si>
  <si>
    <t>INE848E07AP1</t>
  </si>
  <si>
    <t>9.25% POWER GRID CORP NCD  RED 09-03-27**</t>
  </si>
  <si>
    <t>INE752E07JN1</t>
  </si>
  <si>
    <t>7.23% POWER FIN COR NCD RED- 05-01-2027**</t>
  </si>
  <si>
    <t>INE134E08IO0</t>
  </si>
  <si>
    <t>6.09% HPCL NCD RED 26-02-2027**</t>
  </si>
  <si>
    <t>INE094A08101</t>
  </si>
  <si>
    <t>5.74% GOVT OF INDIA RED 15-11-2026</t>
  </si>
  <si>
    <t>IN0020210186</t>
  </si>
  <si>
    <t>6.58% GUJARAT SDL RED 31-03-2027</t>
  </si>
  <si>
    <t>IN1520200347</t>
  </si>
  <si>
    <t>7.78% BIHAR SDL RED 01-03-2027</t>
  </si>
  <si>
    <t>IN1320160170</t>
  </si>
  <si>
    <t>7.20% UTTAR PRADESH SDL 25-01-2027</t>
  </si>
  <si>
    <t>IN3320160309</t>
  </si>
  <si>
    <t>7.80% KERALA SDL RED 15-03-2027</t>
  </si>
  <si>
    <t>IN2020160155</t>
  </si>
  <si>
    <t>7.75% KARNATAKA SDL RED 01-03-2027</t>
  </si>
  <si>
    <t>IN1920160109</t>
  </si>
  <si>
    <t>7.59% GUJARAT SDL RED 15-02-2027</t>
  </si>
  <si>
    <t>IN1520160194</t>
  </si>
  <si>
    <t>8.31% RAJASTHAN SDL RED 08-04-2027</t>
  </si>
  <si>
    <t>IN2920200036</t>
  </si>
  <si>
    <t>7.92% WEST BENGAL SDL 15-03-2027</t>
  </si>
  <si>
    <t>IN3420160175</t>
  </si>
  <si>
    <t>7.78% WEST BENGAL SDL 01-03-2027</t>
  </si>
  <si>
    <t>IN3420160167</t>
  </si>
  <si>
    <t>7.61% TAMIL NADU SDL RED 15-02-2027</t>
  </si>
  <si>
    <t>IN3120160194</t>
  </si>
  <si>
    <t>7.59% RAJASTHAN SDL RED 15-02-2027</t>
  </si>
  <si>
    <t>IN2920160412</t>
  </si>
  <si>
    <t>7.74% TAMIL NADU SDL RED 01-03-2027</t>
  </si>
  <si>
    <t>IN3120161309</t>
  </si>
  <si>
    <t>7.64% HARYANA SDL RED 29-03-2027</t>
  </si>
  <si>
    <t>IN1620160292</t>
  </si>
  <si>
    <t>7.61% ANDHRA PRADESH SDL RED 15-02-2027</t>
  </si>
  <si>
    <t>IN1020160439</t>
  </si>
  <si>
    <t>7.59% HARYANA SDL RED 15-02-2027</t>
  </si>
  <si>
    <t>IN1620160268</t>
  </si>
  <si>
    <t>7.57% GUJARAT SDL RED 09-11-2026</t>
  </si>
  <si>
    <t>IN1520220154</t>
  </si>
  <si>
    <t>7.59% BIHAR SDL RED 15-02-2027</t>
  </si>
  <si>
    <t>IN1320160162</t>
  </si>
  <si>
    <t>6.72% KERALA SDL RED 24-03-2027</t>
  </si>
  <si>
    <t>IN2020200290</t>
  </si>
  <si>
    <t>7.85% TAMIL NADU SDL RED 15-03-2027</t>
  </si>
  <si>
    <t>IN3120161317</t>
  </si>
  <si>
    <t>7.86% KARNATAKA SDL RED 15-03-2027</t>
  </si>
  <si>
    <t>IN1920160117</t>
  </si>
  <si>
    <t>7.59% Karnataka SDL RED 29-03-2027</t>
  </si>
  <si>
    <t>IN1920160125</t>
  </si>
  <si>
    <t>7.15% KERALA SDL RED 11-01-2027</t>
  </si>
  <si>
    <t>IN2020160130</t>
  </si>
  <si>
    <t>7.17% UTTAR PRADESH SDL 11-01-2027</t>
  </si>
  <si>
    <t>IN3320160291</t>
  </si>
  <si>
    <t>7.21% WEST BENGAL SDL 25-01-2027</t>
  </si>
  <si>
    <t>IN3420160142</t>
  </si>
  <si>
    <t>7.62% Tamil Nadu SDL RED 29-03-2027</t>
  </si>
  <si>
    <t>IN3120161424</t>
  </si>
  <si>
    <t>7.59% KARNATAKA SDL 15-02-2027</t>
  </si>
  <si>
    <t>IN1920160091</t>
  </si>
  <si>
    <t>7.14% ANDHRA PRADESH SDL RED 11-01-2027</t>
  </si>
  <si>
    <t>IN1020160421</t>
  </si>
  <si>
    <t>7.64% WEST BENGAL SDL RED 29-03-2027</t>
  </si>
  <si>
    <t>IN3420160183</t>
  </si>
  <si>
    <t>7.40% NABARD NCD RED 30-01-2026</t>
  </si>
  <si>
    <t>INE261F08DO9</t>
  </si>
  <si>
    <t>7.10% EXIM NCD RED 18-03-2026**</t>
  </si>
  <si>
    <t>INE514E08GA6</t>
  </si>
  <si>
    <t>7.23% SIDBI NCD RED 09-03-2026</t>
  </si>
  <si>
    <t>INE556F08KC2</t>
  </si>
  <si>
    <t>5.94% REC LTD. NCD RED 31-01-2026**</t>
  </si>
  <si>
    <t>INE020B08DK6</t>
  </si>
  <si>
    <t>9.18% NUCLEAR POWER NCD RED 23-01-2026**</t>
  </si>
  <si>
    <t>INE206D08188</t>
  </si>
  <si>
    <t>5.85% REC LTD NCD RED 20-12-2025**</t>
  </si>
  <si>
    <t>INE020B08DF6</t>
  </si>
  <si>
    <t>7.11% SIDBI NCD RED 27-02-2026**</t>
  </si>
  <si>
    <t>INE556F08KB4</t>
  </si>
  <si>
    <t>6.18% MANGALORE REF &amp; PET NCD 29-12-2025**</t>
  </si>
  <si>
    <t>INE103A08043</t>
  </si>
  <si>
    <t>5.81% REC LTD. NCD RED 31-12-2025**</t>
  </si>
  <si>
    <t>INE020B08DH2</t>
  </si>
  <si>
    <t>7.54% HUDCO NCD RED 11-02-2026**</t>
  </si>
  <si>
    <t>INE031A08855</t>
  </si>
  <si>
    <t>7.13% NHPC LTD AA STRPP A NCD 11-02-2026**</t>
  </si>
  <si>
    <t>INE848E07AY3</t>
  </si>
  <si>
    <t>8.18% EXIM BANK NCD RED 07-12-2025**</t>
  </si>
  <si>
    <t>INE514E08EU9</t>
  </si>
  <si>
    <t>9.09% INDIAN RAIL FIN NCD RED 29-03-2026**</t>
  </si>
  <si>
    <t>INE053F09HM3</t>
  </si>
  <si>
    <t>8.02% EXIM BANK NCD RED 20-04-2026**</t>
  </si>
  <si>
    <t>INE514E08FB6</t>
  </si>
  <si>
    <t>8.32% POWER GRID CORP NCD RED 23/12/2025**</t>
  </si>
  <si>
    <t>INE752E07NK9</t>
  </si>
  <si>
    <t>7.54% SIDBI NCD RED 12-01-2026 VD 0212**</t>
  </si>
  <si>
    <t>INDUMMY30112</t>
  </si>
  <si>
    <t>6.89% NHPC SR AA1 STRPP A NCD 11-03-2026**</t>
  </si>
  <si>
    <t>INE848E07BD5</t>
  </si>
  <si>
    <t>7.38% NHPC SR Y1 STRPP A NCD 03-01-2026**</t>
  </si>
  <si>
    <t>INE848E07AT3</t>
  </si>
  <si>
    <t>8.14% NUCLEAR POWER NCD RED 25-03-2026**</t>
  </si>
  <si>
    <t>INE206D08261</t>
  </si>
  <si>
    <t>9.09% IRFC NCD RED 31-03-2026**</t>
  </si>
  <si>
    <t>INE053F09HN1</t>
  </si>
  <si>
    <t>8.19% NTPC LTD NCD RED 15-12-2025**</t>
  </si>
  <si>
    <t>INE733E07JX0</t>
  </si>
  <si>
    <t>6.05% NLC INDIA LTD NCD RED 12-02-2026**</t>
  </si>
  <si>
    <t>INE589A08035</t>
  </si>
  <si>
    <t>8.85% NHPC LTD NCD 11-02-2026**</t>
  </si>
  <si>
    <t>INE848E07377</t>
  </si>
  <si>
    <t>8.78% NHPC LTD NCD 11-02-2026**</t>
  </si>
  <si>
    <t>INE848E07468</t>
  </si>
  <si>
    <t>9.25% POWER GRID CORP NCD RED 26-12-2025**</t>
  </si>
  <si>
    <t>INE752E07JL5</t>
  </si>
  <si>
    <t>5.60% INDIAN OIL CORP NCD 23-01-2026**</t>
  </si>
  <si>
    <t>INE242A08494</t>
  </si>
  <si>
    <t>5.63% GOVT OF INDIA RED 12-04-2026</t>
  </si>
  <si>
    <t>IN0020210012</t>
  </si>
  <si>
    <t>8.38% KARNATAKA SDL RED 27-01-2026</t>
  </si>
  <si>
    <t>IN1920150084</t>
  </si>
  <si>
    <t>6.18% GUJARAT SDL RED 31-03-2026</t>
  </si>
  <si>
    <t>IN1520200339</t>
  </si>
  <si>
    <t>8.54% BIHAR SDL RED 10-02-2026</t>
  </si>
  <si>
    <t>IN1320150031</t>
  </si>
  <si>
    <t>8.51% MAHARASHTRA SDL RED 09-03-2026</t>
  </si>
  <si>
    <t>IN2220150204</t>
  </si>
  <si>
    <t>8.38% TAMILNADU SDL RED 27-01-2026</t>
  </si>
  <si>
    <t>IN3120150187</t>
  </si>
  <si>
    <t>8.67% KARNATAKA SDL RED 24-02-2026</t>
  </si>
  <si>
    <t>IN1920150092</t>
  </si>
  <si>
    <t>8.3% RAJASTHAN SDL RED 13-01-2026</t>
  </si>
  <si>
    <t>IN2920150223</t>
  </si>
  <si>
    <t>8.53% TAMIL NADU SDL RED 09-03-2026</t>
  </si>
  <si>
    <t>IN3120150211</t>
  </si>
  <si>
    <t>8.76% MADHYA PRADESH SDL RED 24-02-2026</t>
  </si>
  <si>
    <t>IN2120150106</t>
  </si>
  <si>
    <t>8.57% ANDHRA PRADESH SDL RED 09-03-2026</t>
  </si>
  <si>
    <t>IN1020150141</t>
  </si>
  <si>
    <t>8.28% KARNATAKA SDL RED 06-03-2026</t>
  </si>
  <si>
    <t>IN1920180198</t>
  </si>
  <si>
    <t>8.48% RAJASTHAN SDL RED 10-02-2026</t>
  </si>
  <si>
    <t>IN2920150249</t>
  </si>
  <si>
    <t>8.39% MADHYA PRADESH SDL RED 27-01-2026</t>
  </si>
  <si>
    <t>IN2120150098</t>
  </si>
  <si>
    <t>8.88% WEST BENGAL SDL RED 24-02-2026</t>
  </si>
  <si>
    <t>IN3420150150</t>
  </si>
  <si>
    <t>8.60% BIHAR SDL RED 09-03-2026</t>
  </si>
  <si>
    <t>IN1320150056</t>
  </si>
  <si>
    <t>8.39% UTTAR PRADESH SDL 27-01-2026</t>
  </si>
  <si>
    <t>IN3320150367</t>
  </si>
  <si>
    <t>8.27% TAMIL NADU SDL RED 13-01-2026</t>
  </si>
  <si>
    <t>IN3120150179</t>
  </si>
  <si>
    <t>8.49% TAMIL NADU SDL RED 10-02-2026</t>
  </si>
  <si>
    <t>IN3120150195</t>
  </si>
  <si>
    <t>8.40% WEST BENGAL SDL RED 27-01-2026</t>
  </si>
  <si>
    <t>IN3420150135</t>
  </si>
  <si>
    <t>8.67% MAHARASHTRA SDL RED 24-02-2026</t>
  </si>
  <si>
    <t>IN2220150196</t>
  </si>
  <si>
    <t>8.29% ANDHRA PRADESH SDL RED 13-01-2026</t>
  </si>
  <si>
    <t>IN1020150117</t>
  </si>
  <si>
    <t>8.30% MADHYA PRADESH SDL RED 13-01-2026</t>
  </si>
  <si>
    <t>IN2120150080</t>
  </si>
  <si>
    <t>8.00% GUJARAT SDL RED 20-04-2026</t>
  </si>
  <si>
    <t>IN1520160012</t>
  </si>
  <si>
    <t>8.57% WEST BENGAL SDL RED 09-03-2026</t>
  </si>
  <si>
    <t>IN3420150168</t>
  </si>
  <si>
    <t>8.34% UTTAR PRADESH SDL 13-01-2026</t>
  </si>
  <si>
    <t>IN3320150359</t>
  </si>
  <si>
    <t>8.83% UTTAR PRADESH SDL 24-02-2026</t>
  </si>
  <si>
    <t>IN3320150383</t>
  </si>
  <si>
    <t>8.53% UTTAR PRADESH SDL 10-02-2026</t>
  </si>
  <si>
    <t>IN3320150375</t>
  </si>
  <si>
    <t>8.51% WEST BENGAL SDL RED 10-02-2026</t>
  </si>
  <si>
    <t>IN3420150143</t>
  </si>
  <si>
    <t>8.72% ANDHRA PRADESH SDL RED 24-02-2026</t>
  </si>
  <si>
    <t>IN1020150133</t>
  </si>
  <si>
    <t>8.36% MAHARASHTRA SDL RED 27-01-2026</t>
  </si>
  <si>
    <t>IN2220150170</t>
  </si>
  <si>
    <t>8.15% MAHARASHTRA SDL RED 26-11-2025</t>
  </si>
  <si>
    <t>IN2220150139</t>
  </si>
  <si>
    <t>8.82% BIHAR SDL RED 24-02-2026</t>
  </si>
  <si>
    <t>IN1320150049</t>
  </si>
  <si>
    <t>8.55% RAJASTHAN SDL RED 09-03-2026</t>
  </si>
  <si>
    <t>IN2920150264</t>
  </si>
  <si>
    <t>8.31% WEST BENGAL SDL RED 13-01-2026</t>
  </si>
  <si>
    <t>IN3420150127</t>
  </si>
  <si>
    <t>8.69% TAMIL NADU SDL RED 24-02-2026</t>
  </si>
  <si>
    <t>IN3120150203</t>
  </si>
  <si>
    <t>8.47% MAHARASHTRA SDL RED 10-02-2026</t>
  </si>
  <si>
    <t>IN2220150188</t>
  </si>
  <si>
    <t>8.38% RAJASTHAN SDL RED 27-01-2026</t>
  </si>
  <si>
    <t>IN2920150231</t>
  </si>
  <si>
    <t>7.90% RAJASTHAN SDL RED 08-04-2026</t>
  </si>
  <si>
    <t>IN2920200028</t>
  </si>
  <si>
    <t>8.39% ANDHRA PRADESH SDL RED 27-01-2026</t>
  </si>
  <si>
    <t>IN1020150125</t>
  </si>
  <si>
    <t>8.25% MAHARASHTRA SDL RED 13-01-2026</t>
  </si>
  <si>
    <t>IN2220150162</t>
  </si>
  <si>
    <t>8.46% GUJARAT SDL RED 10-02-2026</t>
  </si>
  <si>
    <t>IN1520150120</t>
  </si>
  <si>
    <t>8.27% KARNATAKA SDL RED 13-01-2026</t>
  </si>
  <si>
    <t>IN1920150076</t>
  </si>
  <si>
    <t>8.09% ANDHRA PRADESH SDL RED 23-03-2026</t>
  </si>
  <si>
    <t>IN1020150158</t>
  </si>
  <si>
    <t>8.09% RAJASTHAN SDL RED 23-03-2026</t>
  </si>
  <si>
    <t>IN2920150363</t>
  </si>
  <si>
    <t>7.96% TAMIL NADU SDL RED 27-04-2026</t>
  </si>
  <si>
    <t>IN3120160020</t>
  </si>
  <si>
    <t>7.96% GUJARAT SDL RED 27-04-2026</t>
  </si>
  <si>
    <t>IN1520160020</t>
  </si>
  <si>
    <t>6.70% ANDHRA PRADESH SDL RED 22-04-2026</t>
  </si>
  <si>
    <t>IN1020200078</t>
  </si>
  <si>
    <t>91 DAYS TBILL RED 15-12-2022</t>
  </si>
  <si>
    <t>IN002022X247</t>
  </si>
  <si>
    <t>(a)Listed / Awaiting listing on Stock Exchanges</t>
  </si>
  <si>
    <t>Adani Ports &amp; Special Economic Zone Ltd.</t>
  </si>
  <si>
    <t>INE742F01042</t>
  </si>
  <si>
    <t>Transport Infrastructure</t>
  </si>
  <si>
    <t>HDFC Bank Ltd.</t>
  </si>
  <si>
    <t>INE040A01034</t>
  </si>
  <si>
    <t>Banks</t>
  </si>
  <si>
    <t>Ashok Leyland Ltd.</t>
  </si>
  <si>
    <t>INE208A01029</t>
  </si>
  <si>
    <t>Agricultural, Commercial &amp; Construction Vehicles</t>
  </si>
  <si>
    <t>Adani Enterprises Ltd.</t>
  </si>
  <si>
    <t>INE423A01024</t>
  </si>
  <si>
    <t>Metals &amp; Minerals Trading</t>
  </si>
  <si>
    <t>Zee Entertainment Enterprises Ltd.</t>
  </si>
  <si>
    <t>INE256A01028</t>
  </si>
  <si>
    <t>Entertainment</t>
  </si>
  <si>
    <t>Hindustan Aeronautics Ltd.</t>
  </si>
  <si>
    <t>INE066F01012</t>
  </si>
  <si>
    <t>Aerospace &amp; Defense</t>
  </si>
  <si>
    <t>Kotak Mahindra Bank Ltd.</t>
  </si>
  <si>
    <t>INE237A01028</t>
  </si>
  <si>
    <t>Tata Power Company Ltd.</t>
  </si>
  <si>
    <t>INE245A01021</t>
  </si>
  <si>
    <t>Power</t>
  </si>
  <si>
    <t>Ambuja Cements Ltd.</t>
  </si>
  <si>
    <t>INE079A01024</t>
  </si>
  <si>
    <t>Cement &amp; Cement Products</t>
  </si>
  <si>
    <t>Maruti Suzuki India Ltd.</t>
  </si>
  <si>
    <t>INE585B01010</t>
  </si>
  <si>
    <t>Automobiles</t>
  </si>
  <si>
    <t>Punjab National Bank</t>
  </si>
  <si>
    <t>INE160A01022</t>
  </si>
  <si>
    <t>IDFC Ltd.</t>
  </si>
  <si>
    <t>INE043D01016</t>
  </si>
  <si>
    <t>Finance</t>
  </si>
  <si>
    <t>IndusInd Bank Ltd.</t>
  </si>
  <si>
    <t>INE095A01012</t>
  </si>
  <si>
    <t>Bajaj Finance Ltd.</t>
  </si>
  <si>
    <t>INE296A01024</t>
  </si>
  <si>
    <t>ICICI Bank Ltd.</t>
  </si>
  <si>
    <t>INE090A01021</t>
  </si>
  <si>
    <t>Reliance Industries Ltd.</t>
  </si>
  <si>
    <t>INE002A01018</t>
  </si>
  <si>
    <t>Petroleum Products</t>
  </si>
  <si>
    <t>United Spirits Ltd.</t>
  </si>
  <si>
    <t>INE854D01024</t>
  </si>
  <si>
    <t>Beverages</t>
  </si>
  <si>
    <t>InterGlobe Aviation Ltd.</t>
  </si>
  <si>
    <t>INE646L01027</t>
  </si>
  <si>
    <t>Transport Services</t>
  </si>
  <si>
    <t>Steel Authority of India Ltd.</t>
  </si>
  <si>
    <t>INE114A01011</t>
  </si>
  <si>
    <t>Ferrous Metals</t>
  </si>
  <si>
    <t>ICICI Prudential Life Insurance Co Ltd.</t>
  </si>
  <si>
    <t>INE726G01019</t>
  </si>
  <si>
    <t>Insurance</t>
  </si>
  <si>
    <t>Tech Mahindra Ltd.</t>
  </si>
  <si>
    <t>INE669C01036</t>
  </si>
  <si>
    <t>IT - Software</t>
  </si>
  <si>
    <t>Hindalco Industries Ltd.</t>
  </si>
  <si>
    <t>INE038A01020</t>
  </si>
  <si>
    <t>Non - Ferrous Metals</t>
  </si>
  <si>
    <t>Canara Bank</t>
  </si>
  <si>
    <t>INE476A01014</t>
  </si>
  <si>
    <t>RBL Bank Ltd.</t>
  </si>
  <si>
    <t>INE976G01028</t>
  </si>
  <si>
    <t>Bharti Airtel Ltd.</t>
  </si>
  <si>
    <t>INE397D01024</t>
  </si>
  <si>
    <t>Telecom - Services</t>
  </si>
  <si>
    <t>Bharat Electronics Ltd.</t>
  </si>
  <si>
    <t>INE263A01024</t>
  </si>
  <si>
    <t>Multi Commodity Exchange Of India Ltd.</t>
  </si>
  <si>
    <t>INE745G01035</t>
  </si>
  <si>
    <t>Capital Markets</t>
  </si>
  <si>
    <t>Vedanta Ltd.</t>
  </si>
  <si>
    <t>INE205A01025</t>
  </si>
  <si>
    <t>Diversified Metals</t>
  </si>
  <si>
    <t>Infosys Ltd.</t>
  </si>
  <si>
    <t>INE009A01021</t>
  </si>
  <si>
    <t>Sun TV Network Ltd.</t>
  </si>
  <si>
    <t>INE424H01027</t>
  </si>
  <si>
    <t>Tata Chemicals Ltd.</t>
  </si>
  <si>
    <t>INE092A01019</t>
  </si>
  <si>
    <t>Chemicals &amp; Petrochemicals</t>
  </si>
  <si>
    <t>ITC Ltd.</t>
  </si>
  <si>
    <t>INE154A01025</t>
  </si>
  <si>
    <t>Diversified FMCG</t>
  </si>
  <si>
    <t>Piramal Enterprises Ltd.</t>
  </si>
  <si>
    <t>INE140A01024</t>
  </si>
  <si>
    <t>Titan Company Ltd.</t>
  </si>
  <si>
    <t>INE280A01028</t>
  </si>
  <si>
    <t>Consumer Durables</t>
  </si>
  <si>
    <t>Berger Paints (I) Ltd.</t>
  </si>
  <si>
    <t>INE463A01038</t>
  </si>
  <si>
    <t>National Aluminium Company Ltd.</t>
  </si>
  <si>
    <t>INE139A01034</t>
  </si>
  <si>
    <t>Power Finance Corporation Ltd.</t>
  </si>
  <si>
    <t>INE134E01011</t>
  </si>
  <si>
    <t>Zydus Lifesciences Ltd.</t>
  </si>
  <si>
    <t>INE010B01027</t>
  </si>
  <si>
    <t>Pharmaceuticals &amp; Biotechnology</t>
  </si>
  <si>
    <t>Exide Industries Ltd.</t>
  </si>
  <si>
    <t>INE302A01020</t>
  </si>
  <si>
    <t>Auto Components</t>
  </si>
  <si>
    <t>Voltas Ltd.</t>
  </si>
  <si>
    <t>INE226A01021</t>
  </si>
  <si>
    <t>DLF Ltd.</t>
  </si>
  <si>
    <t>INE271C01023</t>
  </si>
  <si>
    <t>Realty</t>
  </si>
  <si>
    <t>Tata Consultancy Services Ltd.</t>
  </si>
  <si>
    <t>INE467B01029</t>
  </si>
  <si>
    <t>Samvardhana Motherson International Ltd.</t>
  </si>
  <si>
    <t>INE775A01035</t>
  </si>
  <si>
    <t>SRF Ltd.</t>
  </si>
  <si>
    <t>INE647A01010</t>
  </si>
  <si>
    <t>Torrent Power Ltd.</t>
  </si>
  <si>
    <t>INE813H01021</t>
  </si>
  <si>
    <t>ICICI Lombard General Insurance Co. Ltd.</t>
  </si>
  <si>
    <t>INE765G01017</t>
  </si>
  <si>
    <t>Polycab India Ltd.</t>
  </si>
  <si>
    <t>INE455K01017</t>
  </si>
  <si>
    <t>Industrial Products</t>
  </si>
  <si>
    <t>Wipro Ltd.</t>
  </si>
  <si>
    <t>INE075A01022</t>
  </si>
  <si>
    <t>Dr. Reddy's Laboratories Ltd.</t>
  </si>
  <si>
    <t>INE089A01023</t>
  </si>
  <si>
    <t>The Indian Hotels Company Ltd.</t>
  </si>
  <si>
    <t>INE053A01029</t>
  </si>
  <si>
    <t>Leisure Services</t>
  </si>
  <si>
    <t>Bharat Heavy Electricals Ltd.</t>
  </si>
  <si>
    <t>INE257A01026</t>
  </si>
  <si>
    <t>Electrical Equipment</t>
  </si>
  <si>
    <t>L&amp;T Finance Holdings Ltd.</t>
  </si>
  <si>
    <t>INE498L01015</t>
  </si>
  <si>
    <t>Manappuram Finance Ltd.</t>
  </si>
  <si>
    <t>INE522D01027</t>
  </si>
  <si>
    <t>Cipla Ltd.</t>
  </si>
  <si>
    <t>INE059A01026</t>
  </si>
  <si>
    <t>P I INDUSTRIES LIMITED</t>
  </si>
  <si>
    <t>INE603J01030</t>
  </si>
  <si>
    <t>Fertilizers &amp; Agrochemicals</t>
  </si>
  <si>
    <t>Delta Corp Ltd.</t>
  </si>
  <si>
    <t>INE124G01033</t>
  </si>
  <si>
    <t>Indian Energy Exchange Ltd.</t>
  </si>
  <si>
    <t>INE022Q01020</t>
  </si>
  <si>
    <t>Sun Pharmaceutical Industries Ltd.</t>
  </si>
  <si>
    <t>INE044A01036</t>
  </si>
  <si>
    <t>Tata Motors Ltd.</t>
  </si>
  <si>
    <t>INE155A01022</t>
  </si>
  <si>
    <t>NMDC Ltd.</t>
  </si>
  <si>
    <t>INE584A01023</t>
  </si>
  <si>
    <t>Minerals &amp; Mining</t>
  </si>
  <si>
    <t>Max Financial Services Ltd.</t>
  </si>
  <si>
    <t>INE180A01020</t>
  </si>
  <si>
    <t>Tata Communications Ltd.</t>
  </si>
  <si>
    <t>INE151A01013</t>
  </si>
  <si>
    <t>Coromandel International Ltd.</t>
  </si>
  <si>
    <t>INE169A01031</t>
  </si>
  <si>
    <t>Gujarat Narmada Valley Fert &amp; Chem Ltd.</t>
  </si>
  <si>
    <t>INE113A01013</t>
  </si>
  <si>
    <t>Bajaj Finserv Ltd.</t>
  </si>
  <si>
    <t>INE918I01026</t>
  </si>
  <si>
    <t>Cholamandalam Investment &amp; Finance Company Ltd.</t>
  </si>
  <si>
    <t>INE121A01024</t>
  </si>
  <si>
    <t>Tata Steel Ltd.</t>
  </si>
  <si>
    <t>INE081A01020</t>
  </si>
  <si>
    <t>ACC Ltd.</t>
  </si>
  <si>
    <t>INE012A01025</t>
  </si>
  <si>
    <t>Godrej Properties Ltd.</t>
  </si>
  <si>
    <t>INE484J01027</t>
  </si>
  <si>
    <t>Jubilant Foodworks Ltd.</t>
  </si>
  <si>
    <t>INE797F01020</t>
  </si>
  <si>
    <t>Nestle India Ltd.</t>
  </si>
  <si>
    <t>INE239A01016</t>
  </si>
  <si>
    <t>Food Products</t>
  </si>
  <si>
    <t>Cummins India Ltd.</t>
  </si>
  <si>
    <t>INE298A01020</t>
  </si>
  <si>
    <t>Larsen &amp; Toubro Ltd.</t>
  </si>
  <si>
    <t>INE018A01030</t>
  </si>
  <si>
    <t>Construction</t>
  </si>
  <si>
    <t>Oracle Financial Services Software Ltd.</t>
  </si>
  <si>
    <t>INE881D01027</t>
  </si>
  <si>
    <t>HCL Technologies Ltd.</t>
  </si>
  <si>
    <t>INE860A01027</t>
  </si>
  <si>
    <t>Ultratech Cement Ltd.</t>
  </si>
  <si>
    <t>INE481G01011</t>
  </si>
  <si>
    <t>Trent Ltd.</t>
  </si>
  <si>
    <t>INE849A01020</t>
  </si>
  <si>
    <t>Retailing</t>
  </si>
  <si>
    <t>Container Corporation Of India Ltd.</t>
  </si>
  <si>
    <t>INE111A01025</t>
  </si>
  <si>
    <t>GMR Airports Infrastructure Ltd.</t>
  </si>
  <si>
    <t>INE776C01039</t>
  </si>
  <si>
    <t>Apollo Hospitals Enterprise Ltd.</t>
  </si>
  <si>
    <t>INE437A01024</t>
  </si>
  <si>
    <t>Healthcare Services</t>
  </si>
  <si>
    <t>IPCA Laboratories Ltd.</t>
  </si>
  <si>
    <t>INE571A01038</t>
  </si>
  <si>
    <t>Oberoi Realty Ltd.</t>
  </si>
  <si>
    <t>INE093I01010</t>
  </si>
  <si>
    <t>Chambal Fertilizers &amp; Chemicals Ltd.</t>
  </si>
  <si>
    <t>INE085A01013</t>
  </si>
  <si>
    <t>Aditya Birla Capital Ltd.</t>
  </si>
  <si>
    <t>INE674K01013</t>
  </si>
  <si>
    <t>Bandhan Bank Ltd.</t>
  </si>
  <si>
    <t>INE545U01014</t>
  </si>
  <si>
    <t>Dabur India Ltd.</t>
  </si>
  <si>
    <t>INE016A01026</t>
  </si>
  <si>
    <t>Personal Products</t>
  </si>
  <si>
    <t>Dalmia Bharat Ltd.</t>
  </si>
  <si>
    <t>INE00R701025</t>
  </si>
  <si>
    <t>Can Fin Homes Ltd.</t>
  </si>
  <si>
    <t>INE477A01020</t>
  </si>
  <si>
    <t>Aurobindo Pharma Ltd.</t>
  </si>
  <si>
    <t>INE406A01037</t>
  </si>
  <si>
    <t>Laurus Labs Ltd.</t>
  </si>
  <si>
    <t>INE947Q01028</t>
  </si>
  <si>
    <t>Birlasoft Ltd.</t>
  </si>
  <si>
    <t>INE836A01035</t>
  </si>
  <si>
    <t>Indiabulls Housing Finance Ltd.</t>
  </si>
  <si>
    <t>INE148I01020</t>
  </si>
  <si>
    <t>The Ramco Cements Ltd.</t>
  </si>
  <si>
    <t>INE331A01037</t>
  </si>
  <si>
    <t>Mahindra &amp; Mahindra Financial Services Ltd</t>
  </si>
  <si>
    <t>INE774D01024</t>
  </si>
  <si>
    <t>REC Ltd.</t>
  </si>
  <si>
    <t>INE020B01018</t>
  </si>
  <si>
    <t>Bajaj Auto Ltd.</t>
  </si>
  <si>
    <t>INE917I01010</t>
  </si>
  <si>
    <t>Britannia Industries Ltd.</t>
  </si>
  <si>
    <t>INE216A01030</t>
  </si>
  <si>
    <t>Bank of Baroda</t>
  </si>
  <si>
    <t>INE028A01039</t>
  </si>
  <si>
    <t>ABB India Ltd.</t>
  </si>
  <si>
    <t>INE117A01022</t>
  </si>
  <si>
    <t>JSW Steel Ltd.</t>
  </si>
  <si>
    <t>INE019A01038</t>
  </si>
  <si>
    <t>Asian Paints Ltd.</t>
  </si>
  <si>
    <t>INE021A01026</t>
  </si>
  <si>
    <t>Mphasis Ltd.</t>
  </si>
  <si>
    <t>INE356A01018</t>
  </si>
  <si>
    <t>Mahindra &amp; Mahindra Ltd.</t>
  </si>
  <si>
    <t>INE101A01026</t>
  </si>
  <si>
    <t>Info Edge (India) Ltd.</t>
  </si>
  <si>
    <t>INE663F01024</t>
  </si>
  <si>
    <t>Colgate Palmolive (India) Ltd.</t>
  </si>
  <si>
    <t>INE259A01022</t>
  </si>
  <si>
    <t>Housing Development Finance Corporation Ltd.</t>
  </si>
  <si>
    <t>INE001A01036</t>
  </si>
  <si>
    <t>Bata India Ltd.</t>
  </si>
  <si>
    <t>INE176A01028</t>
  </si>
  <si>
    <t>Persistent Systems Ltd.</t>
  </si>
  <si>
    <t>INE262H01013</t>
  </si>
  <si>
    <t>Jindal Steel &amp; Power Ltd.</t>
  </si>
  <si>
    <t>INE749A01030</t>
  </si>
  <si>
    <t>The India Cements Ltd.</t>
  </si>
  <si>
    <t>INE383A01012</t>
  </si>
  <si>
    <t>Axis Bank Ltd.</t>
  </si>
  <si>
    <t>INE238A01034</t>
  </si>
  <si>
    <t>Biocon Ltd.</t>
  </si>
  <si>
    <t>INE376G01013</t>
  </si>
  <si>
    <t>UPL Ltd.</t>
  </si>
  <si>
    <t>INE628A01036</t>
  </si>
  <si>
    <t>Indraprastha Gas Ltd.</t>
  </si>
  <si>
    <t>INE203G01027</t>
  </si>
  <si>
    <t>Gas</t>
  </si>
  <si>
    <t>Grasim Industries Ltd.</t>
  </si>
  <si>
    <t>INE047A01021</t>
  </si>
  <si>
    <t>Astral Ltd.</t>
  </si>
  <si>
    <t>INE006I01046</t>
  </si>
  <si>
    <t>PVR Ltd.</t>
  </si>
  <si>
    <t>INE191H01014</t>
  </si>
  <si>
    <t>Apollo Tyres Ltd.</t>
  </si>
  <si>
    <t>INE438A01022</t>
  </si>
  <si>
    <t>Amara Raja Batteries Ltd.</t>
  </si>
  <si>
    <t>INE885A01032</t>
  </si>
  <si>
    <t>Hindustan Unilever Ltd.</t>
  </si>
  <si>
    <t>INE030A01027</t>
  </si>
  <si>
    <t>Lupin Ltd.</t>
  </si>
  <si>
    <t>INE326A01037</t>
  </si>
  <si>
    <t>Hindustan Copper Ltd.</t>
  </si>
  <si>
    <t>INE531E01026</t>
  </si>
  <si>
    <t>Aditya Birla Fashion and Retail Ltd.</t>
  </si>
  <si>
    <t>INE647O01011</t>
  </si>
  <si>
    <t>Vodafone Idea Ltd.</t>
  </si>
  <si>
    <t>INE669E01016</t>
  </si>
  <si>
    <t>Oil &amp; Natural Gas Corporation Ltd.</t>
  </si>
  <si>
    <t>INE213A01029</t>
  </si>
  <si>
    <t>Oil</t>
  </si>
  <si>
    <t>Petronet LNG Ltd.</t>
  </si>
  <si>
    <t>INE347G01014</t>
  </si>
  <si>
    <t>Rain Industries Ltd.</t>
  </si>
  <si>
    <t>INE855B01025</t>
  </si>
  <si>
    <t>NTPC Ltd.</t>
  </si>
  <si>
    <t>INE733E01010</t>
  </si>
  <si>
    <t>Bharat Forge Ltd.</t>
  </si>
  <si>
    <t>INE465A01025</t>
  </si>
  <si>
    <t>Balrampur Chini Mills Ltd.</t>
  </si>
  <si>
    <t>INE119A01028</t>
  </si>
  <si>
    <t>Agricultural Food &amp; other Products</t>
  </si>
  <si>
    <t>Balkrishna Industries Ltd.</t>
  </si>
  <si>
    <t>INE787D01026</t>
  </si>
  <si>
    <t>Hindustan Petroleum Corporation Ltd.</t>
  </si>
  <si>
    <t>INE094A01015</t>
  </si>
  <si>
    <t>Muthoot Finance Ltd.</t>
  </si>
  <si>
    <t>INE414G01012</t>
  </si>
  <si>
    <t>Bharat Petroleum Corporation Ltd.</t>
  </si>
  <si>
    <t>INE029A01011</t>
  </si>
  <si>
    <t>Coal India Ltd.</t>
  </si>
  <si>
    <t>INE522F01014</t>
  </si>
  <si>
    <t>Consumable Fuels</t>
  </si>
  <si>
    <t>SBI Life Insurance Company Ltd.</t>
  </si>
  <si>
    <t>INE123W01016</t>
  </si>
  <si>
    <t>Indus Towers Ltd.</t>
  </si>
  <si>
    <t>INE121J01017</t>
  </si>
  <si>
    <t>Larsen &amp; Toubro Infotech Ltd.</t>
  </si>
  <si>
    <t>INE214T01019</t>
  </si>
  <si>
    <t>IDFC First Bank Ltd.</t>
  </si>
  <si>
    <t>INE092T01019</t>
  </si>
  <si>
    <t>Glenmark Pharmaceuticals Ltd.</t>
  </si>
  <si>
    <t>INE935A01035</t>
  </si>
  <si>
    <t>SBI Cards &amp; Payment Services Ltd.</t>
  </si>
  <si>
    <t>INE018E01016</t>
  </si>
  <si>
    <t>Pidilite Industries Ltd.</t>
  </si>
  <si>
    <t>INE318A01026</t>
  </si>
  <si>
    <t>United Breweries Ltd.</t>
  </si>
  <si>
    <t>INE686F01025</t>
  </si>
  <si>
    <t>Metropolis Healthcare Ltd.</t>
  </si>
  <si>
    <t>INE112L01020</t>
  </si>
  <si>
    <t>Gujarat Gas Ltd.</t>
  </si>
  <si>
    <t>INE844O01030</t>
  </si>
  <si>
    <t>GAIL (India) Ltd.</t>
  </si>
  <si>
    <t>INE129A01019</t>
  </si>
  <si>
    <t>Dixon Technologies (India) Ltd.</t>
  </si>
  <si>
    <t>INE935N01020</t>
  </si>
  <si>
    <t>Mahanagar Gas Ltd.</t>
  </si>
  <si>
    <t>INE002S01010</t>
  </si>
  <si>
    <t>Firstsource Solutions Ltd.</t>
  </si>
  <si>
    <t>INE684F01012</t>
  </si>
  <si>
    <t>IT - Services</t>
  </si>
  <si>
    <t>Indian Oil Corporation Ltd.</t>
  </si>
  <si>
    <t>INE242A01010</t>
  </si>
  <si>
    <t>JK Cement Ltd.</t>
  </si>
  <si>
    <t>INE823G01014</t>
  </si>
  <si>
    <t>Abbott India Ltd.</t>
  </si>
  <si>
    <t>INE358A01014</t>
  </si>
  <si>
    <t>Havells India Ltd.</t>
  </si>
  <si>
    <t>INE176B01034</t>
  </si>
  <si>
    <t>HDFC Asset Management Company Ltd.</t>
  </si>
  <si>
    <t>INE127D01025</t>
  </si>
  <si>
    <t>Torrent Pharmaceuticals Ltd.</t>
  </si>
  <si>
    <t>INE685A01028</t>
  </si>
  <si>
    <t>Siemens Ltd.</t>
  </si>
  <si>
    <t>INE003A01024</t>
  </si>
  <si>
    <t>Indiamart Intermesh Ltd.</t>
  </si>
  <si>
    <t>INE933S01016</t>
  </si>
  <si>
    <t>Page Industries Ltd.</t>
  </si>
  <si>
    <t>INE761H01022</t>
  </si>
  <si>
    <t>Textiles &amp; Apparels</t>
  </si>
  <si>
    <t>City Union Bank Ltd.</t>
  </si>
  <si>
    <t>INE491A01021</t>
  </si>
  <si>
    <t>Intellect Design Arena Ltd.</t>
  </si>
  <si>
    <t>INE306R01017</t>
  </si>
  <si>
    <t>Marico Ltd.</t>
  </si>
  <si>
    <t>INE196A01026</t>
  </si>
  <si>
    <t>Bosch Ltd.</t>
  </si>
  <si>
    <t>INE323A01026</t>
  </si>
  <si>
    <t>Atul Ltd.</t>
  </si>
  <si>
    <t>INE100A01010</t>
  </si>
  <si>
    <t>Power Grid Corporation of India Ltd.</t>
  </si>
  <si>
    <t>INE752E01010</t>
  </si>
  <si>
    <t>TVS Motor Company Ltd.</t>
  </si>
  <si>
    <t>INE494B01023</t>
  </si>
  <si>
    <t>Granules India Ltd.</t>
  </si>
  <si>
    <t>INE101D01020</t>
  </si>
  <si>
    <t>Whirlpool of India Ltd.</t>
  </si>
  <si>
    <t>INE716A01013</t>
  </si>
  <si>
    <t>Navin Fluorine International Ltd.</t>
  </si>
  <si>
    <t>INE048G01026</t>
  </si>
  <si>
    <t>Godrej Consumer Products Ltd.</t>
  </si>
  <si>
    <t>INE102D01028</t>
  </si>
  <si>
    <t>Syngene International Ltd.</t>
  </si>
  <si>
    <t>INE398R01022</t>
  </si>
  <si>
    <t>(b) Unlisted</t>
  </si>
  <si>
    <t>Derivatives</t>
  </si>
  <si>
    <t>(a) Index/Stock Future</t>
  </si>
  <si>
    <t>Syngene International Ltd.29/12/2022</t>
  </si>
  <si>
    <t>Godrej Consumer Products Ltd.29/12/2022</t>
  </si>
  <si>
    <t>Navin Fluorine International Ltd.29/12/2022</t>
  </si>
  <si>
    <t>Whirlpool of India Ltd.29/12/2022</t>
  </si>
  <si>
    <t>Granules India Ltd.29/12/2022</t>
  </si>
  <si>
    <t>TVS Motor Company Ltd.29/12/2022</t>
  </si>
  <si>
    <t>Power Grid Corporation of India Ltd.29/12/2022</t>
  </si>
  <si>
    <t>Atul Ltd.29/12/2022</t>
  </si>
  <si>
    <t>Bosch Ltd.29/12/2022</t>
  </si>
  <si>
    <t>Marico Ltd.29/12/2022</t>
  </si>
  <si>
    <t>Vodafone Idea Ltd.25/01/2023</t>
  </si>
  <si>
    <t>Intellect Design Arena Ltd.29/12/2022</t>
  </si>
  <si>
    <t>City Union Bank Ltd.29/12/2022</t>
  </si>
  <si>
    <t>Page Industries Ltd.29/12/2022</t>
  </si>
  <si>
    <t>Indiamart Intermesh Ltd.29/12/2022</t>
  </si>
  <si>
    <t>Siemens Ltd.29/12/2022</t>
  </si>
  <si>
    <t>Torrent Pharmaceuticals Ltd.29/12/2022</t>
  </si>
  <si>
    <t>HDFC Asset Management Company Ltd.29/12/2022</t>
  </si>
  <si>
    <t>Havells India Ltd.29/12/2022</t>
  </si>
  <si>
    <t>Abbott India Ltd.29/12/2022</t>
  </si>
  <si>
    <t>JK Cement Ltd.29/12/2022</t>
  </si>
  <si>
    <t>Indian Oil Corporation Ltd.29/12/2022</t>
  </si>
  <si>
    <t>Firstsource Solutions Ltd.29/12/2022</t>
  </si>
  <si>
    <t>Mahanagar Gas Ltd.29/12/2022</t>
  </si>
  <si>
    <t>Dixon Technologies (India) Ltd.29/12/2022</t>
  </si>
  <si>
    <t>GAIL (India) Ltd.29/12/2022</t>
  </si>
  <si>
    <t>Gujarat Gas Ltd.29/12/2022</t>
  </si>
  <si>
    <t>Metropolis Healthcare Ltd.29/12/2022</t>
  </si>
  <si>
    <t>United Breweries Ltd.29/12/2022</t>
  </si>
  <si>
    <t>Pidilite Industries Ltd.29/12/2022</t>
  </si>
  <si>
    <t>SBI Cards &amp; Payment Services Ltd.29/12/2022</t>
  </si>
  <si>
    <t>Glenmark Pharmaceuticals Ltd.29/12/2022</t>
  </si>
  <si>
    <t>IDFC First Bank Ltd.29/12/2022</t>
  </si>
  <si>
    <t>Larsen &amp; Toubro Infotech Ltd.29/12/2022</t>
  </si>
  <si>
    <t>Indus Towers Ltd.29/12/2022</t>
  </si>
  <si>
    <t>SBI Life Insurance Company Ltd.29/12/2022</t>
  </si>
  <si>
    <t>Coal India Ltd.29/12/2022</t>
  </si>
  <si>
    <t>Bharat Petroleum Corporation Ltd.29/12/2022</t>
  </si>
  <si>
    <t>Muthoot Finance Ltd.29/12/2022</t>
  </si>
  <si>
    <t>Hindustan Petroleum Corporation Ltd.29/12/2022</t>
  </si>
  <si>
    <t>Balkrishna Industries Ltd.29/12/2022</t>
  </si>
  <si>
    <t>Balrampur Chini Mills Ltd.29/12/2022</t>
  </si>
  <si>
    <t>Bharat Forge Ltd.29/12/2022</t>
  </si>
  <si>
    <t>NTPC Ltd.29/12/2022</t>
  </si>
  <si>
    <t>Vodafone Idea Ltd.29/12/2022</t>
  </si>
  <si>
    <t>Rain Industries Ltd.29/12/2022</t>
  </si>
  <si>
    <t>Petronet LNG Ltd.29/12/2022</t>
  </si>
  <si>
    <t>Oil &amp; Natural Gas Corporation Ltd.29/12/2022</t>
  </si>
  <si>
    <t>Aditya Birla Fashion and Retail Ltd.29/12/2022</t>
  </si>
  <si>
    <t>Hindustan Copper Ltd.29/12/2022</t>
  </si>
  <si>
    <t>Lupin Ltd.29/12/2022</t>
  </si>
  <si>
    <t>Hindustan Unilever Ltd.29/12/2022</t>
  </si>
  <si>
    <t>Amara Raja Batteries Ltd.29/12/2022</t>
  </si>
  <si>
    <t>Apollo Tyres Ltd.29/12/2022</t>
  </si>
  <si>
    <t>PVR Ltd.29/12/2022</t>
  </si>
  <si>
    <t>Astral Ltd.29/12/2022</t>
  </si>
  <si>
    <t>Grasim Industries Ltd.29/12/2022</t>
  </si>
  <si>
    <t>Indraprastha Gas Ltd.29/12/2022</t>
  </si>
  <si>
    <t>UPL Ltd.29/12/2022</t>
  </si>
  <si>
    <t>Biocon Ltd.29/12/2022</t>
  </si>
  <si>
    <t>Axis Bank Ltd.29/12/2022</t>
  </si>
  <si>
    <t>The India Cements Ltd.29/12/2022</t>
  </si>
  <si>
    <t>Jindal Steel &amp; Power Ltd.29/12/2022</t>
  </si>
  <si>
    <t>Persistent Systems Ltd.29/12/2022</t>
  </si>
  <si>
    <t>Housing Development Finance Corporation Ltd.29/12/2022</t>
  </si>
  <si>
    <t>Bata India Ltd.29/12/2022</t>
  </si>
  <si>
    <t>Colgate Palmolive (India) Ltd.29/12/2022</t>
  </si>
  <si>
    <t>Info Edge (India) Ltd.29/12/2022</t>
  </si>
  <si>
    <t>Mahindra &amp; Mahindra Ltd.29/12/2022</t>
  </si>
  <si>
    <t>Mphasis Ltd.29/12/2022</t>
  </si>
  <si>
    <t>Asian Paints Ltd.29/12/2022</t>
  </si>
  <si>
    <t>JSW Steel Ltd.29/12/2022</t>
  </si>
  <si>
    <t>ABB India Ltd.29/12/2022</t>
  </si>
  <si>
    <t>Bank of Baroda29/12/2022</t>
  </si>
  <si>
    <t>Britannia Industries Ltd.29/12/2022</t>
  </si>
  <si>
    <t>Bajaj Auto Ltd.29/12/2022</t>
  </si>
  <si>
    <t>REC Ltd.29/12/2022</t>
  </si>
  <si>
    <t>Mahindra &amp; Mahindra Financial Services Ltd29/12/2022</t>
  </si>
  <si>
    <t>The Ramco Cements Ltd.29/12/2022</t>
  </si>
  <si>
    <t>Indiabulls Housing Finance Ltd.29/12/2022</t>
  </si>
  <si>
    <t>Birlasoft Ltd.29/12/2022</t>
  </si>
  <si>
    <t>Laurus Labs Ltd.29/12/2022</t>
  </si>
  <si>
    <t>Aurobindo Pharma Ltd.29/12/2022</t>
  </si>
  <si>
    <t>Can Fin Homes Ltd.29/12/2022</t>
  </si>
  <si>
    <t>Dalmia Bharat Ltd.29/12/2022</t>
  </si>
  <si>
    <t>Dabur India Ltd.29/12/2022</t>
  </si>
  <si>
    <t>Bandhan Bank Ltd.29/12/2022</t>
  </si>
  <si>
    <t>Aditya Birla Capital Ltd.29/12/2022</t>
  </si>
  <si>
    <t>Chambal Fertilizers &amp; Chemicals Ltd.29/12/2022</t>
  </si>
  <si>
    <t>Oberoi Realty Ltd.29/12/2022</t>
  </si>
  <si>
    <t>IPCA Laboratories Ltd.29/12/2022</t>
  </si>
  <si>
    <t>Apollo Hospitals Enterprise Ltd.29/12/2022</t>
  </si>
  <si>
    <t>GMR Airports Infrastructure Ltd.29/12/2022</t>
  </si>
  <si>
    <t>Container Corporation Of India Ltd.29/12/2022</t>
  </si>
  <si>
    <t>Trent Ltd.29/12/2022</t>
  </si>
  <si>
    <t>Ultratech Cement Ltd.29/12/2022</t>
  </si>
  <si>
    <t>HCL Technologies Ltd.29/12/2022</t>
  </si>
  <si>
    <t>Oracle Financial Services Software Ltd.29/12/2022</t>
  </si>
  <si>
    <t>Larsen &amp; Toubro Ltd.29/12/2022</t>
  </si>
  <si>
    <t>Cummins India Ltd.29/12/2022</t>
  </si>
  <si>
    <t>Nestle India Ltd.29/12/2022</t>
  </si>
  <si>
    <t>Jubilant Foodworks Ltd.29/12/2022</t>
  </si>
  <si>
    <t>Godrej Properties Ltd.29/12/2022</t>
  </si>
  <si>
    <t>ACC Ltd.29/12/2022</t>
  </si>
  <si>
    <t>Tata Steel Ltd.29/12/2022</t>
  </si>
  <si>
    <t>Cholamandalam Investment &amp; Finance Company Ltd.29/12/2022</t>
  </si>
  <si>
    <t>Bajaj Finserv Ltd.29/12/2022</t>
  </si>
  <si>
    <t>Gujarat Narmada Valley Fert &amp; Chem Ltd.29/12/2022</t>
  </si>
  <si>
    <t>Coromandel International Ltd.29/12/2022</t>
  </si>
  <si>
    <t>Tata Communications Ltd.29/12/2022</t>
  </si>
  <si>
    <t>Max Financial Services Ltd.29/12/2022</t>
  </si>
  <si>
    <t>NMDC Ltd.29/12/2022</t>
  </si>
  <si>
    <t>Tata Motors Ltd.29/12/2022</t>
  </si>
  <si>
    <t>Sun Pharmaceutical Industries Ltd.29/12/2022</t>
  </si>
  <si>
    <t>Indian Energy Exchange Ltd.29/12/2022</t>
  </si>
  <si>
    <t>Delta Corp Ltd.29/12/2022</t>
  </si>
  <si>
    <t>P I INDUSTRIES LIMITED29/12/2022</t>
  </si>
  <si>
    <t>Cipla Ltd.29/12/2022</t>
  </si>
  <si>
    <t>Manappuram Finance Ltd.29/12/2022</t>
  </si>
  <si>
    <t>L&amp;T Finance Holdings Ltd.29/12/2022</t>
  </si>
  <si>
    <t>Bharat Heavy Electricals Ltd.29/12/2022</t>
  </si>
  <si>
    <t>The Indian Hotels Company Ltd.29/12/2022</t>
  </si>
  <si>
    <t>Dr. Reddy's Laboratories Ltd.29/12/2022</t>
  </si>
  <si>
    <t>Wipro Ltd.29/12/2022</t>
  </si>
  <si>
    <t>Polycab India Ltd.29/12/2022</t>
  </si>
  <si>
    <t>ICICI Lombard General Insurance Co. Ltd.29/12/2022</t>
  </si>
  <si>
    <t>Torrent Power Ltd.29/12/2022</t>
  </si>
  <si>
    <t>SRF Ltd.29/12/2022</t>
  </si>
  <si>
    <t>Samvardhana Motherson International Ltd.29/12/2022</t>
  </si>
  <si>
    <t>Tata Consultancy Services Ltd.29/12/2022</t>
  </si>
  <si>
    <t>DLF Ltd.29/12/2022</t>
  </si>
  <si>
    <t>Voltas Ltd.29/12/2022</t>
  </si>
  <si>
    <t>Exide Industries Ltd.29/12/2022</t>
  </si>
  <si>
    <t>Zydus Lifesciences Ltd.29/12/2022</t>
  </si>
  <si>
    <t>Power Finance Corporation Ltd.29/12/2022</t>
  </si>
  <si>
    <t>National Aluminium Company Ltd.29/12/2022</t>
  </si>
  <si>
    <t>Berger Paints (I) Ltd.29/12/2022</t>
  </si>
  <si>
    <t>Titan Company Ltd.29/12/2022</t>
  </si>
  <si>
    <t>Piramal Enterprises Ltd.29/12/2022</t>
  </si>
  <si>
    <t>ITC Ltd.29/12/2022</t>
  </si>
  <si>
    <t>Tata Chemicals Ltd.29/12/2022</t>
  </si>
  <si>
    <t>Sun TV Network Ltd.29/12/2022</t>
  </si>
  <si>
    <t>Infosys Ltd.29/12/2022</t>
  </si>
  <si>
    <t>Multi Commodity Exchange Of India Ltd.29/12/2022</t>
  </si>
  <si>
    <t>Vedanta Ltd.29/12/2022</t>
  </si>
  <si>
    <t>Bharat Electronics Ltd.29/12/2022</t>
  </si>
  <si>
    <t>Bharti Airtel Ltd.29/12/2022</t>
  </si>
  <si>
    <t>RBL Bank Ltd.29/12/2022</t>
  </si>
  <si>
    <t>Canara Bank29/12/2022</t>
  </si>
  <si>
    <t>Hindalco Industries Ltd.29/12/2022</t>
  </si>
  <si>
    <t>Tech Mahindra Ltd.29/12/2022</t>
  </si>
  <si>
    <t>ICICI Prudential Life Insurance Co Ltd.29/12/2022</t>
  </si>
  <si>
    <t>Steel Authority of India Ltd.29/12/2022</t>
  </si>
  <si>
    <t>InterGlobe Aviation Ltd.29/12/2022</t>
  </si>
  <si>
    <t>United Spirits Ltd.29/12/2022</t>
  </si>
  <si>
    <t>Reliance Industries Ltd.29/12/2022</t>
  </si>
  <si>
    <t>ICICI Bank Ltd.29/12/2022</t>
  </si>
  <si>
    <t>Bajaj Finance Ltd.29/12/2022</t>
  </si>
  <si>
    <t>IndusInd Bank Ltd.29/12/2022</t>
  </si>
  <si>
    <t>IDFC Ltd.29/12/2022</t>
  </si>
  <si>
    <t>Punjab National Bank29/12/2022</t>
  </si>
  <si>
    <t>Maruti Suzuki India Ltd.29/12/2022</t>
  </si>
  <si>
    <t>Ambuja Cements Ltd.29/12/2022</t>
  </si>
  <si>
    <t>Tata Power Company Ltd.29/12/2022</t>
  </si>
  <si>
    <t>Kotak Mahindra Bank Ltd.29/12/2022</t>
  </si>
  <si>
    <t>Hindustan Aeronautics Ltd.29/12/2022</t>
  </si>
  <si>
    <t>Zee Entertainment Enterprises Ltd.29/12/2022</t>
  </si>
  <si>
    <t>Adani Enterprises Ltd.29/12/2022</t>
  </si>
  <si>
    <t>Ashok Leyland Ltd.29/12/2022</t>
  </si>
  <si>
    <t>HDFC Bank Ltd.29/12/2022</t>
  </si>
  <si>
    <t>Adani Ports &amp; Special Economic Zone Ltd.29/12/2022</t>
  </si>
  <si>
    <t>7.21% HDFC LTD NCD RED 30-12-2022**</t>
  </si>
  <si>
    <t>INE001A07SD3</t>
  </si>
  <si>
    <t>7.16% GOVT OF INDIA RED 20-05-2023</t>
  </si>
  <si>
    <t>IN0020130012</t>
  </si>
  <si>
    <t>8.83% GOVT OF INDIA RED 25-11-2023</t>
  </si>
  <si>
    <t>IN0020130061</t>
  </si>
  <si>
    <t>6.84% GOVT OF INDIA RED 19-12-2022</t>
  </si>
  <si>
    <t>IN0020160050</t>
  </si>
  <si>
    <t>6.69% GOVT OF INDIA RED 27-06-2024</t>
  </si>
  <si>
    <t>IN0020220052</t>
  </si>
  <si>
    <t>364 DAYS TBILL RED 19-01-2023</t>
  </si>
  <si>
    <t>IN002021Z442</t>
  </si>
  <si>
    <t>364 DAYS TBILL RED 16-03-2023</t>
  </si>
  <si>
    <t>IN002021Z525</t>
  </si>
  <si>
    <t>364 DAYS TBILL RED 29-06-2023</t>
  </si>
  <si>
    <t>IN002022Z135</t>
  </si>
  <si>
    <t>182 DAYS TBILL RED 15-12-2022</t>
  </si>
  <si>
    <t>IN002022Y112</t>
  </si>
  <si>
    <t>364 DAYS TBILL RED 22-06-2023</t>
  </si>
  <si>
    <t>IN002022Z127</t>
  </si>
  <si>
    <t>364 DAYS TBILL RED 02-03-2023</t>
  </si>
  <si>
    <t>IN002021Z509</t>
  </si>
  <si>
    <t>364 DAYS TBILL RED 17-08-2023</t>
  </si>
  <si>
    <t>IN002022Z200</t>
  </si>
  <si>
    <t>364 DAYS TBILL RED 25-05-2023</t>
  </si>
  <si>
    <t>IN002022Z085</t>
  </si>
  <si>
    <t>364 DAYS TBILL RED 05-01-2023</t>
  </si>
  <si>
    <t>IN002021Z426</t>
  </si>
  <si>
    <t>182 DAYS TBILL RED 22-12-2022</t>
  </si>
  <si>
    <t>IN002022Y120</t>
  </si>
  <si>
    <t>Net Receivables/(Payables) include Net Current Assets as well as the Mark to Market on derivative trades.</t>
  </si>
  <si>
    <t>State Bank of India</t>
  </si>
  <si>
    <t>INE062A01020</t>
  </si>
  <si>
    <t>HDFC Life Insurance Company Ltd.</t>
  </si>
  <si>
    <t>INE795G01014</t>
  </si>
  <si>
    <t>UNO Minda Ltd.</t>
  </si>
  <si>
    <t>INE405E01023</t>
  </si>
  <si>
    <t>Schaeffler India Ltd.</t>
  </si>
  <si>
    <t>INE513A01022</t>
  </si>
  <si>
    <t>Computer Age Management Services Ltd.</t>
  </si>
  <si>
    <t>INE596I01012</t>
  </si>
  <si>
    <t>Orient Electric Ltd.</t>
  </si>
  <si>
    <t>INE142Z01019</t>
  </si>
  <si>
    <t>Eicher Motors Ltd.</t>
  </si>
  <si>
    <t>INE066A01021</t>
  </si>
  <si>
    <t>Kajaria Ceramics Ltd.</t>
  </si>
  <si>
    <t>INE217B01036</t>
  </si>
  <si>
    <t>Creditaccess Grameen Ltd.</t>
  </si>
  <si>
    <t>INE741K01010</t>
  </si>
  <si>
    <t>Brigade Enterprises Ltd.</t>
  </si>
  <si>
    <t>INE791I01019</t>
  </si>
  <si>
    <t>Avenue Supermarts Ltd.</t>
  </si>
  <si>
    <t>INE192R01011</t>
  </si>
  <si>
    <t>Westlife Foodworld Ltd.</t>
  </si>
  <si>
    <t>INE274F01020</t>
  </si>
  <si>
    <t>Timken India Ltd.</t>
  </si>
  <si>
    <t>INE325A01013</t>
  </si>
  <si>
    <t>Tata Elxsi Ltd.</t>
  </si>
  <si>
    <t>INE670A01012</t>
  </si>
  <si>
    <t>V-Mart Retail Ltd.</t>
  </si>
  <si>
    <t>INE665J01013</t>
  </si>
  <si>
    <t>Hindustan Zinc Ltd.</t>
  </si>
  <si>
    <t>INE267A01025</t>
  </si>
  <si>
    <t>Gujarat Fluorochemicals Ltd.</t>
  </si>
  <si>
    <t>INE09N301011</t>
  </si>
  <si>
    <t>CRISIL Ltd.</t>
  </si>
  <si>
    <t>INE007A01025</t>
  </si>
  <si>
    <t>BROOKFIELD INDIA REAL ESTATE TRUST</t>
  </si>
  <si>
    <t>INE0FDU25010</t>
  </si>
  <si>
    <t>KNR Constructions Ltd.</t>
  </si>
  <si>
    <t>INE634I01029</t>
  </si>
  <si>
    <t>Gland Pharma Ltd.</t>
  </si>
  <si>
    <t>INE068V01023</t>
  </si>
  <si>
    <t>Divi's Laboratories Ltd.</t>
  </si>
  <si>
    <t>INE361B01024</t>
  </si>
  <si>
    <t>HDFC LTD WARRANTS</t>
  </si>
  <si>
    <t>INE001A13049</t>
  </si>
  <si>
    <t>Sumitomo Chemical India Ltd.</t>
  </si>
  <si>
    <t>INE258G01013</t>
  </si>
  <si>
    <t>Kaynes Technology India Ltd.</t>
  </si>
  <si>
    <t>INE918Z01012</t>
  </si>
  <si>
    <t>Industrial Manufacturing</t>
  </si>
  <si>
    <t>L&amp;T Technology Services Ltd.</t>
  </si>
  <si>
    <t>INE010V01017</t>
  </si>
  <si>
    <t>Coforge Ltd.</t>
  </si>
  <si>
    <t>INE591G01017</t>
  </si>
  <si>
    <t>NMDC Steel Ltd.</t>
  </si>
  <si>
    <t>INDUMMY27101</t>
  </si>
  <si>
    <t>Coforge Ltd.29/12/2022</t>
  </si>
  <si>
    <t>L&amp;T Technology Services Ltd.29/12/2022</t>
  </si>
  <si>
    <t>Eicher Motors Ltd.29/12/2022</t>
  </si>
  <si>
    <t>Divi's Laboratories Ltd.29/12/2022</t>
  </si>
  <si>
    <t>NIFTY 29/12/2022</t>
  </si>
  <si>
    <t>INDEX FUTURES</t>
  </si>
  <si>
    <t>(B)Index / Stock Option</t>
  </si>
  <si>
    <t>PUT NIFTY 29/12/2022 19500</t>
  </si>
  <si>
    <t>INDEX OPTIONS</t>
  </si>
  <si>
    <t>5.14% NABARD NCD RED 31-01-2024**</t>
  </si>
  <si>
    <t>INE261F08CK9</t>
  </si>
  <si>
    <t>5.32% NATIONAL HOUSING BANK RED 01-09-23**</t>
  </si>
  <si>
    <t>INE557F08FK3</t>
  </si>
  <si>
    <t>8.2% IND GR TRU SR V CAT III&amp;IV 06-05-31**</t>
  </si>
  <si>
    <t>INE219X07264</t>
  </si>
  <si>
    <t>7.40% IND GR TRU SR K 26-12-25 C 270925**</t>
  </si>
  <si>
    <t>INE219X07132</t>
  </si>
  <si>
    <t>7.37% GOVT OF INDIA RED 16-04-2023</t>
  </si>
  <si>
    <t>IN0020180025</t>
  </si>
  <si>
    <t>182 DAYS TBILL RED 01-12-2022</t>
  </si>
  <si>
    <t>IN002022Y096</t>
  </si>
  <si>
    <t>182 DAYS TBILL RED 08-12-2022</t>
  </si>
  <si>
    <t>IN002022Y104</t>
  </si>
  <si>
    <t>364 DAYS TBILL RED 12-01-2023</t>
  </si>
  <si>
    <t>IN002021Z434</t>
  </si>
  <si>
    <t>AXIS BANK LTD CD RED 09-03-2023#**</t>
  </si>
  <si>
    <t>INE238A163Z9</t>
  </si>
  <si>
    <t>EDEL CRIS IBX 50:50 GILT PL SDL SEP 2028</t>
  </si>
  <si>
    <t>INF754K01PV6</t>
  </si>
  <si>
    <t>IN9397D01014</t>
  </si>
  <si>
    <t>Solar Industries India Ltd.</t>
  </si>
  <si>
    <t>INE343H01029</t>
  </si>
  <si>
    <t>Procter &amp; Gamble Hygiene&amp;HealthCare Ltd.</t>
  </si>
  <si>
    <t>INE179A01014</t>
  </si>
  <si>
    <t>AIA Engineering Ltd.</t>
  </si>
  <si>
    <t>INE212H01026</t>
  </si>
  <si>
    <t>GlaxoSmithKline Pharmaceuticals Ltd.</t>
  </si>
  <si>
    <t>INE159A01016</t>
  </si>
  <si>
    <t>Crompton Greaves Cons Electrical Ltd.</t>
  </si>
  <si>
    <t>INE299U01018</t>
  </si>
  <si>
    <t>Nifty Bank 29/12/2022</t>
  </si>
  <si>
    <t>Crompton Greaves Cons Electrical Ltd.29/12/2022</t>
  </si>
  <si>
    <t>182 DAYS TBILL RED 16-02-2023</t>
  </si>
  <si>
    <t>IN002022Y203</t>
  </si>
  <si>
    <t>The Federal Bank Ltd.</t>
  </si>
  <si>
    <t>INE171A01029</t>
  </si>
  <si>
    <t>JB Chemicals &amp; Pharmaceuticals Ltd.</t>
  </si>
  <si>
    <t>INE572A01028</t>
  </si>
  <si>
    <t>APL Apollo Tubes Ltd.</t>
  </si>
  <si>
    <t>INE702C01027</t>
  </si>
  <si>
    <t>Action Construction Equipment Ltd.</t>
  </si>
  <si>
    <t>INE731H01025</t>
  </si>
  <si>
    <t>The Phoenix Mills Ltd.</t>
  </si>
  <si>
    <t>INE211B01039</t>
  </si>
  <si>
    <t>GMM Pfaudler Ltd.</t>
  </si>
  <si>
    <t>INE541A01023</t>
  </si>
  <si>
    <t>Honeywell Automation India Ltd.</t>
  </si>
  <si>
    <t>INE671A01010</t>
  </si>
  <si>
    <t>Motherson Sumi Wiring India Ltd.</t>
  </si>
  <si>
    <t>INE0FS801015</t>
  </si>
  <si>
    <t>LIC Housing Finance Ltd.</t>
  </si>
  <si>
    <t>INE115A01026</t>
  </si>
  <si>
    <t>Praj Industries Ltd.</t>
  </si>
  <si>
    <t>INE074A01025</t>
  </si>
  <si>
    <t>Bikaji Foods International Ltd.</t>
  </si>
  <si>
    <t>INE00E101023</t>
  </si>
  <si>
    <t>KEI Industries Ltd.</t>
  </si>
  <si>
    <t>INE878B01027</t>
  </si>
  <si>
    <t>Hero MotoCorp Ltd.</t>
  </si>
  <si>
    <t>INE158A01026</t>
  </si>
  <si>
    <t>Emami Ltd.</t>
  </si>
  <si>
    <t>INE548C01032</t>
  </si>
  <si>
    <t>Indian Bank</t>
  </si>
  <si>
    <t>INE562A01011</t>
  </si>
  <si>
    <t>Century Plyboards (India) Ltd.</t>
  </si>
  <si>
    <t>INE348B01021</t>
  </si>
  <si>
    <t>Mahindra Logistics Ltd.</t>
  </si>
  <si>
    <t>INE766P01016</t>
  </si>
  <si>
    <t>Kansai Nerolac Paints Ltd.</t>
  </si>
  <si>
    <t>INE531A01024</t>
  </si>
  <si>
    <t>Gateway Distriparks Ltd.</t>
  </si>
  <si>
    <t>INE079J01017</t>
  </si>
  <si>
    <t>Max Healthcare Institute Ltd.</t>
  </si>
  <si>
    <t>INE027H01010</t>
  </si>
  <si>
    <t>Mold-Tek Packaging Ltd.</t>
  </si>
  <si>
    <t>INE893J01029</t>
  </si>
  <si>
    <t>JK Lakshmi Cement Ltd.</t>
  </si>
  <si>
    <t>INE786A01032</t>
  </si>
  <si>
    <t>Ratnamani Metals &amp; Tubes Ltd.</t>
  </si>
  <si>
    <t>INE703B01027</t>
  </si>
  <si>
    <t>RHI Magnesita India Ltd.</t>
  </si>
  <si>
    <t>INE743M01012</t>
  </si>
  <si>
    <t>Jamna Auto Industries Ltd.</t>
  </si>
  <si>
    <t>INE039C01032</t>
  </si>
  <si>
    <t>K.P.R. Mill Ltd.</t>
  </si>
  <si>
    <t>INE930H01031</t>
  </si>
  <si>
    <t>Apar Industries Ltd.</t>
  </si>
  <si>
    <t>INE372A01015</t>
  </si>
  <si>
    <t>The Great Eastern Shipping Company Ltd.</t>
  </si>
  <si>
    <t>INE017A01032</t>
  </si>
  <si>
    <t>Suven Pharmaceuticals Ltd.</t>
  </si>
  <si>
    <t>INE03QK01018</t>
  </si>
  <si>
    <t>NOCIL Ltd.</t>
  </si>
  <si>
    <t>INE163A01018</t>
  </si>
  <si>
    <t>PNC Infratech Ltd.</t>
  </si>
  <si>
    <t>INE195J01029</t>
  </si>
  <si>
    <t>Carborundum Universal Ltd.</t>
  </si>
  <si>
    <t>INE120A01034</t>
  </si>
  <si>
    <t>TCI Express Ltd.</t>
  </si>
  <si>
    <t>INE586V01016</t>
  </si>
  <si>
    <t>Fine Organic Industries Ltd.</t>
  </si>
  <si>
    <t>INE686Y01026</t>
  </si>
  <si>
    <t>Voltamp Transformers Ltd.</t>
  </si>
  <si>
    <t>INE540H01012</t>
  </si>
  <si>
    <t>Greenpanel Industries Ltd.</t>
  </si>
  <si>
    <t>INE08ZM01014</t>
  </si>
  <si>
    <t>Garware Technical Fibres Ltd.</t>
  </si>
  <si>
    <t>INE276A01018</t>
  </si>
  <si>
    <t>Teamlease Services Ltd.</t>
  </si>
  <si>
    <t>INE985S01024</t>
  </si>
  <si>
    <t>Commercial Services &amp; Supplies</t>
  </si>
  <si>
    <t>Tejas Networks Ltd.</t>
  </si>
  <si>
    <t>INE010J01012</t>
  </si>
  <si>
    <t>Telecom - Equipment &amp; Accessories</t>
  </si>
  <si>
    <t>KEC International Ltd.</t>
  </si>
  <si>
    <t>INE389H01022</t>
  </si>
  <si>
    <t>Subros Ltd.</t>
  </si>
  <si>
    <t>INE287B01021</t>
  </si>
  <si>
    <t>CSB Bank Ltd.</t>
  </si>
  <si>
    <t>INE679A01013</t>
  </si>
  <si>
    <t>Grindwell Norton Ltd.</t>
  </si>
  <si>
    <t>INE536A01023</t>
  </si>
  <si>
    <t>Equitas Holdings Ltd.</t>
  </si>
  <si>
    <t>INE988K01017</t>
  </si>
  <si>
    <t>Amber Enterprises India Ltd.</t>
  </si>
  <si>
    <t>INE371P01015</t>
  </si>
  <si>
    <t>Mastek Ltd.</t>
  </si>
  <si>
    <t>INE759A01021</t>
  </si>
  <si>
    <t>Agro Tech Foods Ltd.</t>
  </si>
  <si>
    <t>INE209A01019</t>
  </si>
  <si>
    <t>Vedant Fashions Ltd.</t>
  </si>
  <si>
    <t>INE825V01034</t>
  </si>
  <si>
    <t>Ahluwalia Contracts (India) Ltd.</t>
  </si>
  <si>
    <t>INE758C01029</t>
  </si>
  <si>
    <t>Rolex Rings Ltd.</t>
  </si>
  <si>
    <t>INE645S01016</t>
  </si>
  <si>
    <t>Angel One Ltd.</t>
  </si>
  <si>
    <t>INE732I01013</t>
  </si>
  <si>
    <t>Cholamandalam Financial Holdings Ltd.</t>
  </si>
  <si>
    <t>INE149A01033</t>
  </si>
  <si>
    <t>Sudarshan Chemical Industries Ltd.</t>
  </si>
  <si>
    <t>INE659A01023</t>
  </si>
  <si>
    <t>Rategain Travel Technologies Ltd.</t>
  </si>
  <si>
    <t>INE0CLI01024</t>
  </si>
  <si>
    <t>Vinati Organics Ltd.</t>
  </si>
  <si>
    <t>INE410B01037</t>
  </si>
  <si>
    <t>Ashoka Buildcon Ltd.</t>
  </si>
  <si>
    <t>INE442H01029</t>
  </si>
  <si>
    <t>Archean Chemical Industries Ltd.</t>
  </si>
  <si>
    <t>INE128X01021</t>
  </si>
  <si>
    <t>ZF Commercial Vehicle Ctrl Sys Ind Ltd.</t>
  </si>
  <si>
    <t>INE342J01019</t>
  </si>
  <si>
    <t>BEML Ltd.</t>
  </si>
  <si>
    <t>INE258A01016</t>
  </si>
  <si>
    <t>MINDSPACE BUSINESS PARKS REIT</t>
  </si>
  <si>
    <t>INE0CCU25019</t>
  </si>
  <si>
    <t>BEML Land Assets Ltd.</t>
  </si>
  <si>
    <t>INE0N7W01012</t>
  </si>
  <si>
    <t>EDELWEISS LIQUID FUND - DIRECT PL -GR</t>
  </si>
  <si>
    <t>INF754K01GM4</t>
  </si>
  <si>
    <t>Tata Consumer Products Ltd.</t>
  </si>
  <si>
    <t>INE192A01025</t>
  </si>
  <si>
    <t>Yes Bank Ltd.</t>
  </si>
  <si>
    <t>AU Small Finance Bank Ltd.</t>
  </si>
  <si>
    <t>INE949L01017</t>
  </si>
  <si>
    <t>VARUN BEVERAGES LIMITED</t>
  </si>
  <si>
    <t>INE200M01013</t>
  </si>
  <si>
    <t>Tube Investments Of India Ltd.</t>
  </si>
  <si>
    <t>INE974X01010</t>
  </si>
  <si>
    <t>Shriram Transport Finance Company Ltd.</t>
  </si>
  <si>
    <t>INE721A01013</t>
  </si>
  <si>
    <t>INE528G01035</t>
  </si>
  <si>
    <t>MRF Ltd.</t>
  </si>
  <si>
    <t>INE883A01011</t>
  </si>
  <si>
    <t>Adani Total Gas Ltd.</t>
  </si>
  <si>
    <t>INE399L01023</t>
  </si>
  <si>
    <t>CG Power and Industrial Solutions Ltd.</t>
  </si>
  <si>
    <t>INE067A01029</t>
  </si>
  <si>
    <t>Deepak Nitrite Ltd.</t>
  </si>
  <si>
    <t>INE288B01029</t>
  </si>
  <si>
    <t>Supreme Industries Ltd.</t>
  </si>
  <si>
    <t>INE195A01028</t>
  </si>
  <si>
    <t>Adani Transmission Ltd.</t>
  </si>
  <si>
    <t>INE931S01010</t>
  </si>
  <si>
    <t>Alkem Laboratories Ltd.</t>
  </si>
  <si>
    <t>INE540L01014</t>
  </si>
  <si>
    <t>Fortis Healthcare Ltd.</t>
  </si>
  <si>
    <t>INE061F01013</t>
  </si>
  <si>
    <t>Sundaram Finance Ltd.</t>
  </si>
  <si>
    <t>INE660A01013</t>
  </si>
  <si>
    <t>Adani Green Energy Ltd.</t>
  </si>
  <si>
    <t>INE364U01010</t>
  </si>
  <si>
    <t>JSW Energy Ltd.</t>
  </si>
  <si>
    <t>INE121E01018</t>
  </si>
  <si>
    <t>NHPC Ltd.</t>
  </si>
  <si>
    <t>INE848E01016</t>
  </si>
  <si>
    <t>SKF India Ltd.</t>
  </si>
  <si>
    <t>INE640A01023</t>
  </si>
  <si>
    <t>Rajesh Exports Ltd.</t>
  </si>
  <si>
    <t>INE343B01030</t>
  </si>
  <si>
    <t>Adani Wilmar Ltd.</t>
  </si>
  <si>
    <t>INE699H01024</t>
  </si>
  <si>
    <t>Sundram Fasteners Ltd.</t>
  </si>
  <si>
    <t>INE387A01021</t>
  </si>
  <si>
    <t>Union Bank of India</t>
  </si>
  <si>
    <t>INE692A01016</t>
  </si>
  <si>
    <t>Poonawalla Fincorp Ltd.</t>
  </si>
  <si>
    <t>INE511C01022</t>
  </si>
  <si>
    <t>Sona BLW Precision Forgings Ltd.</t>
  </si>
  <si>
    <t>INE073K01018</t>
  </si>
  <si>
    <t>Patanjali Foods Ltd.</t>
  </si>
  <si>
    <t>INE619A01035</t>
  </si>
  <si>
    <t>Macrotech Developers Ltd.</t>
  </si>
  <si>
    <t>INE670K01029</t>
  </si>
  <si>
    <t>Aavas Financiers Ltd.</t>
  </si>
  <si>
    <t>INE216P01012</t>
  </si>
  <si>
    <t>Dr. Lal Path Labs Ltd.</t>
  </si>
  <si>
    <t>INE600L01024</t>
  </si>
  <si>
    <t>Thermax Ltd.</t>
  </si>
  <si>
    <t>INE152A01029</t>
  </si>
  <si>
    <t>Gujarat State Petronet Ltd.</t>
  </si>
  <si>
    <t>INE246F01010</t>
  </si>
  <si>
    <t>Escorts Kubota Ltd.</t>
  </si>
  <si>
    <t>INE042A01014</t>
  </si>
  <si>
    <t>Oil India Ltd.</t>
  </si>
  <si>
    <t>INE274J01014</t>
  </si>
  <si>
    <t>Pfizer Ltd.</t>
  </si>
  <si>
    <t>INE182A01018</t>
  </si>
  <si>
    <t>Relaxo Footwears Ltd.</t>
  </si>
  <si>
    <t>INE131B01039</t>
  </si>
  <si>
    <t>Affle (India) Ltd.</t>
  </si>
  <si>
    <t>INE00WC01027</t>
  </si>
  <si>
    <t>Prestige Estates Projects Ltd.</t>
  </si>
  <si>
    <t>INE811K01011</t>
  </si>
  <si>
    <t>3M India Ltd.</t>
  </si>
  <si>
    <t>INE470A01017</t>
  </si>
  <si>
    <t>Diversified</t>
  </si>
  <si>
    <t>Linde India Ltd.</t>
  </si>
  <si>
    <t>INE473A01011</t>
  </si>
  <si>
    <t>Bank of India</t>
  </si>
  <si>
    <t>INE084A01016</t>
  </si>
  <si>
    <t>Shree Cement Ltd.</t>
  </si>
  <si>
    <t>INE070A01015</t>
  </si>
  <si>
    <t>Bayer Cropscience Ltd.</t>
  </si>
  <si>
    <t>INE462A01022</t>
  </si>
  <si>
    <t>Happiest Minds Technologies Ltd.</t>
  </si>
  <si>
    <t>INE419U01012</t>
  </si>
  <si>
    <t>Indian Railway Finance Corporation Ltd.</t>
  </si>
  <si>
    <t>INE053F01010</t>
  </si>
  <si>
    <t>Bajaj Holdings &amp; Investment Ltd.</t>
  </si>
  <si>
    <t>INE118A01012</t>
  </si>
  <si>
    <t>PB Fintech Ltd.</t>
  </si>
  <si>
    <t>INE417T01026</t>
  </si>
  <si>
    <t>Financial Technology (Fintech)</t>
  </si>
  <si>
    <t>Endurance Technologies Ltd.</t>
  </si>
  <si>
    <t>INE913H01037</t>
  </si>
  <si>
    <t>Sanofi India Ltd.</t>
  </si>
  <si>
    <t>INE058A01010</t>
  </si>
  <si>
    <t>Natco Pharma Ltd.</t>
  </si>
  <si>
    <t>INE987B01026</t>
  </si>
  <si>
    <t>Star Health &amp; Allied Insurance Co Ltd.</t>
  </si>
  <si>
    <t>INE575P01011</t>
  </si>
  <si>
    <t>Tata Teleservices (Maharashtra) Ltd.</t>
  </si>
  <si>
    <t>INE517B01013</t>
  </si>
  <si>
    <t>Hatsun Agro Product Ltd.</t>
  </si>
  <si>
    <t>INE473B01035</t>
  </si>
  <si>
    <t>Ajanta Pharma Ltd.</t>
  </si>
  <si>
    <t>INE031B01049</t>
  </si>
  <si>
    <t>Blue Dart Express Ltd.</t>
  </si>
  <si>
    <t>INE233B01017</t>
  </si>
  <si>
    <t>Trident Ltd.</t>
  </si>
  <si>
    <t>INE064C01022</t>
  </si>
  <si>
    <t>Nippon Life India Asset Management Ltd.</t>
  </si>
  <si>
    <t>INE298J01013</t>
  </si>
  <si>
    <t>ICICI Securities Ltd.</t>
  </si>
  <si>
    <t>INE763G01038</t>
  </si>
  <si>
    <t>Alkyl Amines Chemicals Ltd.</t>
  </si>
  <si>
    <t>INE150B01039</t>
  </si>
  <si>
    <t>Zomato Ltd.</t>
  </si>
  <si>
    <t>INE758T01015</t>
  </si>
  <si>
    <t>Devyani International Ltd.</t>
  </si>
  <si>
    <t>INE872J01023</t>
  </si>
  <si>
    <t>Indian Railway Catering &amp;Tou. Corp. Ltd.</t>
  </si>
  <si>
    <t>INE335Y01020</t>
  </si>
  <si>
    <t>General Insurance Corporation of India</t>
  </si>
  <si>
    <t>INE481Y01014</t>
  </si>
  <si>
    <t>Delhivery Ltd.</t>
  </si>
  <si>
    <t>INE148O01028</t>
  </si>
  <si>
    <t>Alembic Pharmaceuticals Ltd.</t>
  </si>
  <si>
    <t>INE901L01018</t>
  </si>
  <si>
    <t>Life Insurance Corporation of India</t>
  </si>
  <si>
    <t>INE0J1Y01017</t>
  </si>
  <si>
    <t>Godrej Industries Ltd.</t>
  </si>
  <si>
    <t>INE233A01035</t>
  </si>
  <si>
    <t>The New India Assurance Company Ltd.</t>
  </si>
  <si>
    <t>INE470Y01017</t>
  </si>
  <si>
    <t>Clean Science and Technology Ltd.</t>
  </si>
  <si>
    <t>INE227W01023</t>
  </si>
  <si>
    <t>FSN E-Commerce Ventures Ltd.</t>
  </si>
  <si>
    <t>INE388Y01029</t>
  </si>
  <si>
    <t>One 97 Communications Ltd.</t>
  </si>
  <si>
    <t>INE982J01020</t>
  </si>
  <si>
    <t>Metro Brands Ltd.</t>
  </si>
  <si>
    <t>INE317I01021</t>
  </si>
  <si>
    <t>MTAR Technologies Ltd.</t>
  </si>
  <si>
    <t>INE864I01014</t>
  </si>
  <si>
    <t>Data Patterns (India) Ltd.</t>
  </si>
  <si>
    <t>INE0IX101010</t>
  </si>
  <si>
    <t>Go Fashion (India) Ltd.</t>
  </si>
  <si>
    <t>INE0BJS01011</t>
  </si>
  <si>
    <t>C.E. Info Systems Ltd.</t>
  </si>
  <si>
    <t>INE0BV301023</t>
  </si>
  <si>
    <t>Tarsons Products Ltd.</t>
  </si>
  <si>
    <t>INE144Z01023</t>
  </si>
  <si>
    <t>Healthcare Equipment &amp; Supplies</t>
  </si>
  <si>
    <t>Latent View Analytics Ltd.</t>
  </si>
  <si>
    <t>INE0I7C01011</t>
  </si>
  <si>
    <t>Krishna Inst of Medical Sciences Ltd.</t>
  </si>
  <si>
    <t>INE967H01017</t>
  </si>
  <si>
    <t>Aptus Value Housing Finance India Ltd.</t>
  </si>
  <si>
    <t>INE852O01025</t>
  </si>
  <si>
    <t>Ami Organics Ltd.</t>
  </si>
  <si>
    <t>INE00FF01017</t>
  </si>
  <si>
    <t>Fusion Micro Finance Ltd.</t>
  </si>
  <si>
    <t>INE139R01012</t>
  </si>
  <si>
    <t>Nuvoco Vistas Corporation Ltd.</t>
  </si>
  <si>
    <t>INE118D01016</t>
  </si>
  <si>
    <t>Global Health Ltd.</t>
  </si>
  <si>
    <t>INE474Q01031</t>
  </si>
  <si>
    <t>Aether Industries Ltd.</t>
  </si>
  <si>
    <t>INE0BWX01014</t>
  </si>
  <si>
    <t>RailTel Corporation of India Ltd.</t>
  </si>
  <si>
    <t>INE0DD101019</t>
  </si>
  <si>
    <t>Medplus Health Services Ltd.</t>
  </si>
  <si>
    <t>INE804L01022</t>
  </si>
  <si>
    <t>Five Star Business Finance Ltd.</t>
  </si>
  <si>
    <t>INE128S01021</t>
  </si>
  <si>
    <t>Indigo Paints Ltd.</t>
  </si>
  <si>
    <t>INE09VQ01012</t>
  </si>
  <si>
    <t>G R Infraprojects Ltd.</t>
  </si>
  <si>
    <t>INE201P01022</t>
  </si>
  <si>
    <t>Syrma Sgs Technology Ltd.</t>
  </si>
  <si>
    <t>INE0DYJ01015</t>
  </si>
  <si>
    <t>Home First Finance Company India Ltd.</t>
  </si>
  <si>
    <t>INE481N01025</t>
  </si>
  <si>
    <t>Vijaya Diagnostic Centre Ltd.</t>
  </si>
  <si>
    <t>INE043W01024</t>
  </si>
  <si>
    <t>Craftsman Automation Ltd.</t>
  </si>
  <si>
    <t>INE00LO01017</t>
  </si>
  <si>
    <t>Aditya Birla Sun Life AMC Ltd.</t>
  </si>
  <si>
    <t>INE404A01024</t>
  </si>
  <si>
    <t>Rossari Biotech Ltd.</t>
  </si>
  <si>
    <t>INE02A801020</t>
  </si>
  <si>
    <t>Dodla Dairy Ltd.</t>
  </si>
  <si>
    <t>INE021O01019</t>
  </si>
  <si>
    <t>Restaurant Brands Asia Ltd.</t>
  </si>
  <si>
    <t>INE07T201019</t>
  </si>
  <si>
    <t>Campus Activewear Ltd.</t>
  </si>
  <si>
    <t>INE278Y01022</t>
  </si>
  <si>
    <t>Krsnaa Diagnostics Ltd.</t>
  </si>
  <si>
    <t>INE08LI01020</t>
  </si>
  <si>
    <t>TCNS Clothing Company Ltd.</t>
  </si>
  <si>
    <t>INE778U01029</t>
  </si>
  <si>
    <t>EID Parry India Ltd.</t>
  </si>
  <si>
    <t>INE126A01031</t>
  </si>
  <si>
    <t>EDELWEISS-NIFTY 50-INDEX FUND</t>
  </si>
  <si>
    <t>INF754K01NB3</t>
  </si>
  <si>
    <t>KPIT Technologies Ltd.</t>
  </si>
  <si>
    <t>INE04I401011</t>
  </si>
  <si>
    <t>Central Depository Services (I) Ltd.</t>
  </si>
  <si>
    <t>INE736A01011</t>
  </si>
  <si>
    <t>Redington Ltd.</t>
  </si>
  <si>
    <t>INE891D01026</t>
  </si>
  <si>
    <t>Elgi Equipments Ltd.</t>
  </si>
  <si>
    <t>INE285A01027</t>
  </si>
  <si>
    <t>Lakshmi Machine Works Ltd.</t>
  </si>
  <si>
    <t>INE269B01029</t>
  </si>
  <si>
    <t>Radico Khaitan Ltd.</t>
  </si>
  <si>
    <t>INE944F01028</t>
  </si>
  <si>
    <t>Karur Vysya Bank Ltd.</t>
  </si>
  <si>
    <t>INE036D01028</t>
  </si>
  <si>
    <t>BSE Ltd.</t>
  </si>
  <si>
    <t>INE118H01025</t>
  </si>
  <si>
    <t>IIFL Finance Ltd.</t>
  </si>
  <si>
    <t>INE530B01024</t>
  </si>
  <si>
    <t>UTI Asset Management Company Ltd.</t>
  </si>
  <si>
    <t>INE094J01016</t>
  </si>
  <si>
    <t>Blue Star Ltd.</t>
  </si>
  <si>
    <t>INE472A01039</t>
  </si>
  <si>
    <t>Asahi India Glass Ltd.</t>
  </si>
  <si>
    <t>INE439A01020</t>
  </si>
  <si>
    <t>Cyient Ltd.</t>
  </si>
  <si>
    <t>INE136B01020</t>
  </si>
  <si>
    <t>IIFL Wealth Management Ltd.</t>
  </si>
  <si>
    <t>INE466L01020</t>
  </si>
  <si>
    <t>HFCL Ltd.</t>
  </si>
  <si>
    <t>INE548A01028</t>
  </si>
  <si>
    <t>Castrol India Ltd.</t>
  </si>
  <si>
    <t>INE172A01027</t>
  </si>
  <si>
    <t>Suzlon Energy Ltd.</t>
  </si>
  <si>
    <t>INE040H01021</t>
  </si>
  <si>
    <t>Tanla Platforms Ltd.</t>
  </si>
  <si>
    <t>INE483C01032</t>
  </si>
  <si>
    <t>Sonata Software Ltd.</t>
  </si>
  <si>
    <t>INE269A01021</t>
  </si>
  <si>
    <t>VIP Industries Ltd.</t>
  </si>
  <si>
    <t>INE054A01027</t>
  </si>
  <si>
    <t>CESC Ltd.</t>
  </si>
  <si>
    <t>INE486A01021</t>
  </si>
  <si>
    <t>Shree Renuka Sugars Ltd.</t>
  </si>
  <si>
    <t>INE087H01022</t>
  </si>
  <si>
    <t>Raymond Ltd.</t>
  </si>
  <si>
    <t>INE301A01014</t>
  </si>
  <si>
    <t>Finolex Industries Ltd.</t>
  </si>
  <si>
    <t>INE183A01024</t>
  </si>
  <si>
    <t>Bharat Dynamics Ltd.</t>
  </si>
  <si>
    <t>INE171Z01018</t>
  </si>
  <si>
    <t>DCM Shriram Ltd.</t>
  </si>
  <si>
    <t>INE499A01024</t>
  </si>
  <si>
    <t>V-Guard Industries Ltd.</t>
  </si>
  <si>
    <t>INE951I01027</t>
  </si>
  <si>
    <t>Bajaj Electricals Ltd.</t>
  </si>
  <si>
    <t>INE193E01025</t>
  </si>
  <si>
    <t>Poly Medicure Ltd.</t>
  </si>
  <si>
    <t>INE205C01021</t>
  </si>
  <si>
    <t>Century Textiles &amp; Industries Ltd.</t>
  </si>
  <si>
    <t>INE055A01016</t>
  </si>
  <si>
    <t>Paper, Forest &amp; Jute Products</t>
  </si>
  <si>
    <t>Narayana Hrudayalaya ltd.</t>
  </si>
  <si>
    <t>INE410P01011</t>
  </si>
  <si>
    <t>IRB Infrastructure Developers Ltd.</t>
  </si>
  <si>
    <t>INE821I01014</t>
  </si>
  <si>
    <t>NCC Ltd.</t>
  </si>
  <si>
    <t>INE868B01028</t>
  </si>
  <si>
    <t>CEAT Ltd.</t>
  </si>
  <si>
    <t>INE482A01020</t>
  </si>
  <si>
    <t>Indiabulls Real Estate Ltd.</t>
  </si>
  <si>
    <t>INE069I01010</t>
  </si>
  <si>
    <t>CCL Products (India) Ltd.</t>
  </si>
  <si>
    <t>INE421D01022</t>
  </si>
  <si>
    <t>Finolex Cables Ltd.</t>
  </si>
  <si>
    <t>INE235A01022</t>
  </si>
  <si>
    <t>Jubilant Ingrevia Ltd.</t>
  </si>
  <si>
    <t>INE0BY001018</t>
  </si>
  <si>
    <t>Vardhman Textiles Ltd.</t>
  </si>
  <si>
    <t>INE825A01020</t>
  </si>
  <si>
    <t>Kalpataru Power Transmission Ltd.</t>
  </si>
  <si>
    <t>INE220B01022</t>
  </si>
  <si>
    <t>Aegis Logistics Ltd.</t>
  </si>
  <si>
    <t>INE208C01025</t>
  </si>
  <si>
    <t>EIH Ltd.</t>
  </si>
  <si>
    <t>INE230A01023</t>
  </si>
  <si>
    <t>TTK Prestige Ltd.</t>
  </si>
  <si>
    <t>INE690A01028</t>
  </si>
  <si>
    <t>Brightcom Group Ltd.</t>
  </si>
  <si>
    <t>INE425B01027</t>
  </si>
  <si>
    <t>Sheela Foam Ltd.</t>
  </si>
  <si>
    <t>INE916U01025</t>
  </si>
  <si>
    <t>Rail Vikas Nigam Ltd.</t>
  </si>
  <si>
    <t>INE415G01027</t>
  </si>
  <si>
    <t>Eclerx Services Ltd.</t>
  </si>
  <si>
    <t>INE738I01010</t>
  </si>
  <si>
    <t>Route Mobile Ltd.</t>
  </si>
  <si>
    <t>INE450U01017</t>
  </si>
  <si>
    <t>Allcargo Logistics Ltd.</t>
  </si>
  <si>
    <t>INE418H01029</t>
  </si>
  <si>
    <t>Welspun Corp Ltd.</t>
  </si>
  <si>
    <t>INE191B01025</t>
  </si>
  <si>
    <t>Capri Global Capital Ltd.</t>
  </si>
  <si>
    <t>INE180C01026</t>
  </si>
  <si>
    <t>Tata Investment Corporation Ltd.</t>
  </si>
  <si>
    <t>INE672A01018</t>
  </si>
  <si>
    <t>Balaji Amines Ltd.</t>
  </si>
  <si>
    <t>INE050E01027</t>
  </si>
  <si>
    <t>Hitachi Energy India Ltd.</t>
  </si>
  <si>
    <t>INE07Y701011</t>
  </si>
  <si>
    <t>BASF India Ltd.</t>
  </si>
  <si>
    <t>INE373A01013</t>
  </si>
  <si>
    <t>JK Paper Ltd.</t>
  </si>
  <si>
    <t>INE789E01012</t>
  </si>
  <si>
    <t>Jubilant Pharmova Ltd.</t>
  </si>
  <si>
    <t>INE700A01033</t>
  </si>
  <si>
    <t>JM Financial Ltd.</t>
  </si>
  <si>
    <t>INE780C01023</t>
  </si>
  <si>
    <t>Gujarat State Fertilizers &amp; Chem Ltd.</t>
  </si>
  <si>
    <t>INE026A01025</t>
  </si>
  <si>
    <t>Edelweiss Financial Services Ltd.</t>
  </si>
  <si>
    <t>INE532F01054</t>
  </si>
  <si>
    <t>Quess Corp Ltd.</t>
  </si>
  <si>
    <t>INE615P01015</t>
  </si>
  <si>
    <t>Triveni Turbine Ltd.</t>
  </si>
  <si>
    <t>INE152M01016</t>
  </si>
  <si>
    <t>Sapphire Foods India Ltd.</t>
  </si>
  <si>
    <t>INE806T01012</t>
  </si>
  <si>
    <t>IDBI Bank Ltd.</t>
  </si>
  <si>
    <t>INE008A01015</t>
  </si>
  <si>
    <t>Saregama India Ltd.</t>
  </si>
  <si>
    <t>INE979A01025</t>
  </si>
  <si>
    <t>Galaxy Surfactants Ltd.</t>
  </si>
  <si>
    <t>INE600K01018</t>
  </si>
  <si>
    <t>Polyplex Corporation Ltd.</t>
  </si>
  <si>
    <t>INE633B01018</t>
  </si>
  <si>
    <t>Jyothy Labs Ltd.</t>
  </si>
  <si>
    <t>INE668F01031</t>
  </si>
  <si>
    <t>Household Products</t>
  </si>
  <si>
    <t>Mazagon Dock Shipbuilders Ltd.</t>
  </si>
  <si>
    <t>INE249Z01012</t>
  </si>
  <si>
    <t>Sterlite Technologies Ltd.</t>
  </si>
  <si>
    <t>INE089C01029</t>
  </si>
  <si>
    <t>Aster DM Healthcare Ltd.</t>
  </si>
  <si>
    <t>INE914M01019</t>
  </si>
  <si>
    <t>Birla Corporation Ltd.</t>
  </si>
  <si>
    <t>INE340A01012</t>
  </si>
  <si>
    <t>BOROSIL RENEWABLES LTD.</t>
  </si>
  <si>
    <t>INE666D01022</t>
  </si>
  <si>
    <t>Inox Leisure Ltd.</t>
  </si>
  <si>
    <t>INE312H01016</t>
  </si>
  <si>
    <t>Cera Sanitaryware Ltd.</t>
  </si>
  <si>
    <t>INE739E01017</t>
  </si>
  <si>
    <t>National Buildings Construction Corporation Ltd.</t>
  </si>
  <si>
    <t>INE095N01031</t>
  </si>
  <si>
    <t>Jindal Stainless Ltd.</t>
  </si>
  <si>
    <t>INE220G01021</t>
  </si>
  <si>
    <t>Suprajit Engineering Ltd.</t>
  </si>
  <si>
    <t>INE399C01030</t>
  </si>
  <si>
    <t>Mahindra Lifespace Developers Ltd.</t>
  </si>
  <si>
    <t>INE813A01018</t>
  </si>
  <si>
    <t>Zensar Technologies Ltd.</t>
  </si>
  <si>
    <t>INE520A01027</t>
  </si>
  <si>
    <t>KRBL Ltd.</t>
  </si>
  <si>
    <t>INE001B01026</t>
  </si>
  <si>
    <t>PCBL Ltd.</t>
  </si>
  <si>
    <t>INE602A01031</t>
  </si>
  <si>
    <t>Chemplast Sanmar Ltd.</t>
  </si>
  <si>
    <t>INE488A01050</t>
  </si>
  <si>
    <t>Graphite India Ltd.</t>
  </si>
  <si>
    <t>INE371A01025</t>
  </si>
  <si>
    <t>Godfrey Phillips India Ltd.</t>
  </si>
  <si>
    <t>INE260B01028</t>
  </si>
  <si>
    <t>Cigarettes &amp; Tobacco Products</t>
  </si>
  <si>
    <t>Gujarat Pipavav Port Ltd.</t>
  </si>
  <si>
    <t>INE517F01014</t>
  </si>
  <si>
    <t>TV18 Broadcast Ltd.</t>
  </si>
  <si>
    <t>INE886H01027</t>
  </si>
  <si>
    <t>Welspun India Ltd.</t>
  </si>
  <si>
    <t>INE192B01031</t>
  </si>
  <si>
    <t>Mahindra CIE Automotive Ltd.</t>
  </si>
  <si>
    <t>INE536H01010</t>
  </si>
  <si>
    <t>Rallis India Ltd.</t>
  </si>
  <si>
    <t>INE613A01020</t>
  </si>
  <si>
    <t>Motilal Oswal Financial Services Ltd.</t>
  </si>
  <si>
    <t>INE338I01027</t>
  </si>
  <si>
    <t>Cochin Shipyard Ltd.</t>
  </si>
  <si>
    <t>INE704P01017</t>
  </si>
  <si>
    <t>Zydus Wellness Ltd.</t>
  </si>
  <si>
    <t>INE768C01010</t>
  </si>
  <si>
    <t>Triveni Engineering &amp; Industries Ltd.</t>
  </si>
  <si>
    <t>INE256C01024</t>
  </si>
  <si>
    <t>Sobha Ltd.</t>
  </si>
  <si>
    <t>INE671H01015</t>
  </si>
  <si>
    <t>Shipping Corporation Of India Ltd.</t>
  </si>
  <si>
    <t>INE109A01011</t>
  </si>
  <si>
    <t>Infibeam Avenues Ltd.</t>
  </si>
  <si>
    <t>INE483S01020</t>
  </si>
  <si>
    <t>PNB Housing Finance Ltd.</t>
  </si>
  <si>
    <t>INE572E01012</t>
  </si>
  <si>
    <t>RITES LTD.</t>
  </si>
  <si>
    <t>INE320J01015</t>
  </si>
  <si>
    <t>Prince Pipes And Fittings Ltd.</t>
  </si>
  <si>
    <t>INE689W01016</t>
  </si>
  <si>
    <t>Laxmi Organic Industries Ltd.</t>
  </si>
  <si>
    <t>INE576O01020</t>
  </si>
  <si>
    <t>Chalet Hotels Ltd.</t>
  </si>
  <si>
    <t>INE427F01016</t>
  </si>
  <si>
    <t>Astrazeneca Pharma India Ltd.</t>
  </si>
  <si>
    <t>INE203A01020</t>
  </si>
  <si>
    <t>NIIT Ltd.</t>
  </si>
  <si>
    <t>INE161A01038</t>
  </si>
  <si>
    <t>Other Consumer Services</t>
  </si>
  <si>
    <t>EPL Ltd.</t>
  </si>
  <si>
    <t>INE255A01020</t>
  </si>
  <si>
    <t>Engineers India Ltd.</t>
  </si>
  <si>
    <t>INE510A01028</t>
  </si>
  <si>
    <t>SJVN Ltd.</t>
  </si>
  <si>
    <t>INE002L01015</t>
  </si>
  <si>
    <t>Olectra Greentech Ltd.</t>
  </si>
  <si>
    <t>INE260D01016</t>
  </si>
  <si>
    <t>Deepak Fertilizers &amp; Petrochem Corp Ltd.</t>
  </si>
  <si>
    <t>INE501A01019</t>
  </si>
  <si>
    <t>Alok Industries Ltd.</t>
  </si>
  <si>
    <t>INE270A01029</t>
  </si>
  <si>
    <t>Sunteck Realty Ltd.</t>
  </si>
  <si>
    <t>INE805D01034</t>
  </si>
  <si>
    <t>Housing &amp; Urban Development Corp Ltd.</t>
  </si>
  <si>
    <t>INE031A01017</t>
  </si>
  <si>
    <t>Shoppers Stop Ltd.</t>
  </si>
  <si>
    <t>INE498B01024</t>
  </si>
  <si>
    <t>UFLEX Ltd.</t>
  </si>
  <si>
    <t>INE516A01017</t>
  </si>
  <si>
    <t>HEG Ltd.</t>
  </si>
  <si>
    <t>INE545A01016</t>
  </si>
  <si>
    <t>Tata Coffee Ltd.</t>
  </si>
  <si>
    <t>INE493A01027</t>
  </si>
  <si>
    <t>Mahindra Holidays &amp; Resorts India Ltd.</t>
  </si>
  <si>
    <t>INE998I01010</t>
  </si>
  <si>
    <t>Sun Pharma Advanced Research Co. Ltd.</t>
  </si>
  <si>
    <t>INE232I01014</t>
  </si>
  <si>
    <t>Vaibhav Global Ltd.</t>
  </si>
  <si>
    <t>INE884A01027</t>
  </si>
  <si>
    <t>Transport Corporation Of India Ltd.</t>
  </si>
  <si>
    <t>INE688A01022</t>
  </si>
  <si>
    <t>NLC India Ltd.</t>
  </si>
  <si>
    <t>INE589A01014</t>
  </si>
  <si>
    <t>Bombay Burmah Trading Corporation Ltd.</t>
  </si>
  <si>
    <t>INE050A01025</t>
  </si>
  <si>
    <t>Easy Trip Planners Ltd.</t>
  </si>
  <si>
    <t>INE07O001026</t>
  </si>
  <si>
    <t>Caplin Point Laboratories Ltd.</t>
  </si>
  <si>
    <t>INE475E01026</t>
  </si>
  <si>
    <t>Indian Overseas Bank</t>
  </si>
  <si>
    <t>INE565A01014</t>
  </si>
  <si>
    <t>Gujarat Ambuja Exports Ltd.</t>
  </si>
  <si>
    <t>INE036B01030</t>
  </si>
  <si>
    <t>Prism Johnson Ltd.</t>
  </si>
  <si>
    <t>INE010A01011</t>
  </si>
  <si>
    <t>Rashtriya Chemicals and Fertilizers Ltd.</t>
  </si>
  <si>
    <t>INE027A01015</t>
  </si>
  <si>
    <t>Equitas Small Finance Bank Ltd.</t>
  </si>
  <si>
    <t>INE063P01018</t>
  </si>
  <si>
    <t>SIS Ltd.</t>
  </si>
  <si>
    <t>INE285J01028</t>
  </si>
  <si>
    <t>Dhani Services Ltd.</t>
  </si>
  <si>
    <t>INE274G01010</t>
  </si>
  <si>
    <t>Hinduja Global Solutions Ltd.</t>
  </si>
  <si>
    <t>INE170I01016</t>
  </si>
  <si>
    <t>Bank of Maharashtra</t>
  </si>
  <si>
    <t>INE457A01014</t>
  </si>
  <si>
    <t>Symphony Ltd.</t>
  </si>
  <si>
    <t>INE225D01027</t>
  </si>
  <si>
    <t>Nazara Technologies Limited</t>
  </si>
  <si>
    <t>INE418L01021</t>
  </si>
  <si>
    <t>Swan Energy Ltd.</t>
  </si>
  <si>
    <t>INE665A01038</t>
  </si>
  <si>
    <t>Avanti Feeds Ltd.</t>
  </si>
  <si>
    <t>INE871C01038</t>
  </si>
  <si>
    <t>Gujarat Alkalies and Chemicals Ltd.</t>
  </si>
  <si>
    <t>INE186A01019</t>
  </si>
  <si>
    <t>Aarti Drugs Ltd.</t>
  </si>
  <si>
    <t>INE767A01016</t>
  </si>
  <si>
    <t>Indoco Remedies Ltd.</t>
  </si>
  <si>
    <t>INE873D01024</t>
  </si>
  <si>
    <t>FDC Ltd.</t>
  </si>
  <si>
    <t>INE258B01022</t>
  </si>
  <si>
    <t>Central Bank of India</t>
  </si>
  <si>
    <t>INE483A01010</t>
  </si>
  <si>
    <t>RattanIndia Enterprises Ltd.</t>
  </si>
  <si>
    <t>INE834M01019</t>
  </si>
  <si>
    <t>Anupam Rasayan India Limited</t>
  </si>
  <si>
    <t>INE930P01018</t>
  </si>
  <si>
    <t>LUX INDUSTRIES LTD</t>
  </si>
  <si>
    <t>INE150G01020</t>
  </si>
  <si>
    <t>Kalyan Jewellers India Ltd.</t>
  </si>
  <si>
    <t>INE303R01014</t>
  </si>
  <si>
    <t>Hikal Ltd.</t>
  </si>
  <si>
    <t>INE475B01022</t>
  </si>
  <si>
    <t>Procter &amp; Gamble Health Ltd.</t>
  </si>
  <si>
    <t>INE199A01012</t>
  </si>
  <si>
    <t>Hle Glascoat Ltd.</t>
  </si>
  <si>
    <t>INE461D01028</t>
  </si>
  <si>
    <t>Wockhardt Ltd.</t>
  </si>
  <si>
    <t>INE049B01025</t>
  </si>
  <si>
    <t>Sterling &amp; Wilson Renewable Energy Ltd.</t>
  </si>
  <si>
    <t>INE00M201021</t>
  </si>
  <si>
    <t>Varroc Engineering Ltd.</t>
  </si>
  <si>
    <t>INE665L01035</t>
  </si>
  <si>
    <t>Mangalore Refinery &amp; Petrochemicals Ltd.</t>
  </si>
  <si>
    <t>INE103A01014</t>
  </si>
  <si>
    <t>Shilpa Medicare Ltd.</t>
  </si>
  <si>
    <t>INE790G01031</t>
  </si>
  <si>
    <t>ITI Ltd.</t>
  </si>
  <si>
    <t>INE248A01017</t>
  </si>
  <si>
    <t>MOIL Ltd.</t>
  </si>
  <si>
    <t>INE490G01020</t>
  </si>
  <si>
    <t>Just Dial Ltd.</t>
  </si>
  <si>
    <t>INE599M01018</t>
  </si>
  <si>
    <t>Dilip Buildcon Ltd.</t>
  </si>
  <si>
    <t>INE917M01012</t>
  </si>
  <si>
    <t>Godrej Agrovet Ltd.</t>
  </si>
  <si>
    <t>INE850D01014</t>
  </si>
  <si>
    <t>Thyrocare Technologies Ltd.</t>
  </si>
  <si>
    <t>INE594H01019</t>
  </si>
  <si>
    <t>Fertilizers &amp; Chemicals Travancore Ltd.</t>
  </si>
  <si>
    <t>INE188A01015</t>
  </si>
  <si>
    <t>Sharda Cropchem Ltd.</t>
  </si>
  <si>
    <t>INE221J01015</t>
  </si>
  <si>
    <t>Shyam Metalics And Energy Ltd.</t>
  </si>
  <si>
    <t>INE810G01011</t>
  </si>
  <si>
    <t>Bharat Rasayan Ltd.</t>
  </si>
  <si>
    <t>INE838B01013</t>
  </si>
  <si>
    <t>IFB Industries Ltd.</t>
  </si>
  <si>
    <t>INE559A01017</t>
  </si>
  <si>
    <t>Network18 Media &amp; Investments Ltd.</t>
  </si>
  <si>
    <t>INE870H01013</t>
  </si>
  <si>
    <t>Jbm Auto Ltd.</t>
  </si>
  <si>
    <t>INE927D01044</t>
  </si>
  <si>
    <t>MMTC Ltd.</t>
  </si>
  <si>
    <t>INE123F01029</t>
  </si>
  <si>
    <t>PRIVI SPECIALITY CHEMICALS LIMITED</t>
  </si>
  <si>
    <t>INE959A01019</t>
  </si>
  <si>
    <t>ICICI PRUDENTIAL GOLD ETF</t>
  </si>
  <si>
    <t>INF109KC1NT3</t>
  </si>
  <si>
    <t>ADITYA BIRLA SUNLIFE SILVER ETF</t>
  </si>
  <si>
    <t>INF209KB19F6</t>
  </si>
  <si>
    <t>91 DAYS TBILL RED 27-01-2023</t>
  </si>
  <si>
    <t>IN002022X304</t>
  </si>
  <si>
    <t>IDFC FIRST BANK LTD. CD RED 23-01-2023#**</t>
  </si>
  <si>
    <t>INE092T16TC3</t>
  </si>
  <si>
    <t>UNION BANK OF INDIA CD 20-01-23#**</t>
  </si>
  <si>
    <t>INE692A16FN6</t>
  </si>
  <si>
    <t>INDIAN BANK CD RED 31-01-2023#**</t>
  </si>
  <si>
    <t>INE562A16LH1</t>
  </si>
  <si>
    <t>FITCH A1+</t>
  </si>
  <si>
    <t>BANK OF BARODA CD RED 10-02-2023#**</t>
  </si>
  <si>
    <t>INE028A16CX9</t>
  </si>
  <si>
    <t>INE476A16UJ1</t>
  </si>
  <si>
    <t>INDIAN BANK CD RED 02-01-2023#**</t>
  </si>
  <si>
    <t>INE562A16LE8</t>
  </si>
  <si>
    <t>CANARA BANK CD RED 03-01-2023#**</t>
  </si>
  <si>
    <t>INE476A16TO3</t>
  </si>
  <si>
    <t>INE929O14776</t>
  </si>
  <si>
    <t>INE763G14NH3</t>
  </si>
  <si>
    <t>INE110L14RA3</t>
  </si>
  <si>
    <t>INE027214316</t>
  </si>
  <si>
    <t>INE018A14JC4</t>
  </si>
  <si>
    <t>INE001A14ZS2</t>
  </si>
  <si>
    <t>INE514E14QP1</t>
  </si>
  <si>
    <t>INE261F14JD7</t>
  </si>
  <si>
    <t>INE514E14QQ9</t>
  </si>
  <si>
    <t>INE929O14826</t>
  </si>
  <si>
    <t>INE514E14QN6</t>
  </si>
  <si>
    <t>INE296A14TV5</t>
  </si>
  <si>
    <t>INE850D14NI3</t>
  </si>
  <si>
    <t>INE860H14Y90</t>
  </si>
  <si>
    <t>INE472A14MS3</t>
  </si>
  <si>
    <t>Foreign Securities and/or Overseas ETFs</t>
  </si>
  <si>
    <t>International  Mutual Fund Units</t>
  </si>
  <si>
    <t>JPM ASEAN EQUITY-I ACC USD</t>
  </si>
  <si>
    <t>LU0441852299</t>
  </si>
  <si>
    <t>JPM GREATER CHINA-I-I2 USD</t>
  </si>
  <si>
    <t>LU1727356906</t>
  </si>
  <si>
    <t>JOHNSON &amp; JOHNSON</t>
  </si>
  <si>
    <t>US4781601046</t>
  </si>
  <si>
    <t>Pharmaceuticals</t>
  </si>
  <si>
    <t>ELI LILLY &amp; CO</t>
  </si>
  <si>
    <t>US5324571083</t>
  </si>
  <si>
    <t>ABBVIE INC</t>
  </si>
  <si>
    <t>US00287Y1091</t>
  </si>
  <si>
    <t>Biotechnology</t>
  </si>
  <si>
    <t>PFIZER INC</t>
  </si>
  <si>
    <t>US7170811035</t>
  </si>
  <si>
    <t>MERCK &amp; CO.INC</t>
  </si>
  <si>
    <t>US58933Y1055</t>
  </si>
  <si>
    <t>THERMO FISHER SCIENTIFIC INC</t>
  </si>
  <si>
    <t>US8835561023</t>
  </si>
  <si>
    <t>Life Sciences Tools &amp; Services</t>
  </si>
  <si>
    <t>NOVARTIS AG</t>
  </si>
  <si>
    <t>US66987V1098</t>
  </si>
  <si>
    <t>DANAHER CORP</t>
  </si>
  <si>
    <t>US2358511028</t>
  </si>
  <si>
    <t>Health Care Equipment &amp; Supplies</t>
  </si>
  <si>
    <t>ABBOTT LABORATORIES</t>
  </si>
  <si>
    <t>US0028241000</t>
  </si>
  <si>
    <t>AMGEN INC</t>
  </si>
  <si>
    <t>US0311621009</t>
  </si>
  <si>
    <t>GILEAD SCIENCES INC</t>
  </si>
  <si>
    <t>US3755581036</t>
  </si>
  <si>
    <t>MEDTRONIC PLC</t>
  </si>
  <si>
    <t>IE00BTN1Y115</t>
  </si>
  <si>
    <t>INTUITIVE SURGICAL INC</t>
  </si>
  <si>
    <t>US46120E6023</t>
  </si>
  <si>
    <t>VERTEX PHARMACEUTICALS INC</t>
  </si>
  <si>
    <t>US92532F1003</t>
  </si>
  <si>
    <t>STRYKER CORP</t>
  </si>
  <si>
    <t>US8636671013</t>
  </si>
  <si>
    <t>BECTON DICKINSON AND CO</t>
  </si>
  <si>
    <t>US0758871091</t>
  </si>
  <si>
    <t>MODERNA INC</t>
  </si>
  <si>
    <t>US60770K1079</t>
  </si>
  <si>
    <t>PHARMACEUTICALS</t>
  </si>
  <si>
    <t>AGILENT TECHNOLOGIES INC</t>
  </si>
  <si>
    <t>US00846U1016</t>
  </si>
  <si>
    <t>IQVIA HOLDINGS INC</t>
  </si>
  <si>
    <t>US46266C1053</t>
  </si>
  <si>
    <t>ILLUMINA INC</t>
  </si>
  <si>
    <t>US4523271090</t>
  </si>
  <si>
    <t>JPMORGAN F-EUROPE DYNAM-I-A</t>
  </si>
  <si>
    <t>LU0248045857</t>
  </si>
  <si>
    <t>JPMORGAN ASSET MGM - EMG MKT OPPS I USD</t>
  </si>
  <si>
    <t>LU0431993749</t>
  </si>
  <si>
    <t>JPMORGAN F-JPM US VALUE-I AC</t>
  </si>
  <si>
    <t>LU0248060658</t>
  </si>
  <si>
    <t>JPMORGAN F-US TECHNOLOGY-I A</t>
  </si>
  <si>
    <t>LU0248060906</t>
  </si>
  <si>
    <t>Notes:</t>
  </si>
  <si>
    <t>1. Security in default beyond its maturiy date</t>
  </si>
  <si>
    <t>2. NAV at the beginning of the period (Rs. per unit)</t>
  </si>
  <si>
    <t>Plan /option (Face Value 10)</t>
  </si>
  <si>
    <t>As on</t>
  </si>
  <si>
    <t>Direct Plan Annual IDCW Option</t>
  </si>
  <si>
    <t>Direct Plan Bonus Option</t>
  </si>
  <si>
    <t>^</t>
  </si>
  <si>
    <t>Direct Plan Growth Option</t>
  </si>
  <si>
    <t>Direct Plan IDCW Option</t>
  </si>
  <si>
    <t>Institutional Annual IDCW Option</t>
  </si>
  <si>
    <t>Institutional Growth Option</t>
  </si>
  <si>
    <t>Institutional IDCW Option</t>
  </si>
  <si>
    <t>Regular Plan - Annual IDCW Option</t>
  </si>
  <si>
    <t>Regular Plan - Bonus Option</t>
  </si>
  <si>
    <t>Regular Plan - Growth</t>
  </si>
  <si>
    <t>Regular Plan - IDCW Option</t>
  </si>
  <si>
    <t>Regular Plan Bonus Option</t>
  </si>
  <si>
    <t>^ There were no investors in this option.</t>
  </si>
  <si>
    <t xml:space="preserve">3. Total Dividend (Net) declared during the month </t>
  </si>
  <si>
    <t>4. Bonus was declared during the month</t>
  </si>
  <si>
    <t>5. Investment in Repo of Corporate Debt Securities during the month ended November 30, 2022</t>
  </si>
  <si>
    <t>6. Investment in foreign securities/ADRs/GDRs at the end of the month</t>
  </si>
  <si>
    <t>7. Average Portfolio Maturity</t>
  </si>
  <si>
    <t>8. Total gross exposure to derivative instruments (excluding reversed positions) at the end of the month (Rs. in Lakhs)</t>
  </si>
  <si>
    <t>9. Margin Deposits includes Margin money placed on derivatives other than margin money placed with bank</t>
  </si>
  <si>
    <t>Plan /option (Face Value 1000)</t>
  </si>
  <si>
    <t>Growth Option</t>
  </si>
  <si>
    <t>10. Value of investment made by other schemes under same management (Rs. In Lakhs)</t>
  </si>
  <si>
    <t>Direct Plan Fortnightly IDCW Option</t>
  </si>
  <si>
    <t>Direct Plan Monthly IDCW Option</t>
  </si>
  <si>
    <t>Direct Plan Weekly IDCW Option</t>
  </si>
  <si>
    <t>Regular Plan Fortnightly IDCW Option</t>
  </si>
  <si>
    <t>Regular Plan Growth Option</t>
  </si>
  <si>
    <t>Regular Plan IDCW Option</t>
  </si>
  <si>
    <t>Regular Plan Monthly IDCW Option</t>
  </si>
  <si>
    <t>Regular Plan Weekly IDCW Option</t>
  </si>
  <si>
    <t>3. Total Dividend (Net) declared during the month</t>
  </si>
  <si>
    <t>Plan/Option Name</t>
  </si>
  <si>
    <t xml:space="preserve"> </t>
  </si>
  <si>
    <t>individual &amp; HUF</t>
  </si>
  <si>
    <t>others</t>
  </si>
  <si>
    <t>Direct Plan Fortnightly IDCW</t>
  </si>
  <si>
    <t>Direct Plan Monthly IDCW</t>
  </si>
  <si>
    <t>Direct Plan weekly IDCW</t>
  </si>
  <si>
    <t>Regular Plan Fortnightly IDCW</t>
  </si>
  <si>
    <t>Regular Plan Monthly IDCW</t>
  </si>
  <si>
    <t>Regular Plan Weekly IDCW</t>
  </si>
  <si>
    <t>Direct Plan  Growth Option</t>
  </si>
  <si>
    <t>Regular Plan  Growth Option</t>
  </si>
  <si>
    <t>Direct Plan Daily IDCW Option</t>
  </si>
  <si>
    <t>Regular Annual IDCW Option</t>
  </si>
  <si>
    <t>Regular Daily IDCW Option</t>
  </si>
  <si>
    <t>Unclaimed IDCW less than 3 yrs</t>
  </si>
  <si>
    <t>Unclaimed IDCW more than 3 yrs</t>
  </si>
  <si>
    <t>Unclaimed Redemption less than 3 yrs</t>
  </si>
  <si>
    <t>Unclaimed Redemption more than 3 yrs</t>
  </si>
  <si>
    <t>Direct Daily IDCW</t>
  </si>
  <si>
    <t>Direct Monthly IDCW</t>
  </si>
  <si>
    <t>Regular Daily IDCW</t>
  </si>
  <si>
    <t>Regular Fortnightly IDCW</t>
  </si>
  <si>
    <t>Regular Monthly IDCW</t>
  </si>
  <si>
    <t>Regular Weekly IDCW</t>
  </si>
  <si>
    <t>7. Portfolio Turnover Ratio</t>
  </si>
  <si>
    <t>Direct plan -Quarterly IDCW option</t>
  </si>
  <si>
    <t>Regular Plan -Quarterly IDCW option</t>
  </si>
  <si>
    <t>Direct Plan – Monthly IDCW</t>
  </si>
  <si>
    <t>Regular Plan - Monthly IDCW</t>
  </si>
  <si>
    <t>Plan B - Growth option</t>
  </si>
  <si>
    <t>Plan B - IDCW option</t>
  </si>
  <si>
    <t>Plan C - Growth option</t>
  </si>
  <si>
    <t>Plan C - IDCW option</t>
  </si>
  <si>
    <t>Direct Plan IDCW</t>
  </si>
  <si>
    <t>Regular Plan IDCW</t>
  </si>
  <si>
    <t>Regular Plan Annual IDCW</t>
  </si>
  <si>
    <t>Regular Plan Daily IDCW</t>
  </si>
  <si>
    <t>Regular Plan Growth</t>
  </si>
  <si>
    <t>Retail Annual IDCW Option</t>
  </si>
  <si>
    <t>Retail Bonus Option</t>
  </si>
  <si>
    <t>Retail Daily IDCW Option</t>
  </si>
  <si>
    <t>Retail Fortnightly IDCW Option</t>
  </si>
  <si>
    <t>Retail Growth Option</t>
  </si>
  <si>
    <t>Retail IDCW Option</t>
  </si>
  <si>
    <t>Retail Monthly IDCW Option</t>
  </si>
  <si>
    <t>Retail Weekly IDCW Option</t>
  </si>
  <si>
    <t>Retail Plan Monthly IDCW</t>
  </si>
  <si>
    <t>Retail Plan Weekly IDCW</t>
  </si>
  <si>
    <t>7. Total gross exposure to derivative instruments (excluding reversed positions) at the end of the month (Rs. in Lakhs)</t>
  </si>
  <si>
    <t>8. Margin Deposits includes Margin money placed on derivatives other than margin money placed with bank</t>
  </si>
  <si>
    <t>9. Total value and percentage of Illiquiid Equity shares &amp; Equity related instruments</t>
  </si>
  <si>
    <t>Fund Id</t>
  </si>
  <si>
    <t>Fund Desc</t>
  </si>
  <si>
    <t>EDELWEISS MUTUAL FUND</t>
  </si>
  <si>
    <t>PORTFOLIO STATEMENT as on 30 Nov 02022</t>
  </si>
  <si>
    <t>EDACBF</t>
  </si>
  <si>
    <t>EDBE23</t>
  </si>
  <si>
    <t>EDBE25</t>
  </si>
  <si>
    <t>EDBE30</t>
  </si>
  <si>
    <t>EDBE31</t>
  </si>
  <si>
    <t>EDBE32</t>
  </si>
  <si>
    <t>EDBPDF</t>
  </si>
  <si>
    <t>EDCG27</t>
  </si>
  <si>
    <t>EDCG28</t>
  </si>
  <si>
    <t>EDCG37</t>
  </si>
  <si>
    <t>EDCPSF</t>
  </si>
  <si>
    <t>EDFF23</t>
  </si>
  <si>
    <t>EDFF25</t>
  </si>
  <si>
    <t>EDFF30</t>
  </si>
  <si>
    <t>EDFF31</t>
  </si>
  <si>
    <t>EDFF32</t>
  </si>
  <si>
    <t>EDGSEC</t>
  </si>
  <si>
    <t>EDNP27</t>
  </si>
  <si>
    <t>EDNPSF</t>
  </si>
  <si>
    <t>EDONTF</t>
  </si>
  <si>
    <t>EEARBF</t>
  </si>
  <si>
    <t>EEARFD</t>
  </si>
  <si>
    <t>EEDGEF</t>
  </si>
  <si>
    <t>EEECRF</t>
  </si>
  <si>
    <t>EEELSS</t>
  </si>
  <si>
    <t>EEEQTF</t>
  </si>
  <si>
    <t>EEESCF</t>
  </si>
  <si>
    <t>EEESSF</t>
  </si>
  <si>
    <t>EEFOCF</t>
  </si>
  <si>
    <t>EEIF30</t>
  </si>
  <si>
    <t>EEIF50</t>
  </si>
  <si>
    <t>EELMIF</t>
  </si>
  <si>
    <t>EEM150</t>
  </si>
  <si>
    <t>EEMOF1</t>
  </si>
  <si>
    <t>EENFBA</t>
  </si>
  <si>
    <t>EENN50</t>
  </si>
  <si>
    <t>EEPRUA</t>
  </si>
  <si>
    <t>EES250</t>
  </si>
  <si>
    <t>EESMCF</t>
  </si>
  <si>
    <t>EGSFOF</t>
  </si>
  <si>
    <t>ELLIQF</t>
  </si>
  <si>
    <t>EOASEF</t>
  </si>
  <si>
    <t>EOCHIF</t>
  </si>
  <si>
    <t>EODWHF</t>
  </si>
  <si>
    <t>EOEDOF</t>
  </si>
  <si>
    <t>EOEMOP</t>
  </si>
  <si>
    <t>EOUSEF</t>
  </si>
  <si>
    <t>EOUSTF</t>
  </si>
  <si>
    <t>LIC HSG FIN CP RED 20-06-2023**</t>
  </si>
  <si>
    <t>HDFC LTD CP RED 25-07-2023**</t>
  </si>
  <si>
    <t>RELIANCE JIO INFO LTD CP 29-09-23**</t>
  </si>
  <si>
    <t>EXIM BANK CP RED 01-03-2023**</t>
  </si>
  <si>
    <t>SIDBI CP RED 10-03-2023**</t>
  </si>
  <si>
    <t>RELIANCE RETAIL VENTU CP 05-12-22**</t>
  </si>
  <si>
    <t>ICICI SECURITIES CP RED 12-12-2022**</t>
  </si>
  <si>
    <t>RELIANCE JIO INFO LTD CP RED 15-12-2022**</t>
  </si>
  <si>
    <t>BOB FIN SOL LTD. CP RED 20-01-2023**</t>
  </si>
  <si>
    <t>LARSEN &amp; TOUBRO LTD CP RED 20-02-2023**</t>
  </si>
  <si>
    <t>HDFC LTD. CP RED 24-02-2023**</t>
  </si>
  <si>
    <t>EXIM BANK CP RED 05-12-2022**</t>
  </si>
  <si>
    <t>NABARD CP RED 15-12-2022**</t>
  </si>
  <si>
    <t>EXIM BANK CP RED 30-12-2022**</t>
  </si>
  <si>
    <t>RELIANCE RETAIL VENT CP RED 02-01-2023**</t>
  </si>
  <si>
    <t>EXIM BANK CP RED 06-01-2023**</t>
  </si>
  <si>
    <t>BAJAJ FINANCE LTD CP 13-01-2023**</t>
  </si>
  <si>
    <t>GODREJ AGROVET CP RED 27-01-2023**</t>
  </si>
  <si>
    <t>ADITYA BIRLA FIN LTD CP RED 31-01-2023**</t>
  </si>
  <si>
    <t>BLUE STAR CP RED 31-01-2023**</t>
  </si>
  <si>
    <t>CANARA BANK CD RED 14-02-2023#</t>
  </si>
  <si>
    <t>CANARA BANK CD RED 18-08-2023#</t>
  </si>
  <si>
    <t>FEDERAL BANK LTD CD 13-11-2023#</t>
  </si>
  <si>
    <t>SIDBI CD RED 23-03-2023#</t>
  </si>
  <si>
    <t>SIDBI CD RED 22-02-2023#</t>
  </si>
  <si>
    <t>NABARD CD RED 08-02-2023#</t>
  </si>
  <si>
    <r>
      <t>@ These equity shares are under lock-in of three years till March 12, 2023 pursuant to the Gazette notification (Reference no: G.S.R.174(E)) issued by Ministry of Finance on March 13, 2020, for Yes Bank Limited Reconstruction Scheme, 2020. Further, in accordance with AMFI guidance, these equity shares are valued at ZERO with effect from March 16,  2020. For any realisation beyond the carrying value shall be distributed to the set of investors existing the unit holders’ register /BENPOS as on March 13, 2020.</t>
    </r>
    <r>
      <rPr>
        <sz val="10"/>
        <color rgb="FF000000"/>
        <rFont val="Segoe UI"/>
        <family val="2"/>
      </rPr>
      <t xml:space="preserve"> </t>
    </r>
  </si>
  <si>
    <t>Yes Bank Ltd.@</t>
  </si>
  <si>
    <t xml:space="preserve">(c) Listed / Awaiting listing on International Stock Exchanges </t>
  </si>
  <si>
    <t>11. Number of instance of deviation In valuation of securities</t>
  </si>
  <si>
    <t>12. Total value and percentage of illiquid equity shares / securities</t>
  </si>
  <si>
    <t>10. Number of instance of deviation In valuation of securities</t>
  </si>
  <si>
    <t>NA</t>
  </si>
  <si>
    <t>As on *</t>
  </si>
  <si>
    <t>* NAV at the end of the month is not available as the first NAV was declared on 02nd December 2022.</t>
  </si>
  <si>
    <t>As on*</t>
  </si>
  <si>
    <t>Scheme Risk- O - Meter</t>
  </si>
  <si>
    <t>Benchmark of the Scheme</t>
  </si>
  <si>
    <t>Benchmark Risk-o-meter</t>
  </si>
  <si>
    <t>NIFTY Money Market Index B-I (TIER-1)</t>
  </si>
  <si>
    <t>NIFTY Money Market
Index A-I (TIER-2)</t>
  </si>
  <si>
    <t>NIFTY BHARAT Bond Index - April 2023</t>
  </si>
  <si>
    <t>NIFTY BHARAT Bond Index - April 2025</t>
  </si>
  <si>
    <t>NIFTY BHARAT Bond Index - April 2030</t>
  </si>
  <si>
    <t>NIFTY BHARAT Bond Index - April 2031</t>
  </si>
  <si>
    <t>Nifty BHARAT Bond Index – April 2032</t>
  </si>
  <si>
    <t>NIFTY Banking and PSU Debt Index (TIER - 1)</t>
  </si>
  <si>
    <t>Nifty Banking &amp; PSU Debt Index - A-III (TIER - 2)</t>
  </si>
  <si>
    <t>(CRISIL IBX 50:50 Gilt Plus SDL Index – June 2027</t>
  </si>
  <si>
    <t>CRISIL IBX 50:50 Gilt Plus SDL Index – April 2037</t>
  </si>
  <si>
    <t>CRISIL [IBX] 50:50 PSU + SDL Index - October 2025</t>
  </si>
  <si>
    <t>Nifty BHARAT Bond Index – April 2025</t>
  </si>
  <si>
    <t>NIFTY All Duration G-Sec Index (TIER - 1)</t>
  </si>
  <si>
    <t>Nifty G -Sec Index A -III (TIER - 2)</t>
  </si>
  <si>
    <t>Nifty PSU Bond Plus SDL Apr 2027 50:50 Index</t>
  </si>
  <si>
    <t>Nifty PSU Bond Plus SDL Apr 2026 50:50 Index</t>
  </si>
  <si>
    <t>NIFTY 1D Rate Index</t>
  </si>
  <si>
    <t>Nifty 50 Arbitrage PR Index</t>
  </si>
  <si>
    <t>NIFTY 50 Hybrid
Composite debt 50:50
Index</t>
  </si>
  <si>
    <t>Nifty 100 TRI</t>
  </si>
  <si>
    <t>Nifty 500 Total Return Index</t>
  </si>
  <si>
    <t>Nifty Large Midcap 250 Index - Total Return Index</t>
  </si>
  <si>
    <t>Nifty Smallcap 250 TR Index</t>
  </si>
  <si>
    <t>NIFTY Equity Savings Index</t>
  </si>
  <si>
    <t>NIFTY 500 Total Return Index</t>
  </si>
  <si>
    <t>Nifty 100 Quality 30 TRI</t>
  </si>
  <si>
    <t>Nifty 50 TRI</t>
  </si>
  <si>
    <t>India Recent 100 IPO Index TRI</t>
  </si>
  <si>
    <t>Nifty Bank TRI</t>
  </si>
  <si>
    <t>CRISIL Hybrid 35+65 - Aggressive Index</t>
  </si>
  <si>
    <t>Nifty Midcap 150 Total Return Index</t>
  </si>
  <si>
    <t>NIFTY Liquid Index B-I (TIER-1)</t>
  </si>
  <si>
    <t>NIFTY Liquid Index  A-I (TIER-2)</t>
  </si>
  <si>
    <t>MSCI AC ASEAN 10/40 Index (Total Return Net)</t>
  </si>
  <si>
    <t>MSCI Golden Dragon Index (Total Return Net)</t>
  </si>
  <si>
    <t>MSCI India Domestic &amp; World Healthcare 45 Index           </t>
  </si>
  <si>
    <t>MSCI Europe Index (Total Return Net)</t>
  </si>
  <si>
    <t>MSCI Emerging Market Index</t>
  </si>
  <si>
    <t>Russell 1000 Value Index</t>
  </si>
  <si>
    <t>Russell 1000 Equal Weighted Technology Index</t>
  </si>
  <si>
    <t>NIFTY LargeMidcap 250 Index Total Return Index</t>
  </si>
  <si>
    <t>CRISIL IBX 50:50 Gilt Plus SDL Index – Sep 2028</t>
  </si>
  <si>
    <t>CRISIL IBX 50:50 Gilt Plus SDL Index – June 2027</t>
  </si>
  <si>
    <t>Nifty Midcap150 Momentum 50 Index</t>
  </si>
  <si>
    <t>Nifty Next 50 Index</t>
  </si>
  <si>
    <t>Nifty Smallcap 250 Index</t>
  </si>
  <si>
    <t>Scheme Name</t>
  </si>
  <si>
    <t>Risk- O - Meter</t>
  </si>
  <si>
    <t>Edelweiss Money Market Fund</t>
  </si>
  <si>
    <t>BHARAT Bond ETF - April 2023</t>
  </si>
  <si>
    <t>BHARAT Bond ETF - April 2025</t>
  </si>
  <si>
    <t>BHARAT Bond ETF - April 2030</t>
  </si>
  <si>
    <t>BHARAT Bond ETF - April 2031</t>
  </si>
  <si>
    <t>BHARAT Bond ETF - April 2032</t>
  </si>
  <si>
    <t>Edelweiss Banking and PSU Debt Fund</t>
  </si>
  <si>
    <t>Edelweiss CRL PSU PL SDL 50 50 Oct-25 FD</t>
  </si>
  <si>
    <t>BHARAT Bond FOF - April 2023</t>
  </si>
  <si>
    <t>BHARAT Bond FOF - April 2025</t>
  </si>
  <si>
    <t>BHARAT Bond FOF - April 2030</t>
  </si>
  <si>
    <t>BHARAT Bond FOF - April 2031</t>
  </si>
  <si>
    <t>BHARAT Bond FOF - April 2032</t>
  </si>
  <si>
    <t>Edelweiss Government Securities Fund</t>
  </si>
  <si>
    <t>Edelweiss Nifty PSU Bond Plus SDL Apr2027 50 50 Index</t>
  </si>
  <si>
    <t>Edelweiss Nifty PSU Bond Plus SDL Apr2026 50 50 Index Fund</t>
  </si>
  <si>
    <t>EDELWEISS OVERNIGHT FUND</t>
  </si>
  <si>
    <t>Edelweiss Arbitrage Fund</t>
  </si>
  <si>
    <t>Edelweiss Balanced Advantage Fund</t>
  </si>
  <si>
    <t>Edelweiss Large Cap Fund</t>
  </si>
  <si>
    <t>Edelweiss Flexi-Cap Fund</t>
  </si>
  <si>
    <t>Edelweiss Long Term Equity Fund</t>
  </si>
  <si>
    <t>Edelweiss Large &amp; Mid Cap Fund</t>
  </si>
  <si>
    <t>Edelweiss Small Cap Fund</t>
  </si>
  <si>
    <t>Edelweiss Equity Savings Fund</t>
  </si>
  <si>
    <t>Edelweiss Focused Equity Fund</t>
  </si>
  <si>
    <t>Edelweiss Nifty 100 Quality 30 Index Fnd</t>
  </si>
  <si>
    <t>Edelweiss Nifty 50 Index Fund</t>
  </si>
  <si>
    <t>Edelweiss NIFTY Large Mid Cap 250 Index Fund</t>
  </si>
  <si>
    <t>EDELWEISS RECENTLY LISTED IPO FUND</t>
  </si>
  <si>
    <t>Edelweiss ETF - Nifty Bank</t>
  </si>
  <si>
    <t>Edelweiss Aggressive Hybrid Fund</t>
  </si>
  <si>
    <t>Edelweiss Mid Cap Fund</t>
  </si>
  <si>
    <t>Edelweiss Gold and Silver ETF FOF</t>
  </si>
  <si>
    <t>Domestic Gold and Silver prices</t>
  </si>
  <si>
    <t>Edelweiss Liquid Fund</t>
  </si>
  <si>
    <t>Edelweiss ASEAN Equity Off-shore Fund</t>
  </si>
  <si>
    <t>Edelweiss Greater China Equity Off-shore Fund</t>
  </si>
  <si>
    <t>Edelweiss MSCI (I) DM &amp; WD HC 45 ID Fund</t>
  </si>
  <si>
    <t>Edelweiss Europe Dynamic Equity Offshore Fund</t>
  </si>
  <si>
    <t>Edelweiss Emerging Markets Opportunities Equity Offshore Fund</t>
  </si>
  <si>
    <t>Edelweiss US Value Equity Off-shore Fund</t>
  </si>
  <si>
    <t>EDELWEISS US TECHNOLOGY EQUITY FOF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</si>
</sst>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0_);\(##,##0\)"/>
    <numFmt numFmtId="166" formatCode="#,##0.00_);\(##,##0.00\)"/>
    <numFmt numFmtId="167" formatCode="0.00%_);\(0.00%\)"/>
    <numFmt numFmtId="168" formatCode="mmmm\ dd\,\ yyyy"/>
    <numFmt numFmtId="169" formatCode="#,##0.000000"/>
  </numFmts>
  <fonts count="11" x14ac:knownFonts="1">
    <font>
      <sz val="11"/>
      <color theme="1"/>
      <name val="Calibri"/>
      <family val="2"/>
      <scheme val="minor"/>
    </font>
    <font>
      <b/>
      <sz val="14"/>
      <color theme="0"/>
      <name val="Calibri"/>
      <family val="2"/>
      <scheme val="minor"/>
    </font>
    <font>
      <b/>
      <sz val="9"/>
      <color theme="1" tint="4.9989318521683403E-2"/>
      <name val="Arial"/>
      <family val="2"/>
    </font>
    <font>
      <b/>
      <sz val="11"/>
      <color theme="1"/>
      <name val="Calibri"/>
      <family val="2"/>
      <scheme val="minor"/>
    </font>
    <font>
      <u/>
      <sz val="11"/>
      <color theme="10"/>
      <name val="Calibri"/>
      <family val="2"/>
      <scheme val="minor"/>
    </font>
    <font>
      <sz val="11"/>
      <color theme="1"/>
      <name val="Calibri"/>
      <family val="2"/>
      <scheme val="minor"/>
    </font>
    <font>
      <sz val="12"/>
      <color theme="1"/>
      <name val="Times New Roman"/>
      <family val="1"/>
    </font>
    <font>
      <sz val="10"/>
      <color rgb="FF000000"/>
      <name val="Segoe UI"/>
      <family val="2"/>
    </font>
    <font>
      <sz val="11"/>
      <color theme="0"/>
      <name val="Calibri"/>
      <family val="2"/>
      <scheme val="minor"/>
    </font>
    <font>
      <u/>
      <sz val="11"/>
      <name val="Calibri"/>
      <family val="2"/>
      <scheme val="minor"/>
    </font>
    <font>
      <sz val="11"/>
      <color theme="1"/>
      <name val="Calibri"/>
      <family val="2"/>
    </font>
  </fonts>
  <fills count="3">
    <fill>
      <patternFill patternType="none"/>
    </fill>
    <fill>
      <patternFill patternType="gray125"/>
    </fill>
    <fill>
      <patternFill patternType="solid">
        <fgColor theme="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style="thin">
        <color auto="1"/>
      </right>
      <top style="thin">
        <color indexed="64"/>
      </top>
      <bottom style="thin">
        <color auto="1"/>
      </bottom>
      <diagonal/>
    </border>
    <border>
      <left/>
      <right style="thin">
        <color auto="1"/>
      </right>
      <top style="thin">
        <color indexed="64"/>
      </top>
      <bottom style="thin">
        <color auto="1"/>
      </bottom>
      <diagonal/>
    </border>
  </borders>
  <cellStyleXfs count="3">
    <xf numFmtId="0" fontId="0" fillId="0" borderId="0"/>
    <xf numFmtId="0" fontId="4" fillId="0" borderId="0" applyNumberFormat="0" applyFill="0" applyBorder="0" applyAlignment="0" applyProtection="0"/>
    <xf numFmtId="0" fontId="5" fillId="0" borderId="0"/>
  </cellStyleXfs>
  <cellXfs count="74">
    <xf numFmtId="0" fontId="0" fillId="0" borderId="0" xfId="0"/>
    <xf numFmtId="0" fontId="3" fillId="0" borderId="0" xfId="0" applyFont="1"/>
    <xf numFmtId="10" fontId="0" fillId="0" borderId="0" xfId="0" applyNumberFormat="1"/>
    <xf numFmtId="0" fontId="2" fillId="0" borderId="2" xfId="0" applyFont="1" applyBorder="1" applyAlignment="1">
      <alignment horizontal="center" vertical="center"/>
    </xf>
    <xf numFmtId="164" fontId="2"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10" fontId="2" fillId="0" borderId="2" xfId="0" applyNumberFormat="1" applyFont="1" applyBorder="1" applyAlignment="1">
      <alignment horizontal="center" vertical="center"/>
    </xf>
    <xf numFmtId="0" fontId="0" fillId="0" borderId="3" xfId="0" applyBorder="1"/>
    <xf numFmtId="165" fontId="0" fillId="0" borderId="3" xfId="0" applyNumberFormat="1" applyBorder="1"/>
    <xf numFmtId="166" fontId="0" fillId="0" borderId="3" xfId="0" applyNumberFormat="1" applyBorder="1"/>
    <xf numFmtId="167" fontId="0" fillId="0" borderId="3" xfId="0" applyNumberFormat="1" applyBorder="1"/>
    <xf numFmtId="10" fontId="0" fillId="0" borderId="3" xfId="0" applyNumberFormat="1" applyBorder="1"/>
    <xf numFmtId="0" fontId="0" fillId="0" borderId="4" xfId="0" applyBorder="1"/>
    <xf numFmtId="164" fontId="0" fillId="0" borderId="4" xfId="0" applyNumberFormat="1" applyBorder="1"/>
    <xf numFmtId="4" fontId="0" fillId="0" borderId="4" xfId="0" applyNumberFormat="1" applyBorder="1"/>
    <xf numFmtId="10" fontId="0" fillId="0" borderId="4" xfId="0" applyNumberFormat="1" applyBorder="1"/>
    <xf numFmtId="0" fontId="3" fillId="0" borderId="4" xfId="0" applyFont="1" applyBorder="1"/>
    <xf numFmtId="164" fontId="3" fillId="0" borderId="4" xfId="0" applyNumberFormat="1" applyFont="1" applyBorder="1"/>
    <xf numFmtId="4" fontId="3" fillId="0" borderId="5" xfId="0" applyNumberFormat="1" applyFont="1" applyBorder="1"/>
    <xf numFmtId="10" fontId="3" fillId="0" borderId="5" xfId="0" applyNumberFormat="1" applyFont="1" applyBorder="1"/>
    <xf numFmtId="10" fontId="3" fillId="0" borderId="4" xfId="0" applyNumberFormat="1" applyFont="1" applyBorder="1"/>
    <xf numFmtId="0" fontId="3" fillId="0" borderId="5" xfId="0" applyFont="1" applyBorder="1"/>
    <xf numFmtId="164" fontId="3" fillId="0" borderId="5" xfId="0" applyNumberFormat="1" applyFont="1" applyBorder="1"/>
    <xf numFmtId="166" fontId="0" fillId="0" borderId="4" xfId="0" applyNumberFormat="1" applyBorder="1"/>
    <xf numFmtId="167" fontId="0" fillId="0" borderId="4" xfId="0" applyNumberFormat="1" applyBorder="1"/>
    <xf numFmtId="0" fontId="3" fillId="0" borderId="6" xfId="0" applyFont="1" applyBorder="1"/>
    <xf numFmtId="164" fontId="3" fillId="0" borderId="6" xfId="0" applyNumberFormat="1" applyFont="1" applyBorder="1"/>
    <xf numFmtId="4" fontId="3" fillId="0" borderId="6" xfId="0" applyNumberFormat="1" applyFont="1" applyBorder="1"/>
    <xf numFmtId="10" fontId="3" fillId="0" borderId="6" xfId="0" applyNumberFormat="1" applyFont="1" applyBorder="1"/>
    <xf numFmtId="0" fontId="0" fillId="0" borderId="3" xfId="0" applyBorder="1" applyAlignment="1">
      <alignment horizontal="center"/>
    </xf>
    <xf numFmtId="0" fontId="0" fillId="0" borderId="4" xfId="0"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0" fillId="0" borderId="0" xfId="0" applyAlignment="1">
      <alignment horizontal="right"/>
    </xf>
    <xf numFmtId="4" fontId="0" fillId="0" borderId="5" xfId="0" applyNumberFormat="1" applyBorder="1" applyAlignment="1">
      <alignment horizontal="right"/>
    </xf>
    <xf numFmtId="10" fontId="0" fillId="0" borderId="5" xfId="0" applyNumberFormat="1" applyBorder="1" applyAlignment="1">
      <alignment horizontal="right"/>
    </xf>
    <xf numFmtId="4" fontId="3" fillId="0" borderId="7" xfId="0" applyNumberFormat="1" applyFont="1" applyBorder="1"/>
    <xf numFmtId="10" fontId="3" fillId="0" borderId="7" xfId="0" applyNumberFormat="1" applyFont="1" applyBorder="1"/>
    <xf numFmtId="4" fontId="0" fillId="0" borderId="7" xfId="0" applyNumberFormat="1" applyBorder="1" applyAlignment="1">
      <alignment horizontal="right"/>
    </xf>
    <xf numFmtId="10" fontId="0" fillId="0" borderId="7" xfId="0" applyNumberFormat="1" applyBorder="1" applyAlignment="1">
      <alignment horizontal="right"/>
    </xf>
    <xf numFmtId="165" fontId="0" fillId="0" borderId="4" xfId="0" applyNumberFormat="1" applyBorder="1"/>
    <xf numFmtId="166" fontId="3" fillId="0" borderId="7" xfId="0" applyNumberFormat="1" applyFont="1" applyBorder="1"/>
    <xf numFmtId="167" fontId="3" fillId="0" borderId="7" xfId="0" applyNumberFormat="1" applyFont="1" applyBorder="1"/>
    <xf numFmtId="166" fontId="3" fillId="0" borderId="5" xfId="0" applyNumberFormat="1" applyFont="1" applyBorder="1"/>
    <xf numFmtId="167" fontId="3" fillId="0" borderId="5" xfId="0" applyNumberFormat="1" applyFont="1" applyBorder="1"/>
    <xf numFmtId="4" fontId="3" fillId="0" borderId="4" xfId="0" applyNumberFormat="1" applyFont="1" applyBorder="1"/>
    <xf numFmtId="0" fontId="0" fillId="0" borderId="0" xfId="0" applyAlignment="1">
      <alignment wrapText="1"/>
    </xf>
    <xf numFmtId="168" fontId="3" fillId="0" borderId="0" xfId="0" applyNumberFormat="1" applyFont="1"/>
    <xf numFmtId="4" fontId="0" fillId="0" borderId="0" xfId="0" applyNumberFormat="1" applyAlignment="1">
      <alignment horizontal="right"/>
    </xf>
    <xf numFmtId="169" fontId="0" fillId="0" borderId="1" xfId="0" applyNumberFormat="1" applyBorder="1"/>
    <xf numFmtId="0" fontId="4" fillId="0" borderId="0" xfId="1"/>
    <xf numFmtId="0" fontId="3" fillId="0" borderId="4" xfId="2" applyFont="1" applyBorder="1"/>
    <xf numFmtId="0" fontId="8" fillId="0" borderId="0" xfId="0" applyFont="1"/>
    <xf numFmtId="0" fontId="3" fillId="0" borderId="0" xfId="0" applyFont="1"/>
    <xf numFmtId="0" fontId="1" fillId="2" borderId="0" xfId="0" applyFont="1" applyFill="1" applyAlignment="1">
      <alignment horizontal="center" vertical="center" wrapText="1"/>
    </xf>
    <xf numFmtId="0" fontId="6" fillId="0" borderId="7" xfId="0" applyFont="1" applyBorder="1" applyAlignment="1">
      <alignment horizontal="left" vertical="top" wrapText="1"/>
    </xf>
    <xf numFmtId="0" fontId="3" fillId="0" borderId="7" xfId="0" applyFont="1" applyBorder="1" applyAlignment="1">
      <alignment vertical="top"/>
    </xf>
    <xf numFmtId="0" fontId="0" fillId="0" borderId="7" xfId="0" applyBorder="1" applyAlignment="1">
      <alignment vertical="top"/>
    </xf>
    <xf numFmtId="0" fontId="0" fillId="0" borderId="7" xfId="0" applyBorder="1" applyAlignment="1">
      <alignment vertical="top" wrapText="1"/>
    </xf>
    <xf numFmtId="0" fontId="9" fillId="0" borderId="7" xfId="1" applyFont="1" applyFill="1" applyBorder="1" applyAlignment="1">
      <alignment vertical="top"/>
    </xf>
    <xf numFmtId="0" fontId="0" fillId="0" borderId="7" xfId="0" applyBorder="1"/>
    <xf numFmtId="0" fontId="10" fillId="0" borderId="7" xfId="0" applyFont="1" applyBorder="1" applyAlignment="1">
      <alignment vertical="top" wrapText="1"/>
    </xf>
    <xf numFmtId="0" fontId="0" fillId="0" borderId="7" xfId="0" applyBorder="1" applyAlignment="1">
      <alignment horizontal="left" vertical="top" wrapText="1"/>
    </xf>
    <xf numFmtId="0" fontId="3" fillId="0" borderId="0" xfId="0" applyFont="1" applyAlignment="1">
      <alignment wrapText="1"/>
    </xf>
    <xf numFmtId="0" fontId="3" fillId="0" borderId="7" xfId="0" applyFont="1" applyBorder="1" applyAlignment="1">
      <alignment vertical="top" wrapText="1"/>
    </xf>
    <xf numFmtId="0" fontId="3" fillId="0" borderId="8" xfId="0" applyFont="1" applyBorder="1" applyAlignment="1">
      <alignment vertical="top"/>
    </xf>
    <xf numFmtId="0" fontId="0" fillId="0" borderId="8" xfId="0" applyBorder="1" applyAlignment="1">
      <alignment vertical="top"/>
    </xf>
    <xf numFmtId="0" fontId="9" fillId="0" borderId="8" xfId="1" applyFont="1" applyFill="1" applyBorder="1" applyAlignment="1">
      <alignment vertical="top"/>
    </xf>
    <xf numFmtId="0" fontId="0" fillId="0" borderId="8" xfId="0" applyBorder="1"/>
    <xf numFmtId="0" fontId="3" fillId="0" borderId="7" xfId="0" applyFont="1" applyBorder="1"/>
    <xf numFmtId="0" fontId="4" fillId="0" borderId="7" xfId="1" applyBorder="1"/>
    <xf numFmtId="0" fontId="0" fillId="0" borderId="7" xfId="0" applyBorder="1" applyAlignment="1">
      <alignment wrapText="1"/>
    </xf>
    <xf numFmtId="0" fontId="4" fillId="0" borderId="7" xfId="1" applyBorder="1" applyAlignment="1">
      <alignment wrapText="1"/>
    </xf>
  </cellXfs>
  <cellStyles count="3">
    <cellStyle name="Hyperlink" xfId="1" builtinId="8"/>
    <cellStyle name="Normal" xfId="0" builtinId="0"/>
    <cellStyle name="Normal 2" xfId="2" xr:uid="{63544492-AAA5-462A-B822-61B29B98CF5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3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8.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7.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4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7.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3.png"/></Relationships>
</file>

<file path=xl/drawings/_rels/drawing42.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4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38.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38.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5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4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7.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83155</xdr:colOff>
      <xdr:row>3</xdr:row>
      <xdr:rowOff>75595</xdr:rowOff>
    </xdr:from>
    <xdr:to>
      <xdr:col>2</xdr:col>
      <xdr:colOff>1327150</xdr:colOff>
      <xdr:row>4</xdr:row>
      <xdr:rowOff>22270</xdr:rowOff>
    </xdr:to>
    <xdr:pic>
      <xdr:nvPicPr>
        <xdr:cNvPr id="2" name="Picture 1">
          <a:extLst>
            <a:ext uri="{FF2B5EF4-FFF2-40B4-BE49-F238E27FC236}">
              <a16:creationId xmlns:a16="http://schemas.microsoft.com/office/drawing/2014/main" id="{BAB33B7D-1534-48D9-BA4F-3F20779FC5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7205" y="628045"/>
          <a:ext cx="1243995" cy="873775"/>
        </a:xfrm>
        <a:prstGeom prst="rect">
          <a:avLst/>
        </a:prstGeom>
        <a:noFill/>
        <a:ln>
          <a:noFill/>
        </a:ln>
      </xdr:spPr>
    </xdr:pic>
    <xdr:clientData/>
  </xdr:twoCellAnchor>
  <xdr:twoCellAnchor editAs="oneCell">
    <xdr:from>
      <xdr:col>4</xdr:col>
      <xdr:colOff>240999</xdr:colOff>
      <xdr:row>3</xdr:row>
      <xdr:rowOff>32052</xdr:rowOff>
    </xdr:from>
    <xdr:to>
      <xdr:col>4</xdr:col>
      <xdr:colOff>1358900</xdr:colOff>
      <xdr:row>3</xdr:row>
      <xdr:rowOff>921433</xdr:rowOff>
    </xdr:to>
    <xdr:pic>
      <xdr:nvPicPr>
        <xdr:cNvPr id="3" name="Picture 2">
          <a:extLst>
            <a:ext uri="{FF2B5EF4-FFF2-40B4-BE49-F238E27FC236}">
              <a16:creationId xmlns:a16="http://schemas.microsoft.com/office/drawing/2014/main" id="{16C24953-D75A-4BEC-A857-6AA5DAB330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33999" y="584502"/>
          <a:ext cx="1117901" cy="889381"/>
        </a:xfrm>
        <a:prstGeom prst="rect">
          <a:avLst/>
        </a:prstGeom>
        <a:noFill/>
        <a:ln>
          <a:noFill/>
        </a:ln>
      </xdr:spPr>
    </xdr:pic>
    <xdr:clientData/>
  </xdr:twoCellAnchor>
  <xdr:twoCellAnchor editAs="oneCell">
    <xdr:from>
      <xdr:col>6</xdr:col>
      <xdr:colOff>102345</xdr:colOff>
      <xdr:row>3</xdr:row>
      <xdr:rowOff>11630</xdr:rowOff>
    </xdr:from>
    <xdr:to>
      <xdr:col>6</xdr:col>
      <xdr:colOff>1276350</xdr:colOff>
      <xdr:row>3</xdr:row>
      <xdr:rowOff>908475</xdr:rowOff>
    </xdr:to>
    <xdr:pic>
      <xdr:nvPicPr>
        <xdr:cNvPr id="4" name="Picture 3">
          <a:extLst>
            <a:ext uri="{FF2B5EF4-FFF2-40B4-BE49-F238E27FC236}">
              <a16:creationId xmlns:a16="http://schemas.microsoft.com/office/drawing/2014/main" id="{AC4E2607-DAE2-4ACE-A67F-92062F796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9545" y="564080"/>
          <a:ext cx="1174005" cy="896845"/>
        </a:xfrm>
        <a:prstGeom prst="rect">
          <a:avLst/>
        </a:prstGeom>
        <a:noFill/>
        <a:ln>
          <a:noFill/>
        </a:ln>
      </xdr:spPr>
    </xdr:pic>
    <xdr:clientData/>
  </xdr:twoCellAnchor>
  <xdr:twoCellAnchor editAs="oneCell">
    <xdr:from>
      <xdr:col>2</xdr:col>
      <xdr:colOff>12701</xdr:colOff>
      <xdr:row>4</xdr:row>
      <xdr:rowOff>35007</xdr:rowOff>
    </xdr:from>
    <xdr:to>
      <xdr:col>2</xdr:col>
      <xdr:colOff>1365251</xdr:colOff>
      <xdr:row>4</xdr:row>
      <xdr:rowOff>876300</xdr:rowOff>
    </xdr:to>
    <xdr:pic>
      <xdr:nvPicPr>
        <xdr:cNvPr id="5" name="Picture 4">
          <a:extLst>
            <a:ext uri="{FF2B5EF4-FFF2-40B4-BE49-F238E27FC236}">
              <a16:creationId xmlns:a16="http://schemas.microsoft.com/office/drawing/2014/main" id="{97AB7CE8-A085-4480-8A81-3D9D0FBED4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51" y="1514557"/>
          <a:ext cx="1352550" cy="841293"/>
        </a:xfrm>
        <a:prstGeom prst="rect">
          <a:avLst/>
        </a:prstGeom>
        <a:noFill/>
        <a:ln>
          <a:noFill/>
        </a:ln>
      </xdr:spPr>
    </xdr:pic>
    <xdr:clientData/>
  </xdr:twoCellAnchor>
  <xdr:oneCellAnchor>
    <xdr:from>
      <xdr:col>4</xdr:col>
      <xdr:colOff>51614</xdr:colOff>
      <xdr:row>4</xdr:row>
      <xdr:rowOff>28494</xdr:rowOff>
    </xdr:from>
    <xdr:ext cx="1454475" cy="841456"/>
    <xdr:pic>
      <xdr:nvPicPr>
        <xdr:cNvPr id="6" name="Picture 5">
          <a:extLst>
            <a:ext uri="{FF2B5EF4-FFF2-40B4-BE49-F238E27FC236}">
              <a16:creationId xmlns:a16="http://schemas.microsoft.com/office/drawing/2014/main" id="{30FD6201-1DB9-43A7-8A50-AFF4858567D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4614" y="1508044"/>
          <a:ext cx="1454475" cy="841456"/>
        </a:xfrm>
        <a:prstGeom prst="rect">
          <a:avLst/>
        </a:prstGeom>
        <a:noFill/>
        <a:ln>
          <a:noFill/>
        </a:ln>
      </xdr:spPr>
    </xdr:pic>
    <xdr:clientData/>
  </xdr:oneCellAnchor>
  <xdr:twoCellAnchor editAs="oneCell">
    <xdr:from>
      <xdr:col>2</xdr:col>
      <xdr:colOff>0</xdr:colOff>
      <xdr:row>5</xdr:row>
      <xdr:rowOff>0</xdr:rowOff>
    </xdr:from>
    <xdr:to>
      <xdr:col>2</xdr:col>
      <xdr:colOff>1375833</xdr:colOff>
      <xdr:row>6</xdr:row>
      <xdr:rowOff>0</xdr:rowOff>
    </xdr:to>
    <xdr:pic>
      <xdr:nvPicPr>
        <xdr:cNvPr id="7" name="Picture 6">
          <a:extLst>
            <a:ext uri="{FF2B5EF4-FFF2-40B4-BE49-F238E27FC236}">
              <a16:creationId xmlns:a16="http://schemas.microsoft.com/office/drawing/2014/main" id="{3F951421-08DF-4EFC-BBD9-213DB03C41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4050" y="2508250"/>
          <a:ext cx="1375833" cy="793750"/>
        </a:xfrm>
        <a:prstGeom prst="rect">
          <a:avLst/>
        </a:prstGeom>
        <a:noFill/>
        <a:ln>
          <a:noFill/>
        </a:ln>
      </xdr:spPr>
    </xdr:pic>
    <xdr:clientData/>
  </xdr:twoCellAnchor>
  <xdr:twoCellAnchor editAs="oneCell">
    <xdr:from>
      <xdr:col>4</xdr:col>
      <xdr:colOff>57151</xdr:colOff>
      <xdr:row>5</xdr:row>
      <xdr:rowOff>23127</xdr:rowOff>
    </xdr:from>
    <xdr:to>
      <xdr:col>4</xdr:col>
      <xdr:colOff>1504950</xdr:colOff>
      <xdr:row>5</xdr:row>
      <xdr:rowOff>755650</xdr:rowOff>
    </xdr:to>
    <xdr:pic>
      <xdr:nvPicPr>
        <xdr:cNvPr id="8" name="Picture 7">
          <a:extLst>
            <a:ext uri="{FF2B5EF4-FFF2-40B4-BE49-F238E27FC236}">
              <a16:creationId xmlns:a16="http://schemas.microsoft.com/office/drawing/2014/main" id="{3F739576-FD6E-45DF-B5A1-C6786D1A4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0151" y="2531377"/>
          <a:ext cx="1447799" cy="732523"/>
        </a:xfrm>
        <a:prstGeom prst="rect">
          <a:avLst/>
        </a:prstGeom>
        <a:noFill/>
        <a:ln>
          <a:noFill/>
        </a:ln>
      </xdr:spPr>
    </xdr:pic>
    <xdr:clientData/>
  </xdr:twoCellAnchor>
  <xdr:twoCellAnchor editAs="oneCell">
    <xdr:from>
      <xdr:col>2</xdr:col>
      <xdr:colOff>0</xdr:colOff>
      <xdr:row>6</xdr:row>
      <xdr:rowOff>0</xdr:rowOff>
    </xdr:from>
    <xdr:to>
      <xdr:col>2</xdr:col>
      <xdr:colOff>1416539</xdr:colOff>
      <xdr:row>6</xdr:row>
      <xdr:rowOff>914400</xdr:rowOff>
    </xdr:to>
    <xdr:pic>
      <xdr:nvPicPr>
        <xdr:cNvPr id="9" name="Picture 8">
          <a:extLst>
            <a:ext uri="{FF2B5EF4-FFF2-40B4-BE49-F238E27FC236}">
              <a16:creationId xmlns:a16="http://schemas.microsoft.com/office/drawing/2014/main" id="{6C6BA049-9A94-48CF-81DA-FE51320A57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64050" y="4152900"/>
          <a:ext cx="1416539" cy="730250"/>
        </a:xfrm>
        <a:prstGeom prst="rect">
          <a:avLst/>
        </a:prstGeom>
        <a:noFill/>
        <a:ln>
          <a:noFill/>
        </a:ln>
      </xdr:spPr>
    </xdr:pic>
    <xdr:clientData/>
  </xdr:twoCellAnchor>
  <xdr:twoCellAnchor editAs="oneCell">
    <xdr:from>
      <xdr:col>4</xdr:col>
      <xdr:colOff>0</xdr:colOff>
      <xdr:row>6</xdr:row>
      <xdr:rowOff>0</xdr:rowOff>
    </xdr:from>
    <xdr:to>
      <xdr:col>4</xdr:col>
      <xdr:colOff>1499235</xdr:colOff>
      <xdr:row>6</xdr:row>
      <xdr:rowOff>920750</xdr:rowOff>
    </xdr:to>
    <xdr:pic>
      <xdr:nvPicPr>
        <xdr:cNvPr id="10" name="Picture 9">
          <a:extLst>
            <a:ext uri="{FF2B5EF4-FFF2-40B4-BE49-F238E27FC236}">
              <a16:creationId xmlns:a16="http://schemas.microsoft.com/office/drawing/2014/main" id="{589DC6CC-0B00-4B0D-AB95-C697A776A1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3000" y="4152900"/>
          <a:ext cx="1499235" cy="736600"/>
        </a:xfrm>
        <a:prstGeom prst="rect">
          <a:avLst/>
        </a:prstGeom>
        <a:noFill/>
        <a:ln>
          <a:noFill/>
        </a:ln>
      </xdr:spPr>
    </xdr:pic>
    <xdr:clientData/>
  </xdr:twoCellAnchor>
  <xdr:twoCellAnchor editAs="oneCell">
    <xdr:from>
      <xdr:col>2</xdr:col>
      <xdr:colOff>1</xdr:colOff>
      <xdr:row>7</xdr:row>
      <xdr:rowOff>50800</xdr:rowOff>
    </xdr:from>
    <xdr:to>
      <xdr:col>2</xdr:col>
      <xdr:colOff>1367693</xdr:colOff>
      <xdr:row>7</xdr:row>
      <xdr:rowOff>908050</xdr:rowOff>
    </xdr:to>
    <xdr:pic>
      <xdr:nvPicPr>
        <xdr:cNvPr id="11" name="Picture 10">
          <a:extLst>
            <a:ext uri="{FF2B5EF4-FFF2-40B4-BE49-F238E27FC236}">
              <a16:creationId xmlns:a16="http://schemas.microsoft.com/office/drawing/2014/main" id="{17EB928A-B1EA-4816-84DA-46974119DF1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64051" y="4279900"/>
          <a:ext cx="1367692" cy="857250"/>
        </a:xfrm>
        <a:prstGeom prst="rect">
          <a:avLst/>
        </a:prstGeom>
        <a:noFill/>
        <a:ln>
          <a:noFill/>
        </a:ln>
      </xdr:spPr>
    </xdr:pic>
    <xdr:clientData/>
  </xdr:twoCellAnchor>
  <xdr:twoCellAnchor editAs="oneCell">
    <xdr:from>
      <xdr:col>4</xdr:col>
      <xdr:colOff>0</xdr:colOff>
      <xdr:row>7</xdr:row>
      <xdr:rowOff>31750</xdr:rowOff>
    </xdr:from>
    <xdr:to>
      <xdr:col>4</xdr:col>
      <xdr:colOff>1480726</xdr:colOff>
      <xdr:row>7</xdr:row>
      <xdr:rowOff>908050</xdr:rowOff>
    </xdr:to>
    <xdr:pic>
      <xdr:nvPicPr>
        <xdr:cNvPr id="12" name="Picture 11">
          <a:extLst>
            <a:ext uri="{FF2B5EF4-FFF2-40B4-BE49-F238E27FC236}">
              <a16:creationId xmlns:a16="http://schemas.microsoft.com/office/drawing/2014/main" id="{14E973D7-2520-4AC0-A890-7E46E0B527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3000" y="4260850"/>
          <a:ext cx="1480726" cy="876300"/>
        </a:xfrm>
        <a:prstGeom prst="rect">
          <a:avLst/>
        </a:prstGeom>
        <a:noFill/>
        <a:ln>
          <a:noFill/>
        </a:ln>
      </xdr:spPr>
    </xdr:pic>
    <xdr:clientData/>
  </xdr:twoCellAnchor>
  <xdr:twoCellAnchor editAs="oneCell">
    <xdr:from>
      <xdr:col>2</xdr:col>
      <xdr:colOff>0</xdr:colOff>
      <xdr:row>8</xdr:row>
      <xdr:rowOff>0</xdr:rowOff>
    </xdr:from>
    <xdr:to>
      <xdr:col>2</xdr:col>
      <xdr:colOff>1375833</xdr:colOff>
      <xdr:row>9</xdr:row>
      <xdr:rowOff>19050</xdr:rowOff>
    </xdr:to>
    <xdr:pic>
      <xdr:nvPicPr>
        <xdr:cNvPr id="13" name="Picture 12">
          <a:extLst>
            <a:ext uri="{FF2B5EF4-FFF2-40B4-BE49-F238E27FC236}">
              <a16:creationId xmlns:a16="http://schemas.microsoft.com/office/drawing/2014/main" id="{A240382F-7280-428F-A090-FFF8DFB6FF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64050" y="6553200"/>
          <a:ext cx="1375833" cy="774700"/>
        </a:xfrm>
        <a:prstGeom prst="rect">
          <a:avLst/>
        </a:prstGeom>
        <a:noFill/>
        <a:ln>
          <a:noFill/>
        </a:ln>
      </xdr:spPr>
    </xdr:pic>
    <xdr:clientData/>
  </xdr:twoCellAnchor>
  <xdr:twoCellAnchor editAs="oneCell">
    <xdr:from>
      <xdr:col>4</xdr:col>
      <xdr:colOff>0</xdr:colOff>
      <xdr:row>8</xdr:row>
      <xdr:rowOff>0</xdr:rowOff>
    </xdr:from>
    <xdr:to>
      <xdr:col>4</xdr:col>
      <xdr:colOff>1499235</xdr:colOff>
      <xdr:row>9</xdr:row>
      <xdr:rowOff>31750</xdr:rowOff>
    </xdr:to>
    <xdr:pic>
      <xdr:nvPicPr>
        <xdr:cNvPr id="14" name="Picture 13">
          <a:extLst>
            <a:ext uri="{FF2B5EF4-FFF2-40B4-BE49-F238E27FC236}">
              <a16:creationId xmlns:a16="http://schemas.microsoft.com/office/drawing/2014/main" id="{9B69C1CC-7F89-4688-9720-DCE77930B15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3000" y="6553200"/>
          <a:ext cx="1499235" cy="787400"/>
        </a:xfrm>
        <a:prstGeom prst="rect">
          <a:avLst/>
        </a:prstGeom>
        <a:noFill/>
        <a:ln>
          <a:noFill/>
        </a:ln>
      </xdr:spPr>
    </xdr:pic>
    <xdr:clientData/>
  </xdr:twoCellAnchor>
  <xdr:twoCellAnchor editAs="oneCell">
    <xdr:from>
      <xdr:col>2</xdr:col>
      <xdr:colOff>12700</xdr:colOff>
      <xdr:row>9</xdr:row>
      <xdr:rowOff>57150</xdr:rowOff>
    </xdr:from>
    <xdr:to>
      <xdr:col>2</xdr:col>
      <xdr:colOff>1352550</xdr:colOff>
      <xdr:row>9</xdr:row>
      <xdr:rowOff>992068</xdr:rowOff>
    </xdr:to>
    <xdr:pic>
      <xdr:nvPicPr>
        <xdr:cNvPr id="15" name="Picture 14">
          <a:extLst>
            <a:ext uri="{FF2B5EF4-FFF2-40B4-BE49-F238E27FC236}">
              <a16:creationId xmlns:a16="http://schemas.microsoft.com/office/drawing/2014/main" id="{BBC88A73-5063-4B5F-AE39-F0D75F216D0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76750" y="5994400"/>
          <a:ext cx="1339850" cy="934918"/>
        </a:xfrm>
        <a:prstGeom prst="rect">
          <a:avLst/>
        </a:prstGeom>
        <a:noFill/>
        <a:ln>
          <a:noFill/>
        </a:ln>
      </xdr:spPr>
    </xdr:pic>
    <xdr:clientData/>
  </xdr:twoCellAnchor>
  <xdr:twoCellAnchor editAs="oneCell">
    <xdr:from>
      <xdr:col>4</xdr:col>
      <xdr:colOff>0</xdr:colOff>
      <xdr:row>9</xdr:row>
      <xdr:rowOff>50800</xdr:rowOff>
    </xdr:from>
    <xdr:to>
      <xdr:col>4</xdr:col>
      <xdr:colOff>1465919</xdr:colOff>
      <xdr:row>9</xdr:row>
      <xdr:rowOff>977900</xdr:rowOff>
    </xdr:to>
    <xdr:pic>
      <xdr:nvPicPr>
        <xdr:cNvPr id="16" name="Picture 15">
          <a:extLst>
            <a:ext uri="{FF2B5EF4-FFF2-40B4-BE49-F238E27FC236}">
              <a16:creationId xmlns:a16="http://schemas.microsoft.com/office/drawing/2014/main" id="{B0BC06B9-5E67-47BE-B2AC-FDF7E228D71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3000" y="5988050"/>
          <a:ext cx="1465919" cy="927100"/>
        </a:xfrm>
        <a:prstGeom prst="rect">
          <a:avLst/>
        </a:prstGeom>
        <a:noFill/>
        <a:ln>
          <a:noFill/>
        </a:ln>
      </xdr:spPr>
    </xdr:pic>
    <xdr:clientData/>
  </xdr:twoCellAnchor>
  <xdr:oneCellAnchor>
    <xdr:from>
      <xdr:col>6</xdr:col>
      <xdr:colOff>0</xdr:colOff>
      <xdr:row>9</xdr:row>
      <xdr:rowOff>31750</xdr:rowOff>
    </xdr:from>
    <xdr:ext cx="1516380" cy="946150"/>
    <xdr:pic>
      <xdr:nvPicPr>
        <xdr:cNvPr id="17" name="Picture 16">
          <a:extLst>
            <a:ext uri="{FF2B5EF4-FFF2-40B4-BE49-F238E27FC236}">
              <a16:creationId xmlns:a16="http://schemas.microsoft.com/office/drawing/2014/main" id="{A647CE1D-B307-4E4E-991F-0A2B9188E8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17200" y="5969000"/>
          <a:ext cx="1516380" cy="946150"/>
        </a:xfrm>
        <a:prstGeom prst="rect">
          <a:avLst/>
        </a:prstGeom>
        <a:noFill/>
        <a:ln>
          <a:noFill/>
        </a:ln>
      </xdr:spPr>
    </xdr:pic>
    <xdr:clientData/>
  </xdr:oneCellAnchor>
  <xdr:twoCellAnchor editAs="oneCell">
    <xdr:from>
      <xdr:col>2</xdr:col>
      <xdr:colOff>0</xdr:colOff>
      <xdr:row>10</xdr:row>
      <xdr:rowOff>0</xdr:rowOff>
    </xdr:from>
    <xdr:to>
      <xdr:col>2</xdr:col>
      <xdr:colOff>1375833</xdr:colOff>
      <xdr:row>11</xdr:row>
      <xdr:rowOff>0</xdr:rowOff>
    </xdr:to>
    <xdr:pic>
      <xdr:nvPicPr>
        <xdr:cNvPr id="18" name="Picture 17">
          <a:extLst>
            <a:ext uri="{FF2B5EF4-FFF2-40B4-BE49-F238E27FC236}">
              <a16:creationId xmlns:a16="http://schemas.microsoft.com/office/drawing/2014/main" id="{E53172DD-59C8-45AA-9C65-CA71EEA1EB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64050" y="7080250"/>
          <a:ext cx="1375833" cy="901700"/>
        </a:xfrm>
        <a:prstGeom prst="rect">
          <a:avLst/>
        </a:prstGeom>
        <a:noFill/>
        <a:ln>
          <a:noFill/>
        </a:ln>
      </xdr:spPr>
    </xdr:pic>
    <xdr:clientData/>
  </xdr:twoCellAnchor>
  <xdr:twoCellAnchor editAs="oneCell">
    <xdr:from>
      <xdr:col>4</xdr:col>
      <xdr:colOff>0</xdr:colOff>
      <xdr:row>10</xdr:row>
      <xdr:rowOff>0</xdr:rowOff>
    </xdr:from>
    <xdr:to>
      <xdr:col>4</xdr:col>
      <xdr:colOff>1482422</xdr:colOff>
      <xdr:row>10</xdr:row>
      <xdr:rowOff>889000</xdr:rowOff>
    </xdr:to>
    <xdr:pic>
      <xdr:nvPicPr>
        <xdr:cNvPr id="19" name="Picture 18">
          <a:extLst>
            <a:ext uri="{FF2B5EF4-FFF2-40B4-BE49-F238E27FC236}">
              <a16:creationId xmlns:a16="http://schemas.microsoft.com/office/drawing/2014/main" id="{38EB600D-A971-4591-9C56-F05746C00A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3000" y="7080250"/>
          <a:ext cx="1482422" cy="889000"/>
        </a:xfrm>
        <a:prstGeom prst="rect">
          <a:avLst/>
        </a:prstGeom>
        <a:noFill/>
        <a:ln>
          <a:noFill/>
        </a:ln>
      </xdr:spPr>
    </xdr:pic>
    <xdr:clientData/>
  </xdr:twoCellAnchor>
  <xdr:twoCellAnchor editAs="oneCell">
    <xdr:from>
      <xdr:col>2</xdr:col>
      <xdr:colOff>1</xdr:colOff>
      <xdr:row>12</xdr:row>
      <xdr:rowOff>0</xdr:rowOff>
    </xdr:from>
    <xdr:to>
      <xdr:col>2</xdr:col>
      <xdr:colOff>1424681</xdr:colOff>
      <xdr:row>12</xdr:row>
      <xdr:rowOff>1003300</xdr:rowOff>
    </xdr:to>
    <xdr:pic>
      <xdr:nvPicPr>
        <xdr:cNvPr id="20" name="Picture 19">
          <a:extLst>
            <a:ext uri="{FF2B5EF4-FFF2-40B4-BE49-F238E27FC236}">
              <a16:creationId xmlns:a16="http://schemas.microsoft.com/office/drawing/2014/main" id="{ECD9D1AD-3772-4429-A930-62906CD215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64051" y="8166100"/>
          <a:ext cx="1424680" cy="1003300"/>
        </a:xfrm>
        <a:prstGeom prst="rect">
          <a:avLst/>
        </a:prstGeom>
        <a:noFill/>
        <a:ln>
          <a:noFill/>
        </a:ln>
      </xdr:spPr>
    </xdr:pic>
    <xdr:clientData/>
  </xdr:twoCellAnchor>
  <xdr:twoCellAnchor editAs="oneCell">
    <xdr:from>
      <xdr:col>4</xdr:col>
      <xdr:colOff>0</xdr:colOff>
      <xdr:row>12</xdr:row>
      <xdr:rowOff>0</xdr:rowOff>
    </xdr:from>
    <xdr:to>
      <xdr:col>4</xdr:col>
      <xdr:colOff>1454150</xdr:colOff>
      <xdr:row>12</xdr:row>
      <xdr:rowOff>1015310</xdr:rowOff>
    </xdr:to>
    <xdr:pic>
      <xdr:nvPicPr>
        <xdr:cNvPr id="21" name="Picture 20">
          <a:extLst>
            <a:ext uri="{FF2B5EF4-FFF2-40B4-BE49-F238E27FC236}">
              <a16:creationId xmlns:a16="http://schemas.microsoft.com/office/drawing/2014/main" id="{093E9223-42F3-44FD-A8FE-6BEEED8E1E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3000" y="8166100"/>
          <a:ext cx="1454150" cy="1015310"/>
        </a:xfrm>
        <a:prstGeom prst="rect">
          <a:avLst/>
        </a:prstGeom>
        <a:noFill/>
        <a:ln>
          <a:noFill/>
        </a:ln>
      </xdr:spPr>
    </xdr:pic>
    <xdr:clientData/>
  </xdr:twoCellAnchor>
  <xdr:twoCellAnchor editAs="oneCell">
    <xdr:from>
      <xdr:col>2</xdr:col>
      <xdr:colOff>40705</xdr:colOff>
      <xdr:row>13</xdr:row>
      <xdr:rowOff>0</xdr:rowOff>
    </xdr:from>
    <xdr:to>
      <xdr:col>2</xdr:col>
      <xdr:colOff>1408152</xdr:colOff>
      <xdr:row>13</xdr:row>
      <xdr:rowOff>869950</xdr:rowOff>
    </xdr:to>
    <xdr:pic>
      <xdr:nvPicPr>
        <xdr:cNvPr id="22" name="Picture 21">
          <a:extLst>
            <a:ext uri="{FF2B5EF4-FFF2-40B4-BE49-F238E27FC236}">
              <a16:creationId xmlns:a16="http://schemas.microsoft.com/office/drawing/2014/main" id="{3980796E-7FB8-4335-9534-B4D7B0EF391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4755" y="9182100"/>
          <a:ext cx="1367447" cy="869950"/>
        </a:xfrm>
        <a:prstGeom prst="rect">
          <a:avLst/>
        </a:prstGeom>
        <a:noFill/>
        <a:ln>
          <a:noFill/>
        </a:ln>
      </xdr:spPr>
    </xdr:pic>
    <xdr:clientData/>
  </xdr:twoCellAnchor>
  <xdr:twoCellAnchor editAs="oneCell">
    <xdr:from>
      <xdr:col>4</xdr:col>
      <xdr:colOff>1</xdr:colOff>
      <xdr:row>13</xdr:row>
      <xdr:rowOff>0</xdr:rowOff>
    </xdr:from>
    <xdr:to>
      <xdr:col>4</xdr:col>
      <xdr:colOff>1435100</xdr:colOff>
      <xdr:row>13</xdr:row>
      <xdr:rowOff>840077</xdr:rowOff>
    </xdr:to>
    <xdr:pic>
      <xdr:nvPicPr>
        <xdr:cNvPr id="23" name="Picture 22">
          <a:extLst>
            <a:ext uri="{FF2B5EF4-FFF2-40B4-BE49-F238E27FC236}">
              <a16:creationId xmlns:a16="http://schemas.microsoft.com/office/drawing/2014/main" id="{069C0389-2F41-485B-8EF5-248B8A1873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3001" y="9182100"/>
          <a:ext cx="1435099" cy="840077"/>
        </a:xfrm>
        <a:prstGeom prst="rect">
          <a:avLst/>
        </a:prstGeom>
        <a:noFill/>
        <a:ln>
          <a:noFill/>
        </a:ln>
      </xdr:spPr>
    </xdr:pic>
    <xdr:clientData/>
  </xdr:twoCellAnchor>
  <xdr:twoCellAnchor editAs="oneCell">
    <xdr:from>
      <xdr:col>2</xdr:col>
      <xdr:colOff>0</xdr:colOff>
      <xdr:row>14</xdr:row>
      <xdr:rowOff>0</xdr:rowOff>
    </xdr:from>
    <xdr:to>
      <xdr:col>2</xdr:col>
      <xdr:colOff>1367692</xdr:colOff>
      <xdr:row>14</xdr:row>
      <xdr:rowOff>908050</xdr:rowOff>
    </xdr:to>
    <xdr:pic>
      <xdr:nvPicPr>
        <xdr:cNvPr id="24" name="Picture 23">
          <a:extLst>
            <a:ext uri="{FF2B5EF4-FFF2-40B4-BE49-F238E27FC236}">
              <a16:creationId xmlns:a16="http://schemas.microsoft.com/office/drawing/2014/main" id="{534B092D-F04F-41D7-A207-3543908273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4050" y="10064750"/>
          <a:ext cx="1367692" cy="908050"/>
        </a:xfrm>
        <a:prstGeom prst="rect">
          <a:avLst/>
        </a:prstGeom>
        <a:noFill/>
        <a:ln>
          <a:noFill/>
        </a:ln>
      </xdr:spPr>
    </xdr:pic>
    <xdr:clientData/>
  </xdr:twoCellAnchor>
  <xdr:oneCellAnchor>
    <xdr:from>
      <xdr:col>4</xdr:col>
      <xdr:colOff>0</xdr:colOff>
      <xdr:row>14</xdr:row>
      <xdr:rowOff>0</xdr:rowOff>
    </xdr:from>
    <xdr:ext cx="1470660" cy="920750"/>
    <xdr:pic>
      <xdr:nvPicPr>
        <xdr:cNvPr id="25" name="Picture 24">
          <a:extLst>
            <a:ext uri="{FF2B5EF4-FFF2-40B4-BE49-F238E27FC236}">
              <a16:creationId xmlns:a16="http://schemas.microsoft.com/office/drawing/2014/main" id="{C7504B4A-1AAC-4EF1-80E1-57A439EB5B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3000" y="10064750"/>
          <a:ext cx="1470660" cy="920750"/>
        </a:xfrm>
        <a:prstGeom prst="rect">
          <a:avLst/>
        </a:prstGeom>
        <a:noFill/>
        <a:ln>
          <a:noFill/>
        </a:ln>
      </xdr:spPr>
    </xdr:pic>
    <xdr:clientData/>
  </xdr:oneCellAnchor>
  <xdr:twoCellAnchor editAs="oneCell">
    <xdr:from>
      <xdr:col>2</xdr:col>
      <xdr:colOff>0</xdr:colOff>
      <xdr:row>15</xdr:row>
      <xdr:rowOff>0</xdr:rowOff>
    </xdr:from>
    <xdr:to>
      <xdr:col>2</xdr:col>
      <xdr:colOff>1400256</xdr:colOff>
      <xdr:row>16</xdr:row>
      <xdr:rowOff>0</xdr:rowOff>
    </xdr:to>
    <xdr:pic>
      <xdr:nvPicPr>
        <xdr:cNvPr id="26" name="Picture 25">
          <a:extLst>
            <a:ext uri="{FF2B5EF4-FFF2-40B4-BE49-F238E27FC236}">
              <a16:creationId xmlns:a16="http://schemas.microsoft.com/office/drawing/2014/main" id="{BAF3B4D1-8368-43DF-A352-0413E131B1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4050" y="13754100"/>
          <a:ext cx="1400256" cy="914400"/>
        </a:xfrm>
        <a:prstGeom prst="rect">
          <a:avLst/>
        </a:prstGeom>
        <a:noFill/>
        <a:ln>
          <a:noFill/>
        </a:ln>
      </xdr:spPr>
    </xdr:pic>
    <xdr:clientData/>
  </xdr:twoCellAnchor>
  <xdr:twoCellAnchor editAs="oneCell">
    <xdr:from>
      <xdr:col>4</xdr:col>
      <xdr:colOff>0</xdr:colOff>
      <xdr:row>15</xdr:row>
      <xdr:rowOff>0</xdr:rowOff>
    </xdr:from>
    <xdr:to>
      <xdr:col>4</xdr:col>
      <xdr:colOff>1506089</xdr:colOff>
      <xdr:row>16</xdr:row>
      <xdr:rowOff>0</xdr:rowOff>
    </xdr:to>
    <xdr:pic>
      <xdr:nvPicPr>
        <xdr:cNvPr id="27" name="Picture 26">
          <a:extLst>
            <a:ext uri="{FF2B5EF4-FFF2-40B4-BE49-F238E27FC236}">
              <a16:creationId xmlns:a16="http://schemas.microsoft.com/office/drawing/2014/main" id="{3A271849-FB11-445E-936F-9169771C8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3000" y="13754100"/>
          <a:ext cx="1506089" cy="914400"/>
        </a:xfrm>
        <a:prstGeom prst="rect">
          <a:avLst/>
        </a:prstGeom>
        <a:noFill/>
        <a:ln>
          <a:noFill/>
        </a:ln>
      </xdr:spPr>
    </xdr:pic>
    <xdr:clientData/>
  </xdr:twoCellAnchor>
  <xdr:oneCellAnchor>
    <xdr:from>
      <xdr:col>2</xdr:col>
      <xdr:colOff>0</xdr:colOff>
      <xdr:row>16</xdr:row>
      <xdr:rowOff>0</xdr:rowOff>
    </xdr:from>
    <xdr:ext cx="1424680" cy="886460"/>
    <xdr:pic>
      <xdr:nvPicPr>
        <xdr:cNvPr id="28" name="Picture 27">
          <a:extLst>
            <a:ext uri="{FF2B5EF4-FFF2-40B4-BE49-F238E27FC236}">
              <a16:creationId xmlns:a16="http://schemas.microsoft.com/office/drawing/2014/main" id="{7CD51159-4241-4313-BC92-4143604D39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64050" y="14954250"/>
          <a:ext cx="1424680" cy="886460"/>
        </a:xfrm>
        <a:prstGeom prst="rect">
          <a:avLst/>
        </a:prstGeom>
        <a:noFill/>
        <a:ln>
          <a:noFill/>
        </a:ln>
      </xdr:spPr>
    </xdr:pic>
    <xdr:clientData/>
  </xdr:oneCellAnchor>
  <xdr:oneCellAnchor>
    <xdr:from>
      <xdr:col>4</xdr:col>
      <xdr:colOff>0</xdr:colOff>
      <xdr:row>16</xdr:row>
      <xdr:rowOff>0</xdr:rowOff>
    </xdr:from>
    <xdr:ext cx="1516380" cy="886460"/>
    <xdr:pic>
      <xdr:nvPicPr>
        <xdr:cNvPr id="29" name="Picture 28">
          <a:extLst>
            <a:ext uri="{FF2B5EF4-FFF2-40B4-BE49-F238E27FC236}">
              <a16:creationId xmlns:a16="http://schemas.microsoft.com/office/drawing/2014/main" id="{69C586F3-4123-47FF-AEA6-F40EE0878E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93000" y="14954250"/>
          <a:ext cx="1516380" cy="886460"/>
        </a:xfrm>
        <a:prstGeom prst="rect">
          <a:avLst/>
        </a:prstGeom>
        <a:noFill/>
        <a:ln>
          <a:noFill/>
        </a:ln>
      </xdr:spPr>
    </xdr:pic>
    <xdr:clientData/>
  </xdr:oneCellAnchor>
  <xdr:oneCellAnchor>
    <xdr:from>
      <xdr:col>2</xdr:col>
      <xdr:colOff>0</xdr:colOff>
      <xdr:row>17</xdr:row>
      <xdr:rowOff>0</xdr:rowOff>
    </xdr:from>
    <xdr:ext cx="1408398" cy="886460"/>
    <xdr:pic>
      <xdr:nvPicPr>
        <xdr:cNvPr id="30" name="Picture 29">
          <a:extLst>
            <a:ext uri="{FF2B5EF4-FFF2-40B4-BE49-F238E27FC236}">
              <a16:creationId xmlns:a16="http://schemas.microsoft.com/office/drawing/2014/main" id="{9E38AFFB-3A82-41B4-AB67-6B36631F39C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64050" y="16154400"/>
          <a:ext cx="1408398" cy="886460"/>
        </a:xfrm>
        <a:prstGeom prst="rect">
          <a:avLst/>
        </a:prstGeom>
        <a:noFill/>
        <a:ln>
          <a:noFill/>
        </a:ln>
      </xdr:spPr>
    </xdr:pic>
    <xdr:clientData/>
  </xdr:oneCellAnchor>
  <xdr:oneCellAnchor>
    <xdr:from>
      <xdr:col>4</xdr:col>
      <xdr:colOff>0</xdr:colOff>
      <xdr:row>17</xdr:row>
      <xdr:rowOff>0</xdr:rowOff>
    </xdr:from>
    <xdr:ext cx="1516380" cy="886460"/>
    <xdr:pic>
      <xdr:nvPicPr>
        <xdr:cNvPr id="31" name="Picture 30">
          <a:extLst>
            <a:ext uri="{FF2B5EF4-FFF2-40B4-BE49-F238E27FC236}">
              <a16:creationId xmlns:a16="http://schemas.microsoft.com/office/drawing/2014/main" id="{7693C7D3-37ED-4C32-818A-32491B3C59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93000" y="16154400"/>
          <a:ext cx="1516380" cy="886460"/>
        </a:xfrm>
        <a:prstGeom prst="rect">
          <a:avLst/>
        </a:prstGeom>
        <a:noFill/>
        <a:ln>
          <a:noFill/>
        </a:ln>
      </xdr:spPr>
    </xdr:pic>
    <xdr:clientData/>
  </xdr:oneCellAnchor>
  <xdr:oneCellAnchor>
    <xdr:from>
      <xdr:col>2</xdr:col>
      <xdr:colOff>0</xdr:colOff>
      <xdr:row>18</xdr:row>
      <xdr:rowOff>0</xdr:rowOff>
    </xdr:from>
    <xdr:ext cx="1416539" cy="886460"/>
    <xdr:pic>
      <xdr:nvPicPr>
        <xdr:cNvPr id="32" name="Picture 31">
          <a:extLst>
            <a:ext uri="{FF2B5EF4-FFF2-40B4-BE49-F238E27FC236}">
              <a16:creationId xmlns:a16="http://schemas.microsoft.com/office/drawing/2014/main" id="{3CD86AC3-C23E-42C7-A668-EA0060E805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464050" y="17354550"/>
          <a:ext cx="1416539" cy="886460"/>
        </a:xfrm>
        <a:prstGeom prst="rect">
          <a:avLst/>
        </a:prstGeom>
        <a:noFill/>
        <a:ln>
          <a:noFill/>
        </a:ln>
      </xdr:spPr>
    </xdr:pic>
    <xdr:clientData/>
  </xdr:oneCellAnchor>
  <xdr:oneCellAnchor>
    <xdr:from>
      <xdr:col>4</xdr:col>
      <xdr:colOff>0</xdr:colOff>
      <xdr:row>18</xdr:row>
      <xdr:rowOff>0</xdr:rowOff>
    </xdr:from>
    <xdr:ext cx="1516380" cy="886460"/>
    <xdr:pic>
      <xdr:nvPicPr>
        <xdr:cNvPr id="33" name="Picture 32">
          <a:extLst>
            <a:ext uri="{FF2B5EF4-FFF2-40B4-BE49-F238E27FC236}">
              <a16:creationId xmlns:a16="http://schemas.microsoft.com/office/drawing/2014/main" id="{0D15C7DF-7B31-406D-A296-B58627E8BA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93000" y="17354550"/>
          <a:ext cx="1516380" cy="886460"/>
        </a:xfrm>
        <a:prstGeom prst="rect">
          <a:avLst/>
        </a:prstGeom>
        <a:noFill/>
        <a:ln>
          <a:noFill/>
        </a:ln>
      </xdr:spPr>
    </xdr:pic>
    <xdr:clientData/>
  </xdr:oneCellAnchor>
  <xdr:oneCellAnchor>
    <xdr:from>
      <xdr:col>2</xdr:col>
      <xdr:colOff>0</xdr:colOff>
      <xdr:row>19</xdr:row>
      <xdr:rowOff>0</xdr:rowOff>
    </xdr:from>
    <xdr:ext cx="1432821" cy="886460"/>
    <xdr:pic>
      <xdr:nvPicPr>
        <xdr:cNvPr id="34" name="Picture 33">
          <a:extLst>
            <a:ext uri="{FF2B5EF4-FFF2-40B4-BE49-F238E27FC236}">
              <a16:creationId xmlns:a16="http://schemas.microsoft.com/office/drawing/2014/main" id="{A9B0A26A-C718-4506-8E03-A8C16866BF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64050" y="18554700"/>
          <a:ext cx="1432821" cy="886460"/>
        </a:xfrm>
        <a:prstGeom prst="rect">
          <a:avLst/>
        </a:prstGeom>
        <a:noFill/>
        <a:ln>
          <a:noFill/>
        </a:ln>
      </xdr:spPr>
    </xdr:pic>
    <xdr:clientData/>
  </xdr:oneCellAnchor>
  <xdr:oneCellAnchor>
    <xdr:from>
      <xdr:col>4</xdr:col>
      <xdr:colOff>0</xdr:colOff>
      <xdr:row>19</xdr:row>
      <xdr:rowOff>0</xdr:rowOff>
    </xdr:from>
    <xdr:ext cx="1516380" cy="886460"/>
    <xdr:pic>
      <xdr:nvPicPr>
        <xdr:cNvPr id="35" name="Picture 34">
          <a:extLst>
            <a:ext uri="{FF2B5EF4-FFF2-40B4-BE49-F238E27FC236}">
              <a16:creationId xmlns:a16="http://schemas.microsoft.com/office/drawing/2014/main" id="{44649777-2B06-4D35-8624-B337175EE6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93000" y="18554700"/>
          <a:ext cx="1516380" cy="886460"/>
        </a:xfrm>
        <a:prstGeom prst="rect">
          <a:avLst/>
        </a:prstGeom>
        <a:noFill/>
        <a:ln>
          <a:noFill/>
        </a:ln>
      </xdr:spPr>
    </xdr:pic>
    <xdr:clientData/>
  </xdr:oneCellAnchor>
  <xdr:oneCellAnchor>
    <xdr:from>
      <xdr:col>6</xdr:col>
      <xdr:colOff>0</xdr:colOff>
      <xdr:row>19</xdr:row>
      <xdr:rowOff>0</xdr:rowOff>
    </xdr:from>
    <xdr:ext cx="1516380" cy="886460"/>
    <xdr:pic>
      <xdr:nvPicPr>
        <xdr:cNvPr id="36" name="Picture 35">
          <a:extLst>
            <a:ext uri="{FF2B5EF4-FFF2-40B4-BE49-F238E27FC236}">
              <a16:creationId xmlns:a16="http://schemas.microsoft.com/office/drawing/2014/main" id="{F24AE6E2-A5A6-466C-809C-82B696D810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17200" y="18554700"/>
          <a:ext cx="1516380" cy="886460"/>
        </a:xfrm>
        <a:prstGeom prst="rect">
          <a:avLst/>
        </a:prstGeom>
        <a:noFill/>
        <a:ln>
          <a:noFill/>
        </a:ln>
      </xdr:spPr>
    </xdr:pic>
    <xdr:clientData/>
  </xdr:oneCellAnchor>
  <xdr:oneCellAnchor>
    <xdr:from>
      <xdr:col>2</xdr:col>
      <xdr:colOff>0</xdr:colOff>
      <xdr:row>20</xdr:row>
      <xdr:rowOff>0</xdr:rowOff>
    </xdr:from>
    <xdr:ext cx="1416539" cy="886460"/>
    <xdr:pic>
      <xdr:nvPicPr>
        <xdr:cNvPr id="37" name="Picture 36">
          <a:extLst>
            <a:ext uri="{FF2B5EF4-FFF2-40B4-BE49-F238E27FC236}">
              <a16:creationId xmlns:a16="http://schemas.microsoft.com/office/drawing/2014/main" id="{EE588622-060A-4BF5-8171-74A36026E9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464050" y="19754850"/>
          <a:ext cx="1416539" cy="886460"/>
        </a:xfrm>
        <a:prstGeom prst="rect">
          <a:avLst/>
        </a:prstGeom>
        <a:noFill/>
        <a:ln>
          <a:noFill/>
        </a:ln>
      </xdr:spPr>
    </xdr:pic>
    <xdr:clientData/>
  </xdr:oneCellAnchor>
  <xdr:oneCellAnchor>
    <xdr:from>
      <xdr:col>4</xdr:col>
      <xdr:colOff>0</xdr:colOff>
      <xdr:row>20</xdr:row>
      <xdr:rowOff>0</xdr:rowOff>
    </xdr:from>
    <xdr:ext cx="1516380" cy="886460"/>
    <xdr:pic>
      <xdr:nvPicPr>
        <xdr:cNvPr id="38" name="Picture 37">
          <a:extLst>
            <a:ext uri="{FF2B5EF4-FFF2-40B4-BE49-F238E27FC236}">
              <a16:creationId xmlns:a16="http://schemas.microsoft.com/office/drawing/2014/main" id="{A5A6EC68-D4C5-440E-891C-B2E0B033A7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93000" y="19754850"/>
          <a:ext cx="1516380" cy="886460"/>
        </a:xfrm>
        <a:prstGeom prst="rect">
          <a:avLst/>
        </a:prstGeom>
        <a:noFill/>
        <a:ln>
          <a:noFill/>
        </a:ln>
      </xdr:spPr>
    </xdr:pic>
    <xdr:clientData/>
  </xdr:oneCellAnchor>
  <xdr:oneCellAnchor>
    <xdr:from>
      <xdr:col>2</xdr:col>
      <xdr:colOff>0</xdr:colOff>
      <xdr:row>21</xdr:row>
      <xdr:rowOff>0</xdr:rowOff>
    </xdr:from>
    <xdr:ext cx="1408398" cy="886460"/>
    <xdr:pic>
      <xdr:nvPicPr>
        <xdr:cNvPr id="39" name="Picture 38">
          <a:extLst>
            <a:ext uri="{FF2B5EF4-FFF2-40B4-BE49-F238E27FC236}">
              <a16:creationId xmlns:a16="http://schemas.microsoft.com/office/drawing/2014/main" id="{F4AD0E9C-B753-4F38-BB04-8611E95D22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64050" y="20955000"/>
          <a:ext cx="1408398" cy="886460"/>
        </a:xfrm>
        <a:prstGeom prst="rect">
          <a:avLst/>
        </a:prstGeom>
        <a:noFill/>
        <a:ln>
          <a:noFill/>
        </a:ln>
      </xdr:spPr>
    </xdr:pic>
    <xdr:clientData/>
  </xdr:oneCellAnchor>
  <xdr:oneCellAnchor>
    <xdr:from>
      <xdr:col>4</xdr:col>
      <xdr:colOff>12700</xdr:colOff>
      <xdr:row>21</xdr:row>
      <xdr:rowOff>46241</xdr:rowOff>
    </xdr:from>
    <xdr:ext cx="1516380" cy="855459"/>
    <xdr:pic>
      <xdr:nvPicPr>
        <xdr:cNvPr id="40" name="Picture 39">
          <a:extLst>
            <a:ext uri="{FF2B5EF4-FFF2-40B4-BE49-F238E27FC236}">
              <a16:creationId xmlns:a16="http://schemas.microsoft.com/office/drawing/2014/main" id="{4DB75EE0-435B-4EB9-B27A-B360EFB474E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505700" y="16587991"/>
          <a:ext cx="1516380" cy="855459"/>
        </a:xfrm>
        <a:prstGeom prst="rect">
          <a:avLst/>
        </a:prstGeom>
        <a:noFill/>
        <a:ln>
          <a:noFill/>
        </a:ln>
      </xdr:spPr>
    </xdr:pic>
    <xdr:clientData/>
  </xdr:oneCellAnchor>
  <xdr:twoCellAnchor editAs="oneCell">
    <xdr:from>
      <xdr:col>2</xdr:col>
      <xdr:colOff>0</xdr:colOff>
      <xdr:row>22</xdr:row>
      <xdr:rowOff>0</xdr:rowOff>
    </xdr:from>
    <xdr:to>
      <xdr:col>2</xdr:col>
      <xdr:colOff>1424680</xdr:colOff>
      <xdr:row>22</xdr:row>
      <xdr:rowOff>857250</xdr:rowOff>
    </xdr:to>
    <xdr:pic>
      <xdr:nvPicPr>
        <xdr:cNvPr id="41" name="Picture 40">
          <a:extLst>
            <a:ext uri="{FF2B5EF4-FFF2-40B4-BE49-F238E27FC236}">
              <a16:creationId xmlns:a16="http://schemas.microsoft.com/office/drawing/2014/main" id="{DDDF438C-4A67-4890-A02A-60D1A07518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4050" y="22155150"/>
          <a:ext cx="1424680" cy="857250"/>
        </a:xfrm>
        <a:prstGeom prst="rect">
          <a:avLst/>
        </a:prstGeom>
        <a:noFill/>
        <a:ln>
          <a:noFill/>
        </a:ln>
      </xdr:spPr>
    </xdr:pic>
    <xdr:clientData/>
  </xdr:twoCellAnchor>
  <xdr:oneCellAnchor>
    <xdr:from>
      <xdr:col>4</xdr:col>
      <xdr:colOff>0</xdr:colOff>
      <xdr:row>22</xdr:row>
      <xdr:rowOff>0</xdr:rowOff>
    </xdr:from>
    <xdr:ext cx="1470660" cy="868679"/>
    <xdr:pic>
      <xdr:nvPicPr>
        <xdr:cNvPr id="42" name="Picture 41">
          <a:extLst>
            <a:ext uri="{FF2B5EF4-FFF2-40B4-BE49-F238E27FC236}">
              <a16:creationId xmlns:a16="http://schemas.microsoft.com/office/drawing/2014/main" id="{34BC280C-838B-4032-8F89-FFFE7B2755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3000" y="22155150"/>
          <a:ext cx="1470660" cy="868679"/>
        </a:xfrm>
        <a:prstGeom prst="rect">
          <a:avLst/>
        </a:prstGeom>
        <a:noFill/>
        <a:ln>
          <a:noFill/>
        </a:ln>
      </xdr:spPr>
    </xdr:pic>
    <xdr:clientData/>
  </xdr:oneCellAnchor>
  <xdr:oneCellAnchor>
    <xdr:from>
      <xdr:col>2</xdr:col>
      <xdr:colOff>0</xdr:colOff>
      <xdr:row>23</xdr:row>
      <xdr:rowOff>0</xdr:rowOff>
    </xdr:from>
    <xdr:ext cx="1409700" cy="868679"/>
    <xdr:pic>
      <xdr:nvPicPr>
        <xdr:cNvPr id="43" name="Picture 42">
          <a:extLst>
            <a:ext uri="{FF2B5EF4-FFF2-40B4-BE49-F238E27FC236}">
              <a16:creationId xmlns:a16="http://schemas.microsoft.com/office/drawing/2014/main" id="{8EBDD744-D2C1-45F1-B494-0D3B06F7E7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4050" y="18199100"/>
          <a:ext cx="1409700" cy="868679"/>
        </a:xfrm>
        <a:prstGeom prst="rect">
          <a:avLst/>
        </a:prstGeom>
        <a:noFill/>
        <a:ln>
          <a:noFill/>
        </a:ln>
      </xdr:spPr>
    </xdr:pic>
    <xdr:clientData/>
  </xdr:oneCellAnchor>
  <xdr:oneCellAnchor>
    <xdr:from>
      <xdr:col>4</xdr:col>
      <xdr:colOff>0</xdr:colOff>
      <xdr:row>23</xdr:row>
      <xdr:rowOff>0</xdr:rowOff>
    </xdr:from>
    <xdr:ext cx="1470660" cy="868679"/>
    <xdr:pic>
      <xdr:nvPicPr>
        <xdr:cNvPr id="44" name="Picture 43">
          <a:extLst>
            <a:ext uri="{FF2B5EF4-FFF2-40B4-BE49-F238E27FC236}">
              <a16:creationId xmlns:a16="http://schemas.microsoft.com/office/drawing/2014/main" id="{A09B998B-3958-4E44-893C-4C016A01BF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3000" y="23355300"/>
          <a:ext cx="1470660" cy="868679"/>
        </a:xfrm>
        <a:prstGeom prst="rect">
          <a:avLst/>
        </a:prstGeom>
        <a:noFill/>
        <a:ln>
          <a:noFill/>
        </a:ln>
      </xdr:spPr>
    </xdr:pic>
    <xdr:clientData/>
  </xdr:oneCellAnchor>
  <xdr:twoCellAnchor editAs="oneCell">
    <xdr:from>
      <xdr:col>2</xdr:col>
      <xdr:colOff>1</xdr:colOff>
      <xdr:row>24</xdr:row>
      <xdr:rowOff>0</xdr:rowOff>
    </xdr:from>
    <xdr:to>
      <xdr:col>2</xdr:col>
      <xdr:colOff>1383975</xdr:colOff>
      <xdr:row>24</xdr:row>
      <xdr:rowOff>1047750</xdr:rowOff>
    </xdr:to>
    <xdr:pic>
      <xdr:nvPicPr>
        <xdr:cNvPr id="45" name="Picture 44">
          <a:extLst>
            <a:ext uri="{FF2B5EF4-FFF2-40B4-BE49-F238E27FC236}">
              <a16:creationId xmlns:a16="http://schemas.microsoft.com/office/drawing/2014/main" id="{BB84B50D-3340-4E29-B5BD-3347CC7443F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1" y="19259550"/>
          <a:ext cx="1383974" cy="1047750"/>
        </a:xfrm>
        <a:prstGeom prst="rect">
          <a:avLst/>
        </a:prstGeom>
        <a:noFill/>
        <a:ln>
          <a:noFill/>
        </a:ln>
      </xdr:spPr>
    </xdr:pic>
    <xdr:clientData/>
  </xdr:twoCellAnchor>
  <xdr:twoCellAnchor editAs="oneCell">
    <xdr:from>
      <xdr:col>4</xdr:col>
      <xdr:colOff>31751</xdr:colOff>
      <xdr:row>24</xdr:row>
      <xdr:rowOff>31750</xdr:rowOff>
    </xdr:from>
    <xdr:to>
      <xdr:col>4</xdr:col>
      <xdr:colOff>1493061</xdr:colOff>
      <xdr:row>24</xdr:row>
      <xdr:rowOff>1041400</xdr:rowOff>
    </xdr:to>
    <xdr:pic>
      <xdr:nvPicPr>
        <xdr:cNvPr id="46" name="Picture 45">
          <a:extLst>
            <a:ext uri="{FF2B5EF4-FFF2-40B4-BE49-F238E27FC236}">
              <a16:creationId xmlns:a16="http://schemas.microsoft.com/office/drawing/2014/main" id="{1E8135C3-8096-48D2-9656-6FDBD0EFD4F8}"/>
            </a:ext>
          </a:extLst>
        </xdr:cNvPr>
        <xdr:cNvPicPr>
          <a:picLocks noChangeAspect="1"/>
        </xdr:cNvPicPr>
      </xdr:nvPicPr>
      <xdr:blipFill>
        <a:blip xmlns:r="http://schemas.openxmlformats.org/officeDocument/2006/relationships" r:embed="rId15"/>
        <a:stretch>
          <a:fillRect/>
        </a:stretch>
      </xdr:blipFill>
      <xdr:spPr>
        <a:xfrm>
          <a:off x="7524751" y="19291300"/>
          <a:ext cx="1461310" cy="1009650"/>
        </a:xfrm>
        <a:prstGeom prst="rect">
          <a:avLst/>
        </a:prstGeom>
      </xdr:spPr>
    </xdr:pic>
    <xdr:clientData/>
  </xdr:twoCellAnchor>
  <xdr:oneCellAnchor>
    <xdr:from>
      <xdr:col>2</xdr:col>
      <xdr:colOff>0</xdr:colOff>
      <xdr:row>25</xdr:row>
      <xdr:rowOff>0</xdr:rowOff>
    </xdr:from>
    <xdr:ext cx="1400256" cy="868680"/>
    <xdr:pic>
      <xdr:nvPicPr>
        <xdr:cNvPr id="47" name="Picture 46">
          <a:extLst>
            <a:ext uri="{FF2B5EF4-FFF2-40B4-BE49-F238E27FC236}">
              <a16:creationId xmlns:a16="http://schemas.microsoft.com/office/drawing/2014/main" id="{C6AFFA4A-6593-4DF5-82FE-7CBA0469A34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25755600"/>
          <a:ext cx="1400256" cy="868680"/>
        </a:xfrm>
        <a:prstGeom prst="rect">
          <a:avLst/>
        </a:prstGeom>
        <a:noFill/>
        <a:ln>
          <a:noFill/>
        </a:ln>
      </xdr:spPr>
    </xdr:pic>
    <xdr:clientData/>
  </xdr:oneCellAnchor>
  <xdr:oneCellAnchor>
    <xdr:from>
      <xdr:col>4</xdr:col>
      <xdr:colOff>0</xdr:colOff>
      <xdr:row>25</xdr:row>
      <xdr:rowOff>0</xdr:rowOff>
    </xdr:from>
    <xdr:ext cx="1485900" cy="868680"/>
    <xdr:pic>
      <xdr:nvPicPr>
        <xdr:cNvPr id="48" name="Picture 47">
          <a:extLst>
            <a:ext uri="{FF2B5EF4-FFF2-40B4-BE49-F238E27FC236}">
              <a16:creationId xmlns:a16="http://schemas.microsoft.com/office/drawing/2014/main" id="{445D69F0-C825-4313-BF10-D5EEE2482A3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25755600"/>
          <a:ext cx="1485900" cy="868680"/>
        </a:xfrm>
        <a:prstGeom prst="rect">
          <a:avLst/>
        </a:prstGeom>
        <a:noFill/>
        <a:ln>
          <a:noFill/>
        </a:ln>
      </xdr:spPr>
    </xdr:pic>
    <xdr:clientData/>
  </xdr:oneCellAnchor>
  <xdr:oneCellAnchor>
    <xdr:from>
      <xdr:col>2</xdr:col>
      <xdr:colOff>0</xdr:colOff>
      <xdr:row>25</xdr:row>
      <xdr:rowOff>876300</xdr:rowOff>
    </xdr:from>
    <xdr:ext cx="1400256" cy="868680"/>
    <xdr:pic>
      <xdr:nvPicPr>
        <xdr:cNvPr id="49" name="Picture 48">
          <a:extLst>
            <a:ext uri="{FF2B5EF4-FFF2-40B4-BE49-F238E27FC236}">
              <a16:creationId xmlns:a16="http://schemas.microsoft.com/office/drawing/2014/main" id="{0F61FF67-1844-4FBA-A5CB-1E9F5B24A0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21196300"/>
          <a:ext cx="1400256" cy="868680"/>
        </a:xfrm>
        <a:prstGeom prst="rect">
          <a:avLst/>
        </a:prstGeom>
        <a:noFill/>
        <a:ln>
          <a:noFill/>
        </a:ln>
      </xdr:spPr>
    </xdr:pic>
    <xdr:clientData/>
  </xdr:oneCellAnchor>
  <xdr:oneCellAnchor>
    <xdr:from>
      <xdr:col>4</xdr:col>
      <xdr:colOff>0</xdr:colOff>
      <xdr:row>26</xdr:row>
      <xdr:rowOff>0</xdr:rowOff>
    </xdr:from>
    <xdr:ext cx="1485900" cy="868680"/>
    <xdr:pic>
      <xdr:nvPicPr>
        <xdr:cNvPr id="50" name="Picture 49">
          <a:extLst>
            <a:ext uri="{FF2B5EF4-FFF2-40B4-BE49-F238E27FC236}">
              <a16:creationId xmlns:a16="http://schemas.microsoft.com/office/drawing/2014/main" id="{72FD8838-93A8-45C8-8F08-818AE58A4C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26955750"/>
          <a:ext cx="1485900" cy="868680"/>
        </a:xfrm>
        <a:prstGeom prst="rect">
          <a:avLst/>
        </a:prstGeom>
        <a:noFill/>
        <a:ln>
          <a:noFill/>
        </a:ln>
      </xdr:spPr>
    </xdr:pic>
    <xdr:clientData/>
  </xdr:oneCellAnchor>
  <xdr:oneCellAnchor>
    <xdr:from>
      <xdr:col>2</xdr:col>
      <xdr:colOff>0</xdr:colOff>
      <xdr:row>27</xdr:row>
      <xdr:rowOff>0</xdr:rowOff>
    </xdr:from>
    <xdr:ext cx="1400256" cy="868680"/>
    <xdr:pic>
      <xdr:nvPicPr>
        <xdr:cNvPr id="51" name="Picture 50">
          <a:extLst>
            <a:ext uri="{FF2B5EF4-FFF2-40B4-BE49-F238E27FC236}">
              <a16:creationId xmlns:a16="http://schemas.microsoft.com/office/drawing/2014/main" id="{F776A1FF-F39C-422A-88EA-AF43138D82B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28155900"/>
          <a:ext cx="1400256" cy="868680"/>
        </a:xfrm>
        <a:prstGeom prst="rect">
          <a:avLst/>
        </a:prstGeom>
        <a:noFill/>
        <a:ln>
          <a:noFill/>
        </a:ln>
      </xdr:spPr>
    </xdr:pic>
    <xdr:clientData/>
  </xdr:oneCellAnchor>
  <xdr:twoCellAnchor>
    <xdr:from>
      <xdr:col>4</xdr:col>
      <xdr:colOff>44450</xdr:colOff>
      <xdr:row>27</xdr:row>
      <xdr:rowOff>38100</xdr:rowOff>
    </xdr:from>
    <xdr:to>
      <xdr:col>4</xdr:col>
      <xdr:colOff>1492250</xdr:colOff>
      <xdr:row>27</xdr:row>
      <xdr:rowOff>882650</xdr:rowOff>
    </xdr:to>
    <xdr:pic>
      <xdr:nvPicPr>
        <xdr:cNvPr id="52" name="Picture 51">
          <a:extLst>
            <a:ext uri="{FF2B5EF4-FFF2-40B4-BE49-F238E27FC236}">
              <a16:creationId xmlns:a16="http://schemas.microsoft.com/office/drawing/2014/main" id="{989B501D-B02F-49C3-8DB0-CCF9C45A8D0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537450" y="22091650"/>
          <a:ext cx="144780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28</xdr:row>
      <xdr:rowOff>0</xdr:rowOff>
    </xdr:from>
    <xdr:ext cx="1367692" cy="868680"/>
    <xdr:pic>
      <xdr:nvPicPr>
        <xdr:cNvPr id="53" name="Picture 52">
          <a:extLst>
            <a:ext uri="{FF2B5EF4-FFF2-40B4-BE49-F238E27FC236}">
              <a16:creationId xmlns:a16="http://schemas.microsoft.com/office/drawing/2014/main" id="{DDB51B5E-A6F9-4117-BA21-A8C77D1841F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29356050"/>
          <a:ext cx="1367692" cy="868680"/>
        </a:xfrm>
        <a:prstGeom prst="rect">
          <a:avLst/>
        </a:prstGeom>
        <a:noFill/>
        <a:ln>
          <a:noFill/>
        </a:ln>
      </xdr:spPr>
    </xdr:pic>
    <xdr:clientData/>
  </xdr:oneCellAnchor>
  <xdr:oneCellAnchor>
    <xdr:from>
      <xdr:col>4</xdr:col>
      <xdr:colOff>0</xdr:colOff>
      <xdr:row>28</xdr:row>
      <xdr:rowOff>0</xdr:rowOff>
    </xdr:from>
    <xdr:ext cx="1485900" cy="868680"/>
    <xdr:pic>
      <xdr:nvPicPr>
        <xdr:cNvPr id="54" name="Picture 53">
          <a:extLst>
            <a:ext uri="{FF2B5EF4-FFF2-40B4-BE49-F238E27FC236}">
              <a16:creationId xmlns:a16="http://schemas.microsoft.com/office/drawing/2014/main" id="{1E956B2D-836C-4C8C-B522-1B61201D0A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29356050"/>
          <a:ext cx="1485900" cy="868680"/>
        </a:xfrm>
        <a:prstGeom prst="rect">
          <a:avLst/>
        </a:prstGeom>
        <a:noFill/>
        <a:ln>
          <a:noFill/>
        </a:ln>
      </xdr:spPr>
    </xdr:pic>
    <xdr:clientData/>
  </xdr:oneCellAnchor>
  <xdr:oneCellAnchor>
    <xdr:from>
      <xdr:col>2</xdr:col>
      <xdr:colOff>0</xdr:colOff>
      <xdr:row>29</xdr:row>
      <xdr:rowOff>0</xdr:rowOff>
    </xdr:from>
    <xdr:ext cx="1403350" cy="868680"/>
    <xdr:pic>
      <xdr:nvPicPr>
        <xdr:cNvPr id="55" name="Picture 54">
          <a:extLst>
            <a:ext uri="{FF2B5EF4-FFF2-40B4-BE49-F238E27FC236}">
              <a16:creationId xmlns:a16="http://schemas.microsoft.com/office/drawing/2014/main" id="{0996EF32-BB25-4F51-931E-13CFE2ABC63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23691850"/>
          <a:ext cx="1403350" cy="868680"/>
        </a:xfrm>
        <a:prstGeom prst="rect">
          <a:avLst/>
        </a:prstGeom>
        <a:noFill/>
        <a:ln>
          <a:noFill/>
        </a:ln>
      </xdr:spPr>
    </xdr:pic>
    <xdr:clientData/>
  </xdr:oneCellAnchor>
  <xdr:oneCellAnchor>
    <xdr:from>
      <xdr:col>4</xdr:col>
      <xdr:colOff>0</xdr:colOff>
      <xdr:row>29</xdr:row>
      <xdr:rowOff>0</xdr:rowOff>
    </xdr:from>
    <xdr:ext cx="1485900" cy="868680"/>
    <xdr:pic>
      <xdr:nvPicPr>
        <xdr:cNvPr id="56" name="Picture 55">
          <a:extLst>
            <a:ext uri="{FF2B5EF4-FFF2-40B4-BE49-F238E27FC236}">
              <a16:creationId xmlns:a16="http://schemas.microsoft.com/office/drawing/2014/main" id="{FB923341-FE6B-44BC-AA27-014DF520811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30556200"/>
          <a:ext cx="1485900" cy="868680"/>
        </a:xfrm>
        <a:prstGeom prst="rect">
          <a:avLst/>
        </a:prstGeom>
        <a:noFill/>
        <a:ln>
          <a:noFill/>
        </a:ln>
      </xdr:spPr>
    </xdr:pic>
    <xdr:clientData/>
  </xdr:oneCellAnchor>
  <xdr:twoCellAnchor editAs="oneCell">
    <xdr:from>
      <xdr:col>2</xdr:col>
      <xdr:colOff>0</xdr:colOff>
      <xdr:row>30</xdr:row>
      <xdr:rowOff>0</xdr:rowOff>
    </xdr:from>
    <xdr:to>
      <xdr:col>2</xdr:col>
      <xdr:colOff>1416539</xdr:colOff>
      <xdr:row>31</xdr:row>
      <xdr:rowOff>19050</xdr:rowOff>
    </xdr:to>
    <xdr:pic>
      <xdr:nvPicPr>
        <xdr:cNvPr id="57" name="Picture 56">
          <a:extLst>
            <a:ext uri="{FF2B5EF4-FFF2-40B4-BE49-F238E27FC236}">
              <a16:creationId xmlns:a16="http://schemas.microsoft.com/office/drawing/2014/main" id="{17F2656F-7B95-4017-A154-83C6FF95147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464050" y="31756350"/>
          <a:ext cx="1416539" cy="895350"/>
        </a:xfrm>
        <a:prstGeom prst="rect">
          <a:avLst/>
        </a:prstGeom>
        <a:noFill/>
        <a:ln>
          <a:noFill/>
        </a:ln>
      </xdr:spPr>
    </xdr:pic>
    <xdr:clientData/>
  </xdr:twoCellAnchor>
  <xdr:oneCellAnchor>
    <xdr:from>
      <xdr:col>4</xdr:col>
      <xdr:colOff>0</xdr:colOff>
      <xdr:row>30</xdr:row>
      <xdr:rowOff>0</xdr:rowOff>
    </xdr:from>
    <xdr:ext cx="1516380" cy="886460"/>
    <xdr:pic>
      <xdr:nvPicPr>
        <xdr:cNvPr id="58" name="Picture 57">
          <a:extLst>
            <a:ext uri="{FF2B5EF4-FFF2-40B4-BE49-F238E27FC236}">
              <a16:creationId xmlns:a16="http://schemas.microsoft.com/office/drawing/2014/main" id="{2A41419E-9A42-4F66-AEE3-66FC872A9D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93000" y="31756350"/>
          <a:ext cx="1516380" cy="886460"/>
        </a:xfrm>
        <a:prstGeom prst="rect">
          <a:avLst/>
        </a:prstGeom>
        <a:noFill/>
        <a:ln>
          <a:noFill/>
        </a:ln>
      </xdr:spPr>
    </xdr:pic>
    <xdr:clientData/>
  </xdr:oneCellAnchor>
  <xdr:oneCellAnchor>
    <xdr:from>
      <xdr:col>2</xdr:col>
      <xdr:colOff>0</xdr:colOff>
      <xdr:row>31</xdr:row>
      <xdr:rowOff>0</xdr:rowOff>
    </xdr:from>
    <xdr:ext cx="1424680" cy="868680"/>
    <xdr:pic>
      <xdr:nvPicPr>
        <xdr:cNvPr id="59" name="Picture 58">
          <a:extLst>
            <a:ext uri="{FF2B5EF4-FFF2-40B4-BE49-F238E27FC236}">
              <a16:creationId xmlns:a16="http://schemas.microsoft.com/office/drawing/2014/main" id="{DA9D1A8C-D94C-41F4-B2C3-20D1340AFA0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2956500"/>
          <a:ext cx="1424680" cy="868680"/>
        </a:xfrm>
        <a:prstGeom prst="rect">
          <a:avLst/>
        </a:prstGeom>
        <a:noFill/>
        <a:ln>
          <a:noFill/>
        </a:ln>
      </xdr:spPr>
    </xdr:pic>
    <xdr:clientData/>
  </xdr:oneCellAnchor>
  <xdr:oneCellAnchor>
    <xdr:from>
      <xdr:col>4</xdr:col>
      <xdr:colOff>0</xdr:colOff>
      <xdr:row>31</xdr:row>
      <xdr:rowOff>0</xdr:rowOff>
    </xdr:from>
    <xdr:ext cx="1485900" cy="868680"/>
    <xdr:pic>
      <xdr:nvPicPr>
        <xdr:cNvPr id="60" name="Picture 59">
          <a:extLst>
            <a:ext uri="{FF2B5EF4-FFF2-40B4-BE49-F238E27FC236}">
              <a16:creationId xmlns:a16="http://schemas.microsoft.com/office/drawing/2014/main" id="{5771408E-B8CB-4A9F-972D-97C5B60D226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32956500"/>
          <a:ext cx="1485900" cy="868680"/>
        </a:xfrm>
        <a:prstGeom prst="rect">
          <a:avLst/>
        </a:prstGeom>
        <a:noFill/>
        <a:ln>
          <a:noFill/>
        </a:ln>
      </xdr:spPr>
    </xdr:pic>
    <xdr:clientData/>
  </xdr:oneCellAnchor>
  <xdr:oneCellAnchor>
    <xdr:from>
      <xdr:col>2</xdr:col>
      <xdr:colOff>0</xdr:colOff>
      <xdr:row>32</xdr:row>
      <xdr:rowOff>0</xdr:rowOff>
    </xdr:from>
    <xdr:ext cx="1367692" cy="868680"/>
    <xdr:pic>
      <xdr:nvPicPr>
        <xdr:cNvPr id="61" name="Picture 60">
          <a:extLst>
            <a:ext uri="{FF2B5EF4-FFF2-40B4-BE49-F238E27FC236}">
              <a16:creationId xmlns:a16="http://schemas.microsoft.com/office/drawing/2014/main" id="{FD8988BE-FF1E-4984-AC39-2872B707165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4156650"/>
          <a:ext cx="1367692" cy="868680"/>
        </a:xfrm>
        <a:prstGeom prst="rect">
          <a:avLst/>
        </a:prstGeom>
        <a:noFill/>
        <a:ln>
          <a:noFill/>
        </a:ln>
      </xdr:spPr>
    </xdr:pic>
    <xdr:clientData/>
  </xdr:oneCellAnchor>
  <xdr:oneCellAnchor>
    <xdr:from>
      <xdr:col>4</xdr:col>
      <xdr:colOff>0</xdr:colOff>
      <xdr:row>32</xdr:row>
      <xdr:rowOff>0</xdr:rowOff>
    </xdr:from>
    <xdr:ext cx="1485900" cy="868680"/>
    <xdr:pic>
      <xdr:nvPicPr>
        <xdr:cNvPr id="62" name="Picture 61">
          <a:extLst>
            <a:ext uri="{FF2B5EF4-FFF2-40B4-BE49-F238E27FC236}">
              <a16:creationId xmlns:a16="http://schemas.microsoft.com/office/drawing/2014/main" id="{3028B7BD-7E31-4E70-A9DC-2CF69A3B5D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34156650"/>
          <a:ext cx="1485900" cy="868680"/>
        </a:xfrm>
        <a:prstGeom prst="rect">
          <a:avLst/>
        </a:prstGeom>
        <a:noFill/>
        <a:ln>
          <a:noFill/>
        </a:ln>
      </xdr:spPr>
    </xdr:pic>
    <xdr:clientData/>
  </xdr:oneCellAnchor>
  <xdr:oneCellAnchor>
    <xdr:from>
      <xdr:col>2</xdr:col>
      <xdr:colOff>0</xdr:colOff>
      <xdr:row>33</xdr:row>
      <xdr:rowOff>0</xdr:rowOff>
    </xdr:from>
    <xdr:ext cx="1400256" cy="868680"/>
    <xdr:pic>
      <xdr:nvPicPr>
        <xdr:cNvPr id="63" name="Picture 62">
          <a:extLst>
            <a:ext uri="{FF2B5EF4-FFF2-40B4-BE49-F238E27FC236}">
              <a16:creationId xmlns:a16="http://schemas.microsoft.com/office/drawing/2014/main" id="{6900D69F-FE90-4BC0-AD04-559AE8FFB4B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5356800"/>
          <a:ext cx="1400256" cy="868680"/>
        </a:xfrm>
        <a:prstGeom prst="rect">
          <a:avLst/>
        </a:prstGeom>
        <a:noFill/>
        <a:ln>
          <a:noFill/>
        </a:ln>
      </xdr:spPr>
    </xdr:pic>
    <xdr:clientData/>
  </xdr:oneCellAnchor>
  <xdr:oneCellAnchor>
    <xdr:from>
      <xdr:col>4</xdr:col>
      <xdr:colOff>0</xdr:colOff>
      <xdr:row>33</xdr:row>
      <xdr:rowOff>0</xdr:rowOff>
    </xdr:from>
    <xdr:ext cx="1485900" cy="868680"/>
    <xdr:pic>
      <xdr:nvPicPr>
        <xdr:cNvPr id="64" name="Picture 63">
          <a:extLst>
            <a:ext uri="{FF2B5EF4-FFF2-40B4-BE49-F238E27FC236}">
              <a16:creationId xmlns:a16="http://schemas.microsoft.com/office/drawing/2014/main" id="{F2EE09B3-A6A0-4887-B322-6808B82CC8F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35356800"/>
          <a:ext cx="1485900" cy="868680"/>
        </a:xfrm>
        <a:prstGeom prst="rect">
          <a:avLst/>
        </a:prstGeom>
        <a:noFill/>
        <a:ln>
          <a:noFill/>
        </a:ln>
      </xdr:spPr>
    </xdr:pic>
    <xdr:clientData/>
  </xdr:oneCellAnchor>
  <xdr:oneCellAnchor>
    <xdr:from>
      <xdr:col>2</xdr:col>
      <xdr:colOff>0</xdr:colOff>
      <xdr:row>36</xdr:row>
      <xdr:rowOff>0</xdr:rowOff>
    </xdr:from>
    <xdr:ext cx="1367692" cy="868680"/>
    <xdr:pic>
      <xdr:nvPicPr>
        <xdr:cNvPr id="65" name="Picture 64">
          <a:extLst>
            <a:ext uri="{FF2B5EF4-FFF2-40B4-BE49-F238E27FC236}">
              <a16:creationId xmlns:a16="http://schemas.microsoft.com/office/drawing/2014/main" id="{241FC0E2-BB84-4B50-BE72-BB90B33AB8C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7757100"/>
          <a:ext cx="1367692" cy="868680"/>
        </a:xfrm>
        <a:prstGeom prst="rect">
          <a:avLst/>
        </a:prstGeom>
        <a:noFill/>
        <a:ln>
          <a:noFill/>
        </a:ln>
      </xdr:spPr>
    </xdr:pic>
    <xdr:clientData/>
  </xdr:oneCellAnchor>
  <xdr:oneCellAnchor>
    <xdr:from>
      <xdr:col>4</xdr:col>
      <xdr:colOff>0</xdr:colOff>
      <xdr:row>36</xdr:row>
      <xdr:rowOff>0</xdr:rowOff>
    </xdr:from>
    <xdr:ext cx="1485900" cy="868680"/>
    <xdr:pic>
      <xdr:nvPicPr>
        <xdr:cNvPr id="66" name="Picture 65">
          <a:extLst>
            <a:ext uri="{FF2B5EF4-FFF2-40B4-BE49-F238E27FC236}">
              <a16:creationId xmlns:a16="http://schemas.microsoft.com/office/drawing/2014/main" id="{BD82F980-878E-4565-9BDE-1FECA77129A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37757100"/>
          <a:ext cx="1485900" cy="868680"/>
        </a:xfrm>
        <a:prstGeom prst="rect">
          <a:avLst/>
        </a:prstGeom>
        <a:noFill/>
        <a:ln>
          <a:noFill/>
        </a:ln>
      </xdr:spPr>
    </xdr:pic>
    <xdr:clientData/>
  </xdr:oneCellAnchor>
  <xdr:oneCellAnchor>
    <xdr:from>
      <xdr:col>2</xdr:col>
      <xdr:colOff>0</xdr:colOff>
      <xdr:row>37</xdr:row>
      <xdr:rowOff>0</xdr:rowOff>
    </xdr:from>
    <xdr:ext cx="1351410" cy="868680"/>
    <xdr:pic>
      <xdr:nvPicPr>
        <xdr:cNvPr id="67" name="Picture 66">
          <a:extLst>
            <a:ext uri="{FF2B5EF4-FFF2-40B4-BE49-F238E27FC236}">
              <a16:creationId xmlns:a16="http://schemas.microsoft.com/office/drawing/2014/main" id="{59B3DCEA-3136-4282-B3DD-CD612D22A92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8957250"/>
          <a:ext cx="1351410" cy="868680"/>
        </a:xfrm>
        <a:prstGeom prst="rect">
          <a:avLst/>
        </a:prstGeom>
        <a:noFill/>
        <a:ln>
          <a:noFill/>
        </a:ln>
      </xdr:spPr>
    </xdr:pic>
    <xdr:clientData/>
  </xdr:oneCellAnchor>
  <xdr:oneCellAnchor>
    <xdr:from>
      <xdr:col>4</xdr:col>
      <xdr:colOff>0</xdr:colOff>
      <xdr:row>37</xdr:row>
      <xdr:rowOff>0</xdr:rowOff>
    </xdr:from>
    <xdr:ext cx="1485900" cy="868680"/>
    <xdr:pic>
      <xdr:nvPicPr>
        <xdr:cNvPr id="68" name="Picture 67">
          <a:extLst>
            <a:ext uri="{FF2B5EF4-FFF2-40B4-BE49-F238E27FC236}">
              <a16:creationId xmlns:a16="http://schemas.microsoft.com/office/drawing/2014/main" id="{951AD5A2-0E1D-427C-8E8D-A138B3155B3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38957250"/>
          <a:ext cx="1485900" cy="868680"/>
        </a:xfrm>
        <a:prstGeom prst="rect">
          <a:avLst/>
        </a:prstGeom>
        <a:noFill/>
        <a:ln>
          <a:noFill/>
        </a:ln>
      </xdr:spPr>
    </xdr:pic>
    <xdr:clientData/>
  </xdr:oneCellAnchor>
  <xdr:oneCellAnchor>
    <xdr:from>
      <xdr:col>2</xdr:col>
      <xdr:colOff>0</xdr:colOff>
      <xdr:row>39</xdr:row>
      <xdr:rowOff>0</xdr:rowOff>
    </xdr:from>
    <xdr:ext cx="1415879" cy="868680"/>
    <xdr:pic>
      <xdr:nvPicPr>
        <xdr:cNvPr id="69" name="Picture 68">
          <a:extLst>
            <a:ext uri="{FF2B5EF4-FFF2-40B4-BE49-F238E27FC236}">
              <a16:creationId xmlns:a16="http://schemas.microsoft.com/office/drawing/2014/main" id="{C183F715-B920-48FF-89BF-409D59F3BA9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40157400"/>
          <a:ext cx="1415879" cy="868680"/>
        </a:xfrm>
        <a:prstGeom prst="rect">
          <a:avLst/>
        </a:prstGeom>
        <a:noFill/>
        <a:ln>
          <a:noFill/>
        </a:ln>
      </xdr:spPr>
    </xdr:pic>
    <xdr:clientData/>
  </xdr:oneCellAnchor>
  <xdr:oneCellAnchor>
    <xdr:from>
      <xdr:col>4</xdr:col>
      <xdr:colOff>31750</xdr:colOff>
      <xdr:row>39</xdr:row>
      <xdr:rowOff>44450</xdr:rowOff>
    </xdr:from>
    <xdr:ext cx="1440179" cy="845820"/>
    <xdr:pic>
      <xdr:nvPicPr>
        <xdr:cNvPr id="70" name="Picture 69">
          <a:extLst>
            <a:ext uri="{FF2B5EF4-FFF2-40B4-BE49-F238E27FC236}">
              <a16:creationId xmlns:a16="http://schemas.microsoft.com/office/drawing/2014/main" id="{69A9414A-9D2F-473C-92E5-E30AE9261CB4}"/>
            </a:ext>
          </a:extLst>
        </xdr:cNvPr>
        <xdr:cNvPicPr>
          <a:picLocks noChangeAspect="1"/>
        </xdr:cNvPicPr>
      </xdr:nvPicPr>
      <xdr:blipFill>
        <a:blip xmlns:r="http://schemas.openxmlformats.org/officeDocument/2006/relationships" r:embed="rId15"/>
        <a:stretch>
          <a:fillRect/>
        </a:stretch>
      </xdr:blipFill>
      <xdr:spPr>
        <a:xfrm>
          <a:off x="7524750" y="33356550"/>
          <a:ext cx="1440179" cy="845820"/>
        </a:xfrm>
        <a:prstGeom prst="rect">
          <a:avLst/>
        </a:prstGeom>
      </xdr:spPr>
    </xdr:pic>
    <xdr:clientData/>
  </xdr:oneCellAnchor>
  <xdr:oneCellAnchor>
    <xdr:from>
      <xdr:col>2</xdr:col>
      <xdr:colOff>0</xdr:colOff>
      <xdr:row>41</xdr:row>
      <xdr:rowOff>0</xdr:rowOff>
    </xdr:from>
    <xdr:ext cx="1424460" cy="868680"/>
    <xdr:pic>
      <xdr:nvPicPr>
        <xdr:cNvPr id="71" name="Picture 70">
          <a:extLst>
            <a:ext uri="{FF2B5EF4-FFF2-40B4-BE49-F238E27FC236}">
              <a16:creationId xmlns:a16="http://schemas.microsoft.com/office/drawing/2014/main" id="{76505163-449A-42A9-932E-1883F7E29F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41357550"/>
          <a:ext cx="1424460" cy="868680"/>
        </a:xfrm>
        <a:prstGeom prst="rect">
          <a:avLst/>
        </a:prstGeom>
        <a:noFill/>
        <a:ln>
          <a:noFill/>
        </a:ln>
      </xdr:spPr>
    </xdr:pic>
    <xdr:clientData/>
  </xdr:oneCellAnchor>
  <xdr:twoCellAnchor editAs="oneCell">
    <xdr:from>
      <xdr:col>4</xdr:col>
      <xdr:colOff>19050</xdr:colOff>
      <xdr:row>41</xdr:row>
      <xdr:rowOff>12700</xdr:rowOff>
    </xdr:from>
    <xdr:to>
      <xdr:col>4</xdr:col>
      <xdr:colOff>1428750</xdr:colOff>
      <xdr:row>41</xdr:row>
      <xdr:rowOff>860961</xdr:rowOff>
    </xdr:to>
    <xdr:pic>
      <xdr:nvPicPr>
        <xdr:cNvPr id="72" name="Picture 71">
          <a:extLst>
            <a:ext uri="{FF2B5EF4-FFF2-40B4-BE49-F238E27FC236}">
              <a16:creationId xmlns:a16="http://schemas.microsoft.com/office/drawing/2014/main" id="{3F969923-2869-419C-B1DE-08771969F6CA}"/>
            </a:ext>
          </a:extLst>
        </xdr:cNvPr>
        <xdr:cNvPicPr>
          <a:picLocks noChangeAspect="1"/>
        </xdr:cNvPicPr>
      </xdr:nvPicPr>
      <xdr:blipFill>
        <a:blip xmlns:r="http://schemas.openxmlformats.org/officeDocument/2006/relationships" r:embed="rId15"/>
        <a:stretch>
          <a:fillRect/>
        </a:stretch>
      </xdr:blipFill>
      <xdr:spPr>
        <a:xfrm>
          <a:off x="7512050" y="31686500"/>
          <a:ext cx="1409700" cy="848261"/>
        </a:xfrm>
        <a:prstGeom prst="rect">
          <a:avLst/>
        </a:prstGeom>
      </xdr:spPr>
    </xdr:pic>
    <xdr:clientData/>
  </xdr:twoCellAnchor>
  <xdr:oneCellAnchor>
    <xdr:from>
      <xdr:col>2</xdr:col>
      <xdr:colOff>0</xdr:colOff>
      <xdr:row>42</xdr:row>
      <xdr:rowOff>0</xdr:rowOff>
    </xdr:from>
    <xdr:ext cx="1415879" cy="868680"/>
    <xdr:pic>
      <xdr:nvPicPr>
        <xdr:cNvPr id="73" name="Picture 72">
          <a:extLst>
            <a:ext uri="{FF2B5EF4-FFF2-40B4-BE49-F238E27FC236}">
              <a16:creationId xmlns:a16="http://schemas.microsoft.com/office/drawing/2014/main" id="{47305B13-2A3B-44AB-986E-5C16A5515C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42557700"/>
          <a:ext cx="1415879" cy="868680"/>
        </a:xfrm>
        <a:prstGeom prst="rect">
          <a:avLst/>
        </a:prstGeom>
        <a:noFill/>
        <a:ln>
          <a:noFill/>
        </a:ln>
      </xdr:spPr>
    </xdr:pic>
    <xdr:clientData/>
  </xdr:oneCellAnchor>
  <xdr:oneCellAnchor>
    <xdr:from>
      <xdr:col>4</xdr:col>
      <xdr:colOff>0</xdr:colOff>
      <xdr:row>42</xdr:row>
      <xdr:rowOff>0</xdr:rowOff>
    </xdr:from>
    <xdr:ext cx="1485900" cy="868680"/>
    <xdr:pic>
      <xdr:nvPicPr>
        <xdr:cNvPr id="74" name="Picture 73">
          <a:extLst>
            <a:ext uri="{FF2B5EF4-FFF2-40B4-BE49-F238E27FC236}">
              <a16:creationId xmlns:a16="http://schemas.microsoft.com/office/drawing/2014/main" id="{B91DFDBF-AAE1-47BB-83C3-FF67642F407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42557700"/>
          <a:ext cx="1485900" cy="868680"/>
        </a:xfrm>
        <a:prstGeom prst="rect">
          <a:avLst/>
        </a:prstGeom>
        <a:noFill/>
        <a:ln>
          <a:noFill/>
        </a:ln>
      </xdr:spPr>
    </xdr:pic>
    <xdr:clientData/>
  </xdr:oneCellAnchor>
  <xdr:oneCellAnchor>
    <xdr:from>
      <xdr:col>2</xdr:col>
      <xdr:colOff>0</xdr:colOff>
      <xdr:row>43</xdr:row>
      <xdr:rowOff>0</xdr:rowOff>
    </xdr:from>
    <xdr:ext cx="1433041" cy="844550"/>
    <xdr:pic>
      <xdr:nvPicPr>
        <xdr:cNvPr id="75" name="Picture 74">
          <a:extLst>
            <a:ext uri="{FF2B5EF4-FFF2-40B4-BE49-F238E27FC236}">
              <a16:creationId xmlns:a16="http://schemas.microsoft.com/office/drawing/2014/main" id="{E963AF34-B089-45BD-9CBF-53A12B0D3F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4050" y="43757850"/>
          <a:ext cx="1433041" cy="844550"/>
        </a:xfrm>
        <a:prstGeom prst="rect">
          <a:avLst/>
        </a:prstGeom>
        <a:noFill/>
        <a:ln>
          <a:noFill/>
        </a:ln>
      </xdr:spPr>
    </xdr:pic>
    <xdr:clientData/>
  </xdr:oneCellAnchor>
  <xdr:oneCellAnchor>
    <xdr:from>
      <xdr:col>4</xdr:col>
      <xdr:colOff>0</xdr:colOff>
      <xdr:row>43</xdr:row>
      <xdr:rowOff>0</xdr:rowOff>
    </xdr:from>
    <xdr:ext cx="1460500" cy="853793"/>
    <xdr:pic>
      <xdr:nvPicPr>
        <xdr:cNvPr id="76" name="Picture 75">
          <a:extLst>
            <a:ext uri="{FF2B5EF4-FFF2-40B4-BE49-F238E27FC236}">
              <a16:creationId xmlns:a16="http://schemas.microsoft.com/office/drawing/2014/main" id="{8407FF65-C3DD-41E7-98F0-6F6454CA6D4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493000" y="43757850"/>
          <a:ext cx="1460500" cy="853793"/>
        </a:xfrm>
        <a:prstGeom prst="rect">
          <a:avLst/>
        </a:prstGeom>
        <a:noFill/>
        <a:ln>
          <a:noFill/>
        </a:ln>
      </xdr:spPr>
    </xdr:pic>
    <xdr:clientData/>
  </xdr:oneCellAnchor>
  <xdr:oneCellAnchor>
    <xdr:from>
      <xdr:col>6</xdr:col>
      <xdr:colOff>0</xdr:colOff>
      <xdr:row>43</xdr:row>
      <xdr:rowOff>0</xdr:rowOff>
    </xdr:from>
    <xdr:ext cx="1471295" cy="844550"/>
    <xdr:pic>
      <xdr:nvPicPr>
        <xdr:cNvPr id="77" name="Picture 76">
          <a:extLst>
            <a:ext uri="{FF2B5EF4-FFF2-40B4-BE49-F238E27FC236}">
              <a16:creationId xmlns:a16="http://schemas.microsoft.com/office/drawing/2014/main" id="{D3FD9A85-14FF-40CA-A233-DD4D7A7D6B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17200" y="43757850"/>
          <a:ext cx="1471295" cy="844550"/>
        </a:xfrm>
        <a:prstGeom prst="rect">
          <a:avLst/>
        </a:prstGeom>
        <a:noFill/>
        <a:ln>
          <a:noFill/>
        </a:ln>
      </xdr:spPr>
    </xdr:pic>
    <xdr:clientData/>
  </xdr:oneCellAnchor>
  <xdr:oneCellAnchor>
    <xdr:from>
      <xdr:col>2</xdr:col>
      <xdr:colOff>0</xdr:colOff>
      <xdr:row>44</xdr:row>
      <xdr:rowOff>0</xdr:rowOff>
    </xdr:from>
    <xdr:ext cx="1415879" cy="868680"/>
    <xdr:pic>
      <xdr:nvPicPr>
        <xdr:cNvPr id="78" name="Picture 77">
          <a:extLst>
            <a:ext uri="{FF2B5EF4-FFF2-40B4-BE49-F238E27FC236}">
              <a16:creationId xmlns:a16="http://schemas.microsoft.com/office/drawing/2014/main" id="{DBD4C864-1C89-410E-A88E-E0B4AEC33AB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44958000"/>
          <a:ext cx="1415879" cy="868680"/>
        </a:xfrm>
        <a:prstGeom prst="rect">
          <a:avLst/>
        </a:prstGeom>
        <a:noFill/>
        <a:ln>
          <a:noFill/>
        </a:ln>
      </xdr:spPr>
    </xdr:pic>
    <xdr:clientData/>
  </xdr:oneCellAnchor>
  <xdr:oneCellAnchor>
    <xdr:from>
      <xdr:col>4</xdr:col>
      <xdr:colOff>0</xdr:colOff>
      <xdr:row>44</xdr:row>
      <xdr:rowOff>0</xdr:rowOff>
    </xdr:from>
    <xdr:ext cx="1485900" cy="868680"/>
    <xdr:pic>
      <xdr:nvPicPr>
        <xdr:cNvPr id="79" name="Picture 78">
          <a:extLst>
            <a:ext uri="{FF2B5EF4-FFF2-40B4-BE49-F238E27FC236}">
              <a16:creationId xmlns:a16="http://schemas.microsoft.com/office/drawing/2014/main" id="{8DB6A726-F7F5-460A-B2C3-0CEDB5AD91E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44958000"/>
          <a:ext cx="1485900" cy="868680"/>
        </a:xfrm>
        <a:prstGeom prst="rect">
          <a:avLst/>
        </a:prstGeom>
        <a:noFill/>
        <a:ln>
          <a:noFill/>
        </a:ln>
      </xdr:spPr>
    </xdr:pic>
    <xdr:clientData/>
  </xdr:oneCellAnchor>
  <xdr:oneCellAnchor>
    <xdr:from>
      <xdr:col>2</xdr:col>
      <xdr:colOff>0</xdr:colOff>
      <xdr:row>45</xdr:row>
      <xdr:rowOff>0</xdr:rowOff>
    </xdr:from>
    <xdr:ext cx="1390135" cy="868680"/>
    <xdr:pic>
      <xdr:nvPicPr>
        <xdr:cNvPr id="80" name="Picture 79">
          <a:extLst>
            <a:ext uri="{FF2B5EF4-FFF2-40B4-BE49-F238E27FC236}">
              <a16:creationId xmlns:a16="http://schemas.microsoft.com/office/drawing/2014/main" id="{414452C7-B607-4F43-91D0-E25333477A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46158150"/>
          <a:ext cx="1390135" cy="868680"/>
        </a:xfrm>
        <a:prstGeom prst="rect">
          <a:avLst/>
        </a:prstGeom>
        <a:noFill/>
        <a:ln>
          <a:noFill/>
        </a:ln>
      </xdr:spPr>
    </xdr:pic>
    <xdr:clientData/>
  </xdr:oneCellAnchor>
  <xdr:oneCellAnchor>
    <xdr:from>
      <xdr:col>4</xdr:col>
      <xdr:colOff>0</xdr:colOff>
      <xdr:row>45</xdr:row>
      <xdr:rowOff>0</xdr:rowOff>
    </xdr:from>
    <xdr:ext cx="1485900" cy="868680"/>
    <xdr:pic>
      <xdr:nvPicPr>
        <xdr:cNvPr id="81" name="Picture 80">
          <a:extLst>
            <a:ext uri="{FF2B5EF4-FFF2-40B4-BE49-F238E27FC236}">
              <a16:creationId xmlns:a16="http://schemas.microsoft.com/office/drawing/2014/main" id="{14827D38-C240-4031-8C0D-FB9E1A78575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46158150"/>
          <a:ext cx="1485900" cy="868680"/>
        </a:xfrm>
        <a:prstGeom prst="rect">
          <a:avLst/>
        </a:prstGeom>
        <a:noFill/>
        <a:ln>
          <a:noFill/>
        </a:ln>
      </xdr:spPr>
    </xdr:pic>
    <xdr:clientData/>
  </xdr:oneCellAnchor>
  <xdr:oneCellAnchor>
    <xdr:from>
      <xdr:col>2</xdr:col>
      <xdr:colOff>0</xdr:colOff>
      <xdr:row>46</xdr:row>
      <xdr:rowOff>0</xdr:rowOff>
    </xdr:from>
    <xdr:ext cx="1397000" cy="868680"/>
    <xdr:pic>
      <xdr:nvPicPr>
        <xdr:cNvPr id="82" name="Picture 81">
          <a:extLst>
            <a:ext uri="{FF2B5EF4-FFF2-40B4-BE49-F238E27FC236}">
              <a16:creationId xmlns:a16="http://schemas.microsoft.com/office/drawing/2014/main" id="{5388ED1C-A2D3-47BA-A4AD-162207390D2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6671250"/>
          <a:ext cx="1397000" cy="868680"/>
        </a:xfrm>
        <a:prstGeom prst="rect">
          <a:avLst/>
        </a:prstGeom>
        <a:noFill/>
        <a:ln>
          <a:noFill/>
        </a:ln>
      </xdr:spPr>
    </xdr:pic>
    <xdr:clientData/>
  </xdr:oneCellAnchor>
  <xdr:oneCellAnchor>
    <xdr:from>
      <xdr:col>4</xdr:col>
      <xdr:colOff>0</xdr:colOff>
      <xdr:row>46</xdr:row>
      <xdr:rowOff>0</xdr:rowOff>
    </xdr:from>
    <xdr:ext cx="1485900" cy="868680"/>
    <xdr:pic>
      <xdr:nvPicPr>
        <xdr:cNvPr id="83" name="Picture 82">
          <a:extLst>
            <a:ext uri="{FF2B5EF4-FFF2-40B4-BE49-F238E27FC236}">
              <a16:creationId xmlns:a16="http://schemas.microsoft.com/office/drawing/2014/main" id="{2C6D06F2-869B-4F73-88B5-4953A81E8CF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47358300"/>
          <a:ext cx="1485900" cy="868680"/>
        </a:xfrm>
        <a:prstGeom prst="rect">
          <a:avLst/>
        </a:prstGeom>
        <a:noFill/>
        <a:ln>
          <a:noFill/>
        </a:ln>
      </xdr:spPr>
    </xdr:pic>
    <xdr:clientData/>
  </xdr:oneCellAnchor>
  <xdr:oneCellAnchor>
    <xdr:from>
      <xdr:col>2</xdr:col>
      <xdr:colOff>0</xdr:colOff>
      <xdr:row>47</xdr:row>
      <xdr:rowOff>0</xdr:rowOff>
    </xdr:from>
    <xdr:ext cx="1409700" cy="868680"/>
    <xdr:pic>
      <xdr:nvPicPr>
        <xdr:cNvPr id="84" name="Picture 83">
          <a:extLst>
            <a:ext uri="{FF2B5EF4-FFF2-40B4-BE49-F238E27FC236}">
              <a16:creationId xmlns:a16="http://schemas.microsoft.com/office/drawing/2014/main" id="{03448141-50CE-41AA-9606-8ADD131A28F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6995100"/>
          <a:ext cx="1409700" cy="868680"/>
        </a:xfrm>
        <a:prstGeom prst="rect">
          <a:avLst/>
        </a:prstGeom>
        <a:noFill/>
        <a:ln>
          <a:noFill/>
        </a:ln>
      </xdr:spPr>
    </xdr:pic>
    <xdr:clientData/>
  </xdr:oneCellAnchor>
  <xdr:oneCellAnchor>
    <xdr:from>
      <xdr:col>4</xdr:col>
      <xdr:colOff>0</xdr:colOff>
      <xdr:row>47</xdr:row>
      <xdr:rowOff>0</xdr:rowOff>
    </xdr:from>
    <xdr:ext cx="1485900" cy="868680"/>
    <xdr:pic>
      <xdr:nvPicPr>
        <xdr:cNvPr id="85" name="Picture 84">
          <a:extLst>
            <a:ext uri="{FF2B5EF4-FFF2-40B4-BE49-F238E27FC236}">
              <a16:creationId xmlns:a16="http://schemas.microsoft.com/office/drawing/2014/main" id="{D30205AA-ED2F-4A4C-9A3F-C58E91E128E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48558450"/>
          <a:ext cx="1485900" cy="868680"/>
        </a:xfrm>
        <a:prstGeom prst="rect">
          <a:avLst/>
        </a:prstGeom>
        <a:noFill/>
        <a:ln>
          <a:noFill/>
        </a:ln>
      </xdr:spPr>
    </xdr:pic>
    <xdr:clientData/>
  </xdr:oneCellAnchor>
  <xdr:oneCellAnchor>
    <xdr:from>
      <xdr:col>2</xdr:col>
      <xdr:colOff>0</xdr:colOff>
      <xdr:row>48</xdr:row>
      <xdr:rowOff>0</xdr:rowOff>
    </xdr:from>
    <xdr:ext cx="1424460" cy="868680"/>
    <xdr:pic>
      <xdr:nvPicPr>
        <xdr:cNvPr id="86" name="Picture 85">
          <a:extLst>
            <a:ext uri="{FF2B5EF4-FFF2-40B4-BE49-F238E27FC236}">
              <a16:creationId xmlns:a16="http://schemas.microsoft.com/office/drawing/2014/main" id="{244F177A-3F59-4FC7-8516-DBC6ACB7D40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49758600"/>
          <a:ext cx="1424460" cy="868680"/>
        </a:xfrm>
        <a:prstGeom prst="rect">
          <a:avLst/>
        </a:prstGeom>
        <a:noFill/>
        <a:ln>
          <a:noFill/>
        </a:ln>
      </xdr:spPr>
    </xdr:pic>
    <xdr:clientData/>
  </xdr:oneCellAnchor>
  <xdr:oneCellAnchor>
    <xdr:from>
      <xdr:col>4</xdr:col>
      <xdr:colOff>0</xdr:colOff>
      <xdr:row>48</xdr:row>
      <xdr:rowOff>0</xdr:rowOff>
    </xdr:from>
    <xdr:ext cx="1485900" cy="868680"/>
    <xdr:pic>
      <xdr:nvPicPr>
        <xdr:cNvPr id="87" name="Picture 86">
          <a:extLst>
            <a:ext uri="{FF2B5EF4-FFF2-40B4-BE49-F238E27FC236}">
              <a16:creationId xmlns:a16="http://schemas.microsoft.com/office/drawing/2014/main" id="{319D68BE-1CDF-4B02-B350-F67A13F162F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49758600"/>
          <a:ext cx="1485900" cy="868680"/>
        </a:xfrm>
        <a:prstGeom prst="rect">
          <a:avLst/>
        </a:prstGeom>
        <a:noFill/>
        <a:ln>
          <a:noFill/>
        </a:ln>
      </xdr:spPr>
    </xdr:pic>
    <xdr:clientData/>
  </xdr:oneCellAnchor>
  <xdr:oneCellAnchor>
    <xdr:from>
      <xdr:col>2</xdr:col>
      <xdr:colOff>0</xdr:colOff>
      <xdr:row>49</xdr:row>
      <xdr:rowOff>0</xdr:rowOff>
    </xdr:from>
    <xdr:ext cx="1355811" cy="868680"/>
    <xdr:pic>
      <xdr:nvPicPr>
        <xdr:cNvPr id="88" name="Picture 87">
          <a:extLst>
            <a:ext uri="{FF2B5EF4-FFF2-40B4-BE49-F238E27FC236}">
              <a16:creationId xmlns:a16="http://schemas.microsoft.com/office/drawing/2014/main" id="{4B3D6069-1F71-4B4E-A265-D07D8B83F4C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50958750"/>
          <a:ext cx="1355811" cy="868680"/>
        </a:xfrm>
        <a:prstGeom prst="rect">
          <a:avLst/>
        </a:prstGeom>
        <a:noFill/>
        <a:ln>
          <a:noFill/>
        </a:ln>
      </xdr:spPr>
    </xdr:pic>
    <xdr:clientData/>
  </xdr:oneCellAnchor>
  <xdr:oneCellAnchor>
    <xdr:from>
      <xdr:col>4</xdr:col>
      <xdr:colOff>0</xdr:colOff>
      <xdr:row>49</xdr:row>
      <xdr:rowOff>0</xdr:rowOff>
    </xdr:from>
    <xdr:ext cx="1485900" cy="868680"/>
    <xdr:pic>
      <xdr:nvPicPr>
        <xdr:cNvPr id="89" name="Picture 88">
          <a:extLst>
            <a:ext uri="{FF2B5EF4-FFF2-40B4-BE49-F238E27FC236}">
              <a16:creationId xmlns:a16="http://schemas.microsoft.com/office/drawing/2014/main" id="{4BABF245-6E31-46CB-AFC1-FBC7217818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50958750"/>
          <a:ext cx="1485900" cy="868680"/>
        </a:xfrm>
        <a:prstGeom prst="rect">
          <a:avLst/>
        </a:prstGeom>
        <a:noFill/>
        <a:ln>
          <a:noFill/>
        </a:ln>
      </xdr:spPr>
    </xdr:pic>
    <xdr:clientData/>
  </xdr:oneCellAnchor>
  <xdr:oneCellAnchor>
    <xdr:from>
      <xdr:col>2</xdr:col>
      <xdr:colOff>0</xdr:colOff>
      <xdr:row>50</xdr:row>
      <xdr:rowOff>0</xdr:rowOff>
    </xdr:from>
    <xdr:ext cx="1433041" cy="868680"/>
    <xdr:pic>
      <xdr:nvPicPr>
        <xdr:cNvPr id="90" name="Picture 89">
          <a:extLst>
            <a:ext uri="{FF2B5EF4-FFF2-40B4-BE49-F238E27FC236}">
              <a16:creationId xmlns:a16="http://schemas.microsoft.com/office/drawing/2014/main" id="{79994F18-806C-4FE6-A275-E18C222B8D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52158900"/>
          <a:ext cx="1433041" cy="868680"/>
        </a:xfrm>
        <a:prstGeom prst="rect">
          <a:avLst/>
        </a:prstGeom>
        <a:noFill/>
        <a:ln>
          <a:noFill/>
        </a:ln>
      </xdr:spPr>
    </xdr:pic>
    <xdr:clientData/>
  </xdr:oneCellAnchor>
  <xdr:oneCellAnchor>
    <xdr:from>
      <xdr:col>4</xdr:col>
      <xdr:colOff>0</xdr:colOff>
      <xdr:row>50</xdr:row>
      <xdr:rowOff>0</xdr:rowOff>
    </xdr:from>
    <xdr:ext cx="1485900" cy="868680"/>
    <xdr:pic>
      <xdr:nvPicPr>
        <xdr:cNvPr id="91" name="Picture 90">
          <a:extLst>
            <a:ext uri="{FF2B5EF4-FFF2-40B4-BE49-F238E27FC236}">
              <a16:creationId xmlns:a16="http://schemas.microsoft.com/office/drawing/2014/main" id="{CC8808B4-44CF-4793-9B7D-6DD91DC30A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52158900"/>
          <a:ext cx="1485900" cy="868680"/>
        </a:xfrm>
        <a:prstGeom prst="rect">
          <a:avLst/>
        </a:prstGeom>
        <a:noFill/>
        <a:ln>
          <a:noFill/>
        </a:ln>
      </xdr:spPr>
    </xdr:pic>
    <xdr:clientData/>
  </xdr:oneCellAnchor>
  <xdr:oneCellAnchor>
    <xdr:from>
      <xdr:col>2</xdr:col>
      <xdr:colOff>0</xdr:colOff>
      <xdr:row>34</xdr:row>
      <xdr:rowOff>0</xdr:rowOff>
    </xdr:from>
    <xdr:ext cx="1408398" cy="868680"/>
    <xdr:pic>
      <xdr:nvPicPr>
        <xdr:cNvPr id="92" name="Picture 91">
          <a:extLst>
            <a:ext uri="{FF2B5EF4-FFF2-40B4-BE49-F238E27FC236}">
              <a16:creationId xmlns:a16="http://schemas.microsoft.com/office/drawing/2014/main" id="{40BF3667-2D84-401A-AD0C-83FB7A3450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6556950"/>
          <a:ext cx="1408398" cy="868680"/>
        </a:xfrm>
        <a:prstGeom prst="rect">
          <a:avLst/>
        </a:prstGeom>
        <a:noFill/>
        <a:ln>
          <a:noFill/>
        </a:ln>
      </xdr:spPr>
    </xdr:pic>
    <xdr:clientData/>
  </xdr:oneCellAnchor>
  <xdr:oneCellAnchor>
    <xdr:from>
      <xdr:col>4</xdr:col>
      <xdr:colOff>0</xdr:colOff>
      <xdr:row>34</xdr:row>
      <xdr:rowOff>0</xdr:rowOff>
    </xdr:from>
    <xdr:ext cx="1485900" cy="868680"/>
    <xdr:pic>
      <xdr:nvPicPr>
        <xdr:cNvPr id="93" name="Picture 92">
          <a:extLst>
            <a:ext uri="{FF2B5EF4-FFF2-40B4-BE49-F238E27FC236}">
              <a16:creationId xmlns:a16="http://schemas.microsoft.com/office/drawing/2014/main" id="{B5D2CA32-D9DF-485A-8397-838DF48F9D8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36556950"/>
          <a:ext cx="1485900" cy="868680"/>
        </a:xfrm>
        <a:prstGeom prst="rect">
          <a:avLst/>
        </a:prstGeom>
        <a:noFill/>
        <a:ln>
          <a:noFill/>
        </a:ln>
      </xdr:spPr>
    </xdr:pic>
    <xdr:clientData/>
  </xdr:oneCellAnchor>
  <xdr:oneCellAnchor>
    <xdr:from>
      <xdr:col>2</xdr:col>
      <xdr:colOff>0</xdr:colOff>
      <xdr:row>11</xdr:row>
      <xdr:rowOff>0</xdr:rowOff>
    </xdr:from>
    <xdr:ext cx="1375833" cy="901700"/>
    <xdr:pic>
      <xdr:nvPicPr>
        <xdr:cNvPr id="95" name="Picture 94">
          <a:extLst>
            <a:ext uri="{FF2B5EF4-FFF2-40B4-BE49-F238E27FC236}">
              <a16:creationId xmlns:a16="http://schemas.microsoft.com/office/drawing/2014/main" id="{1195FAB1-C498-4215-8598-28F9D1E0BF9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64050" y="6934200"/>
          <a:ext cx="1375833" cy="901700"/>
        </a:xfrm>
        <a:prstGeom prst="rect">
          <a:avLst/>
        </a:prstGeom>
        <a:noFill/>
        <a:ln>
          <a:noFill/>
        </a:ln>
      </xdr:spPr>
    </xdr:pic>
    <xdr:clientData/>
  </xdr:oneCellAnchor>
  <xdr:oneCellAnchor>
    <xdr:from>
      <xdr:col>4</xdr:col>
      <xdr:colOff>0</xdr:colOff>
      <xdr:row>11</xdr:row>
      <xdr:rowOff>0</xdr:rowOff>
    </xdr:from>
    <xdr:ext cx="1482422" cy="889000"/>
    <xdr:pic>
      <xdr:nvPicPr>
        <xdr:cNvPr id="96" name="Picture 95">
          <a:extLst>
            <a:ext uri="{FF2B5EF4-FFF2-40B4-BE49-F238E27FC236}">
              <a16:creationId xmlns:a16="http://schemas.microsoft.com/office/drawing/2014/main" id="{9079AB40-ACF2-441A-8EB1-B79E401DA7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3000" y="6934200"/>
          <a:ext cx="1482422" cy="889000"/>
        </a:xfrm>
        <a:prstGeom prst="rect">
          <a:avLst/>
        </a:prstGeom>
        <a:noFill/>
        <a:ln>
          <a:noFill/>
        </a:ln>
      </xdr:spPr>
    </xdr:pic>
    <xdr:clientData/>
  </xdr:oneCellAnchor>
  <xdr:oneCellAnchor>
    <xdr:from>
      <xdr:col>2</xdr:col>
      <xdr:colOff>0</xdr:colOff>
      <xdr:row>35</xdr:row>
      <xdr:rowOff>0</xdr:rowOff>
    </xdr:from>
    <xdr:ext cx="1367692" cy="868680"/>
    <xdr:pic>
      <xdr:nvPicPr>
        <xdr:cNvPr id="97" name="Picture 96">
          <a:extLst>
            <a:ext uri="{FF2B5EF4-FFF2-40B4-BE49-F238E27FC236}">
              <a16:creationId xmlns:a16="http://schemas.microsoft.com/office/drawing/2014/main" id="{3CB2FB4D-6B00-46B6-B897-3FF7C50C5C2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29902150"/>
          <a:ext cx="1367692" cy="868680"/>
        </a:xfrm>
        <a:prstGeom prst="rect">
          <a:avLst/>
        </a:prstGeom>
        <a:noFill/>
        <a:ln>
          <a:noFill/>
        </a:ln>
      </xdr:spPr>
    </xdr:pic>
    <xdr:clientData/>
  </xdr:oneCellAnchor>
  <xdr:oneCellAnchor>
    <xdr:from>
      <xdr:col>4</xdr:col>
      <xdr:colOff>0</xdr:colOff>
      <xdr:row>35</xdr:row>
      <xdr:rowOff>0</xdr:rowOff>
    </xdr:from>
    <xdr:ext cx="1485900" cy="868680"/>
    <xdr:pic>
      <xdr:nvPicPr>
        <xdr:cNvPr id="98" name="Picture 97">
          <a:extLst>
            <a:ext uri="{FF2B5EF4-FFF2-40B4-BE49-F238E27FC236}">
              <a16:creationId xmlns:a16="http://schemas.microsoft.com/office/drawing/2014/main" id="{ED1CDBA3-C9D6-48A9-B67E-F232BE391D7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93000" y="29902150"/>
          <a:ext cx="1485900" cy="868680"/>
        </a:xfrm>
        <a:prstGeom prst="rect">
          <a:avLst/>
        </a:prstGeom>
        <a:noFill/>
        <a:ln>
          <a:noFill/>
        </a:ln>
      </xdr:spPr>
    </xdr:pic>
    <xdr:clientData/>
  </xdr:oneCellAnchor>
  <xdr:oneCellAnchor>
    <xdr:from>
      <xdr:col>2</xdr:col>
      <xdr:colOff>0</xdr:colOff>
      <xdr:row>38</xdr:row>
      <xdr:rowOff>0</xdr:rowOff>
    </xdr:from>
    <xdr:ext cx="1351410" cy="868680"/>
    <xdr:pic>
      <xdr:nvPicPr>
        <xdr:cNvPr id="99" name="Picture 98">
          <a:extLst>
            <a:ext uri="{FF2B5EF4-FFF2-40B4-BE49-F238E27FC236}">
              <a16:creationId xmlns:a16="http://schemas.microsoft.com/office/drawing/2014/main" id="{ABC6DE69-A455-44B8-8350-B22DCE61C6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1515050"/>
          <a:ext cx="1351410" cy="868680"/>
        </a:xfrm>
        <a:prstGeom prst="rect">
          <a:avLst/>
        </a:prstGeom>
        <a:noFill/>
        <a:ln>
          <a:noFill/>
        </a:ln>
      </xdr:spPr>
    </xdr:pic>
    <xdr:clientData/>
  </xdr:oneCellAnchor>
  <xdr:oneCellAnchor>
    <xdr:from>
      <xdr:col>4</xdr:col>
      <xdr:colOff>38100</xdr:colOff>
      <xdr:row>38</xdr:row>
      <xdr:rowOff>31750</xdr:rowOff>
    </xdr:from>
    <xdr:ext cx="1351410" cy="806450"/>
    <xdr:pic>
      <xdr:nvPicPr>
        <xdr:cNvPr id="100" name="Picture 99">
          <a:extLst>
            <a:ext uri="{FF2B5EF4-FFF2-40B4-BE49-F238E27FC236}">
              <a16:creationId xmlns:a16="http://schemas.microsoft.com/office/drawing/2014/main" id="{0297D5CB-7429-4EAB-B1A4-17168957421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531100" y="32461200"/>
          <a:ext cx="1351410" cy="806450"/>
        </a:xfrm>
        <a:prstGeom prst="rect">
          <a:avLst/>
        </a:prstGeom>
        <a:noFill/>
        <a:ln>
          <a:noFill/>
        </a:ln>
      </xdr:spPr>
    </xdr:pic>
    <xdr:clientData/>
  </xdr:oneCellAnchor>
  <xdr:oneCellAnchor>
    <xdr:from>
      <xdr:col>2</xdr:col>
      <xdr:colOff>0</xdr:colOff>
      <xdr:row>40</xdr:row>
      <xdr:rowOff>0</xdr:rowOff>
    </xdr:from>
    <xdr:ext cx="1415879" cy="868680"/>
    <xdr:pic>
      <xdr:nvPicPr>
        <xdr:cNvPr id="101" name="Picture 100">
          <a:extLst>
            <a:ext uri="{FF2B5EF4-FFF2-40B4-BE49-F238E27FC236}">
              <a16:creationId xmlns:a16="http://schemas.microsoft.com/office/drawing/2014/main" id="{03B249D6-5B4F-4B50-AF76-9EF2C66EC7B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3312100"/>
          <a:ext cx="1415879" cy="868680"/>
        </a:xfrm>
        <a:prstGeom prst="rect">
          <a:avLst/>
        </a:prstGeom>
        <a:noFill/>
        <a:ln>
          <a:noFill/>
        </a:ln>
      </xdr:spPr>
    </xdr:pic>
    <xdr:clientData/>
  </xdr:oneCellAnchor>
  <xdr:oneCellAnchor>
    <xdr:from>
      <xdr:col>4</xdr:col>
      <xdr:colOff>0</xdr:colOff>
      <xdr:row>40</xdr:row>
      <xdr:rowOff>0</xdr:rowOff>
    </xdr:from>
    <xdr:ext cx="1415879" cy="868680"/>
    <xdr:pic>
      <xdr:nvPicPr>
        <xdr:cNvPr id="102" name="Picture 101">
          <a:extLst>
            <a:ext uri="{FF2B5EF4-FFF2-40B4-BE49-F238E27FC236}">
              <a16:creationId xmlns:a16="http://schemas.microsoft.com/office/drawing/2014/main" id="{8AE86A0F-F98F-4975-8AFF-124A58D9D3D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4050" y="33312100"/>
          <a:ext cx="1415879" cy="868680"/>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1</xdr:col>
      <xdr:colOff>1358900</xdr:colOff>
      <xdr:row>65</xdr:row>
      <xdr:rowOff>1143000</xdr:rowOff>
    </xdr:to>
    <xdr:pic>
      <xdr:nvPicPr>
        <xdr:cNvPr id="2" name="Picture 1">
          <a:extLst>
            <a:ext uri="{FF2B5EF4-FFF2-40B4-BE49-F238E27FC236}">
              <a16:creationId xmlns:a16="http://schemas.microsoft.com/office/drawing/2014/main" id="{D9F44428-AC1E-45D1-A39E-D437D8DBF6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3843000"/>
          <a:ext cx="1358900" cy="1143000"/>
        </a:xfrm>
        <a:prstGeom prst="rect">
          <a:avLst/>
        </a:prstGeom>
        <a:noFill/>
        <a:ln>
          <a:noFill/>
        </a:ln>
      </xdr:spPr>
    </xdr:pic>
    <xdr:clientData/>
  </xdr:twoCellAnchor>
  <xdr:twoCellAnchor editAs="oneCell">
    <xdr:from>
      <xdr:col>3</xdr:col>
      <xdr:colOff>0</xdr:colOff>
      <xdr:row>65</xdr:row>
      <xdr:rowOff>0</xdr:rowOff>
    </xdr:from>
    <xdr:to>
      <xdr:col>3</xdr:col>
      <xdr:colOff>1327150</xdr:colOff>
      <xdr:row>65</xdr:row>
      <xdr:rowOff>1143000</xdr:rowOff>
    </xdr:to>
    <xdr:pic>
      <xdr:nvPicPr>
        <xdr:cNvPr id="3" name="Picture 2">
          <a:extLst>
            <a:ext uri="{FF2B5EF4-FFF2-40B4-BE49-F238E27FC236}">
              <a16:creationId xmlns:a16="http://schemas.microsoft.com/office/drawing/2014/main" id="{DEE2A9F7-9F28-46C2-BF62-132BDDD02A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5500" y="13843000"/>
          <a:ext cx="1327150" cy="1143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1085850</xdr:colOff>
      <xdr:row>68</xdr:row>
      <xdr:rowOff>0</xdr:rowOff>
    </xdr:to>
    <xdr:pic>
      <xdr:nvPicPr>
        <xdr:cNvPr id="2" name="Picture 1">
          <a:extLst>
            <a:ext uri="{FF2B5EF4-FFF2-40B4-BE49-F238E27FC236}">
              <a16:creationId xmlns:a16="http://schemas.microsoft.com/office/drawing/2014/main" id="{8B43BFE6-6501-4892-A5BE-0EF711379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4211300"/>
          <a:ext cx="1085850" cy="1143000"/>
        </a:xfrm>
        <a:prstGeom prst="rect">
          <a:avLst/>
        </a:prstGeom>
        <a:noFill/>
        <a:ln>
          <a:noFill/>
        </a:ln>
      </xdr:spPr>
    </xdr:pic>
    <xdr:clientData/>
  </xdr:twoCellAnchor>
  <xdr:twoCellAnchor editAs="oneCell">
    <xdr:from>
      <xdr:col>3</xdr:col>
      <xdr:colOff>0</xdr:colOff>
      <xdr:row>67</xdr:row>
      <xdr:rowOff>0</xdr:rowOff>
    </xdr:from>
    <xdr:to>
      <xdr:col>4</xdr:col>
      <xdr:colOff>6350</xdr:colOff>
      <xdr:row>68</xdr:row>
      <xdr:rowOff>0</xdr:rowOff>
    </xdr:to>
    <xdr:pic>
      <xdr:nvPicPr>
        <xdr:cNvPr id="3" name="Picture 2">
          <a:extLst>
            <a:ext uri="{FF2B5EF4-FFF2-40B4-BE49-F238E27FC236}">
              <a16:creationId xmlns:a16="http://schemas.microsoft.com/office/drawing/2014/main" id="{EE57D937-D1F5-4619-A674-97DECF539A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5150" y="14211300"/>
          <a:ext cx="1066800" cy="1143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97</xdr:row>
      <xdr:rowOff>19050</xdr:rowOff>
    </xdr:from>
    <xdr:to>
      <xdr:col>1</xdr:col>
      <xdr:colOff>1492251</xdr:colOff>
      <xdr:row>97</xdr:row>
      <xdr:rowOff>901700</xdr:rowOff>
    </xdr:to>
    <xdr:pic>
      <xdr:nvPicPr>
        <xdr:cNvPr id="2" name="Picture 1">
          <a:extLst>
            <a:ext uri="{FF2B5EF4-FFF2-40B4-BE49-F238E27FC236}">
              <a16:creationId xmlns:a16="http://schemas.microsoft.com/office/drawing/2014/main" id="{90D62234-8F7E-4444-B364-B6885E7003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1" y="19754850"/>
          <a:ext cx="1492250" cy="882650"/>
        </a:xfrm>
        <a:prstGeom prst="rect">
          <a:avLst/>
        </a:prstGeom>
        <a:noFill/>
        <a:ln>
          <a:noFill/>
        </a:ln>
      </xdr:spPr>
    </xdr:pic>
    <xdr:clientData/>
  </xdr:twoCellAnchor>
  <xdr:twoCellAnchor editAs="oneCell">
    <xdr:from>
      <xdr:col>3</xdr:col>
      <xdr:colOff>19051</xdr:colOff>
      <xdr:row>97</xdr:row>
      <xdr:rowOff>0</xdr:rowOff>
    </xdr:from>
    <xdr:to>
      <xdr:col>3</xdr:col>
      <xdr:colOff>1314450</xdr:colOff>
      <xdr:row>97</xdr:row>
      <xdr:rowOff>920750</xdr:rowOff>
    </xdr:to>
    <xdr:pic>
      <xdr:nvPicPr>
        <xdr:cNvPr id="3" name="Picture 2">
          <a:extLst>
            <a:ext uri="{FF2B5EF4-FFF2-40B4-BE49-F238E27FC236}">
              <a16:creationId xmlns:a16="http://schemas.microsoft.com/office/drawing/2014/main" id="{0D12D1AB-EAF9-4F28-8523-5202A19499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6951" y="19735800"/>
          <a:ext cx="1295399" cy="9207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49</xdr:row>
      <xdr:rowOff>0</xdr:rowOff>
    </xdr:from>
    <xdr:to>
      <xdr:col>1</xdr:col>
      <xdr:colOff>1079501</xdr:colOff>
      <xdr:row>49</xdr:row>
      <xdr:rowOff>869950</xdr:rowOff>
    </xdr:to>
    <xdr:pic>
      <xdr:nvPicPr>
        <xdr:cNvPr id="2" name="Picture 1">
          <a:extLst>
            <a:ext uri="{FF2B5EF4-FFF2-40B4-BE49-F238E27FC236}">
              <a16:creationId xmlns:a16="http://schemas.microsoft.com/office/drawing/2014/main" id="{1D810045-3B7C-479A-A477-81A5345899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1" y="10896600"/>
          <a:ext cx="1079500" cy="869950"/>
        </a:xfrm>
        <a:prstGeom prst="rect">
          <a:avLst/>
        </a:prstGeom>
        <a:noFill/>
        <a:ln>
          <a:noFill/>
        </a:ln>
      </xdr:spPr>
    </xdr:pic>
    <xdr:clientData/>
  </xdr:twoCellAnchor>
  <xdr:oneCellAnchor>
    <xdr:from>
      <xdr:col>3</xdr:col>
      <xdr:colOff>0</xdr:colOff>
      <xdr:row>49</xdr:row>
      <xdr:rowOff>0</xdr:rowOff>
    </xdr:from>
    <xdr:ext cx="1047750" cy="868679"/>
    <xdr:pic>
      <xdr:nvPicPr>
        <xdr:cNvPr id="3" name="Picture 2">
          <a:extLst>
            <a:ext uri="{FF2B5EF4-FFF2-40B4-BE49-F238E27FC236}">
              <a16:creationId xmlns:a16="http://schemas.microsoft.com/office/drawing/2014/main" id="{984C29DE-A74E-487F-934C-051B71458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10896600"/>
          <a:ext cx="1047750" cy="868679"/>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50</xdr:row>
      <xdr:rowOff>0</xdr:rowOff>
    </xdr:from>
    <xdr:to>
      <xdr:col>2</xdr:col>
      <xdr:colOff>1</xdr:colOff>
      <xdr:row>50</xdr:row>
      <xdr:rowOff>1054100</xdr:rowOff>
    </xdr:to>
    <xdr:pic>
      <xdr:nvPicPr>
        <xdr:cNvPr id="2" name="Picture 1">
          <a:extLst>
            <a:ext uri="{FF2B5EF4-FFF2-40B4-BE49-F238E27FC236}">
              <a16:creationId xmlns:a16="http://schemas.microsoft.com/office/drawing/2014/main" id="{9DFD7549-5FBD-4FCC-8A77-DB627D0D5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1" y="11080750"/>
          <a:ext cx="1104900" cy="1054100"/>
        </a:xfrm>
        <a:prstGeom prst="rect">
          <a:avLst/>
        </a:prstGeom>
        <a:noFill/>
        <a:ln>
          <a:noFill/>
        </a:ln>
      </xdr:spPr>
    </xdr:pic>
    <xdr:clientData/>
  </xdr:twoCellAnchor>
  <xdr:twoCellAnchor editAs="oneCell">
    <xdr:from>
      <xdr:col>3</xdr:col>
      <xdr:colOff>1</xdr:colOff>
      <xdr:row>50</xdr:row>
      <xdr:rowOff>0</xdr:rowOff>
    </xdr:from>
    <xdr:to>
      <xdr:col>3</xdr:col>
      <xdr:colOff>1047751</xdr:colOff>
      <xdr:row>50</xdr:row>
      <xdr:rowOff>1066800</xdr:rowOff>
    </xdr:to>
    <xdr:pic>
      <xdr:nvPicPr>
        <xdr:cNvPr id="3" name="Picture 2">
          <a:extLst>
            <a:ext uri="{FF2B5EF4-FFF2-40B4-BE49-F238E27FC236}">
              <a16:creationId xmlns:a16="http://schemas.microsoft.com/office/drawing/2014/main" id="{7D16FD8E-F5FA-46CF-8BA0-BAD0DD7D43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5151" y="11080750"/>
          <a:ext cx="1047750" cy="10668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50</xdr:row>
      <xdr:rowOff>0</xdr:rowOff>
    </xdr:from>
    <xdr:ext cx="1289050" cy="886460"/>
    <xdr:pic>
      <xdr:nvPicPr>
        <xdr:cNvPr id="2" name="Picture 1">
          <a:extLst>
            <a:ext uri="{FF2B5EF4-FFF2-40B4-BE49-F238E27FC236}">
              <a16:creationId xmlns:a16="http://schemas.microsoft.com/office/drawing/2014/main" id="{809C85CF-8EDA-44B9-8608-B4DEC89EE2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1080750"/>
          <a:ext cx="1289050" cy="886460"/>
        </a:xfrm>
        <a:prstGeom prst="rect">
          <a:avLst/>
        </a:prstGeom>
        <a:noFill/>
        <a:ln>
          <a:noFill/>
        </a:ln>
      </xdr:spPr>
    </xdr:pic>
    <xdr:clientData/>
  </xdr:oneCellAnchor>
  <xdr:oneCellAnchor>
    <xdr:from>
      <xdr:col>3</xdr:col>
      <xdr:colOff>0</xdr:colOff>
      <xdr:row>50</xdr:row>
      <xdr:rowOff>0</xdr:rowOff>
    </xdr:from>
    <xdr:ext cx="1314450" cy="886460"/>
    <xdr:pic>
      <xdr:nvPicPr>
        <xdr:cNvPr id="3" name="Picture 2">
          <a:extLst>
            <a:ext uri="{FF2B5EF4-FFF2-40B4-BE49-F238E27FC236}">
              <a16:creationId xmlns:a16="http://schemas.microsoft.com/office/drawing/2014/main" id="{B7A7B919-1F13-4B7D-B7BC-18DAE310AD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2000" y="11080750"/>
          <a:ext cx="1314450" cy="886460"/>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50</xdr:row>
      <xdr:rowOff>0</xdr:rowOff>
    </xdr:from>
    <xdr:ext cx="1225550" cy="886460"/>
    <xdr:pic>
      <xdr:nvPicPr>
        <xdr:cNvPr id="2" name="Picture 1">
          <a:extLst>
            <a:ext uri="{FF2B5EF4-FFF2-40B4-BE49-F238E27FC236}">
              <a16:creationId xmlns:a16="http://schemas.microsoft.com/office/drawing/2014/main" id="{F0B52802-597D-4C7E-8F67-254EF6A1A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1080750"/>
          <a:ext cx="1225550" cy="886460"/>
        </a:xfrm>
        <a:prstGeom prst="rect">
          <a:avLst/>
        </a:prstGeom>
        <a:noFill/>
        <a:ln>
          <a:noFill/>
        </a:ln>
      </xdr:spPr>
    </xdr:pic>
    <xdr:clientData/>
  </xdr:oneCellAnchor>
  <xdr:oneCellAnchor>
    <xdr:from>
      <xdr:col>3</xdr:col>
      <xdr:colOff>0</xdr:colOff>
      <xdr:row>50</xdr:row>
      <xdr:rowOff>0</xdr:rowOff>
    </xdr:from>
    <xdr:ext cx="1276350" cy="886460"/>
    <xdr:pic>
      <xdr:nvPicPr>
        <xdr:cNvPr id="3" name="Picture 2">
          <a:extLst>
            <a:ext uri="{FF2B5EF4-FFF2-40B4-BE49-F238E27FC236}">
              <a16:creationId xmlns:a16="http://schemas.microsoft.com/office/drawing/2014/main" id="{E78564D2-CD66-4A9A-9F48-8A8712D229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54850" y="11080750"/>
          <a:ext cx="1276350" cy="886460"/>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50</xdr:row>
      <xdr:rowOff>0</xdr:rowOff>
    </xdr:from>
    <xdr:ext cx="1079500" cy="886460"/>
    <xdr:pic>
      <xdr:nvPicPr>
        <xdr:cNvPr id="2" name="Picture 1">
          <a:extLst>
            <a:ext uri="{FF2B5EF4-FFF2-40B4-BE49-F238E27FC236}">
              <a16:creationId xmlns:a16="http://schemas.microsoft.com/office/drawing/2014/main" id="{9355F6F3-C1D2-48AB-BDA1-7C0B6BB67B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1080750"/>
          <a:ext cx="1079500" cy="886460"/>
        </a:xfrm>
        <a:prstGeom prst="rect">
          <a:avLst/>
        </a:prstGeom>
        <a:noFill/>
        <a:ln>
          <a:noFill/>
        </a:ln>
      </xdr:spPr>
    </xdr:pic>
    <xdr:clientData/>
  </xdr:oneCellAnchor>
  <xdr:oneCellAnchor>
    <xdr:from>
      <xdr:col>3</xdr:col>
      <xdr:colOff>0</xdr:colOff>
      <xdr:row>50</xdr:row>
      <xdr:rowOff>0</xdr:rowOff>
    </xdr:from>
    <xdr:ext cx="1041400" cy="886460"/>
    <xdr:pic>
      <xdr:nvPicPr>
        <xdr:cNvPr id="3" name="Picture 2">
          <a:extLst>
            <a:ext uri="{FF2B5EF4-FFF2-40B4-BE49-F238E27FC236}">
              <a16:creationId xmlns:a16="http://schemas.microsoft.com/office/drawing/2014/main" id="{A7CBA880-634E-44DC-B495-66C085F574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11080750"/>
          <a:ext cx="1041400" cy="886460"/>
        </a:xfrm>
        <a:prstGeom prst="rect">
          <a:avLst/>
        </a:prstGeom>
        <a:noFill/>
        <a:ln>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86</xdr:row>
      <xdr:rowOff>0</xdr:rowOff>
    </xdr:from>
    <xdr:ext cx="1085850" cy="886460"/>
    <xdr:pic>
      <xdr:nvPicPr>
        <xdr:cNvPr id="2" name="Picture 1">
          <a:extLst>
            <a:ext uri="{FF2B5EF4-FFF2-40B4-BE49-F238E27FC236}">
              <a16:creationId xmlns:a16="http://schemas.microsoft.com/office/drawing/2014/main" id="{1FBE40D6-CE3C-492F-8623-34957BA45F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7710150"/>
          <a:ext cx="1085850" cy="886460"/>
        </a:xfrm>
        <a:prstGeom prst="rect">
          <a:avLst/>
        </a:prstGeom>
        <a:noFill/>
        <a:ln>
          <a:noFill/>
        </a:ln>
      </xdr:spPr>
    </xdr:pic>
    <xdr:clientData/>
  </xdr:oneCellAnchor>
  <xdr:oneCellAnchor>
    <xdr:from>
      <xdr:col>2</xdr:col>
      <xdr:colOff>1854200</xdr:colOff>
      <xdr:row>86</xdr:row>
      <xdr:rowOff>44450</xdr:rowOff>
    </xdr:from>
    <xdr:ext cx="1035050" cy="886460"/>
    <xdr:pic>
      <xdr:nvPicPr>
        <xdr:cNvPr id="3" name="Picture 2">
          <a:extLst>
            <a:ext uri="{FF2B5EF4-FFF2-40B4-BE49-F238E27FC236}">
              <a16:creationId xmlns:a16="http://schemas.microsoft.com/office/drawing/2014/main" id="{78E8AF97-A23E-48FF-9A6E-6F278FB133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8800" y="17754600"/>
          <a:ext cx="1035050" cy="886460"/>
        </a:xfrm>
        <a:prstGeom prst="rect">
          <a:avLst/>
        </a:prstGeom>
        <a:noFill/>
        <a:ln>
          <a:noFill/>
        </a:ln>
      </xdr:spPr>
    </xdr:pic>
    <xdr:clientData/>
  </xdr:oneCellAnchor>
  <xdr:oneCellAnchor>
    <xdr:from>
      <xdr:col>4</xdr:col>
      <xdr:colOff>1143000</xdr:colOff>
      <xdr:row>86</xdr:row>
      <xdr:rowOff>38100</xdr:rowOff>
    </xdr:from>
    <xdr:ext cx="1022350" cy="886460"/>
    <xdr:pic>
      <xdr:nvPicPr>
        <xdr:cNvPr id="6" name="Picture 5">
          <a:extLst>
            <a:ext uri="{FF2B5EF4-FFF2-40B4-BE49-F238E27FC236}">
              <a16:creationId xmlns:a16="http://schemas.microsoft.com/office/drawing/2014/main" id="{57907730-3674-4282-A8FC-87D29D0B57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18600" y="17748250"/>
          <a:ext cx="1022350" cy="886460"/>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3930650</xdr:colOff>
      <xdr:row>109</xdr:row>
      <xdr:rowOff>44450</xdr:rowOff>
    </xdr:from>
    <xdr:ext cx="1079500" cy="886460"/>
    <xdr:pic>
      <xdr:nvPicPr>
        <xdr:cNvPr id="2" name="Picture 1">
          <a:extLst>
            <a:ext uri="{FF2B5EF4-FFF2-40B4-BE49-F238E27FC236}">
              <a16:creationId xmlns:a16="http://schemas.microsoft.com/office/drawing/2014/main" id="{26E90168-0009-4398-AFCE-DF8D39029E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0650" y="21990050"/>
          <a:ext cx="1079500" cy="886460"/>
        </a:xfrm>
        <a:prstGeom prst="rect">
          <a:avLst/>
        </a:prstGeom>
        <a:noFill/>
        <a:ln>
          <a:noFill/>
        </a:ln>
      </xdr:spPr>
    </xdr:pic>
    <xdr:clientData/>
  </xdr:oneCellAnchor>
  <xdr:oneCellAnchor>
    <xdr:from>
      <xdr:col>3</xdr:col>
      <xdr:colOff>0</xdr:colOff>
      <xdr:row>109</xdr:row>
      <xdr:rowOff>0</xdr:rowOff>
    </xdr:from>
    <xdr:ext cx="1066800" cy="886460"/>
    <xdr:pic>
      <xdr:nvPicPr>
        <xdr:cNvPr id="3" name="Picture 2">
          <a:extLst>
            <a:ext uri="{FF2B5EF4-FFF2-40B4-BE49-F238E27FC236}">
              <a16:creationId xmlns:a16="http://schemas.microsoft.com/office/drawing/2014/main" id="{845D4FAF-B046-4BDC-831D-C1071A9C72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1945600"/>
          <a:ext cx="1066800" cy="88646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83155</xdr:colOff>
      <xdr:row>77</xdr:row>
      <xdr:rowOff>75595</xdr:rowOff>
    </xdr:from>
    <xdr:to>
      <xdr:col>1</xdr:col>
      <xdr:colOff>1003300</xdr:colOff>
      <xdr:row>77</xdr:row>
      <xdr:rowOff>1193800</xdr:rowOff>
    </xdr:to>
    <xdr:pic>
      <xdr:nvPicPr>
        <xdr:cNvPr id="2" name="Picture 1">
          <a:extLst>
            <a:ext uri="{FF2B5EF4-FFF2-40B4-BE49-F238E27FC236}">
              <a16:creationId xmlns:a16="http://schemas.microsoft.com/office/drawing/2014/main" id="{254D6405-43D3-4314-9FD6-A2C90577BB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855" y="16128395"/>
          <a:ext cx="920145" cy="1118205"/>
        </a:xfrm>
        <a:prstGeom prst="rect">
          <a:avLst/>
        </a:prstGeom>
        <a:noFill/>
        <a:ln>
          <a:noFill/>
        </a:ln>
      </xdr:spPr>
    </xdr:pic>
    <xdr:clientData/>
  </xdr:twoCellAnchor>
  <xdr:twoCellAnchor editAs="oneCell">
    <xdr:from>
      <xdr:col>3</xdr:col>
      <xdr:colOff>37798</xdr:colOff>
      <xdr:row>77</xdr:row>
      <xdr:rowOff>120953</xdr:rowOff>
    </xdr:from>
    <xdr:to>
      <xdr:col>3</xdr:col>
      <xdr:colOff>997011</xdr:colOff>
      <xdr:row>77</xdr:row>
      <xdr:rowOff>1162051</xdr:rowOff>
    </xdr:to>
    <xdr:pic>
      <xdr:nvPicPr>
        <xdr:cNvPr id="3" name="Picture 2">
          <a:extLst>
            <a:ext uri="{FF2B5EF4-FFF2-40B4-BE49-F238E27FC236}">
              <a16:creationId xmlns:a16="http://schemas.microsoft.com/office/drawing/2014/main" id="{BDEDFCCE-A3A0-4237-AFAE-B1650440B1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52948" y="16173753"/>
          <a:ext cx="959213" cy="1041098"/>
        </a:xfrm>
        <a:prstGeom prst="rect">
          <a:avLst/>
        </a:prstGeom>
        <a:noFill/>
        <a:ln>
          <a:noFill/>
        </a:ln>
      </xdr:spPr>
    </xdr:pic>
    <xdr:clientData/>
  </xdr:twoCellAnchor>
  <xdr:twoCellAnchor editAs="oneCell">
    <xdr:from>
      <xdr:col>5</xdr:col>
      <xdr:colOff>45357</xdr:colOff>
      <xdr:row>77</xdr:row>
      <xdr:rowOff>166309</xdr:rowOff>
    </xdr:from>
    <xdr:to>
      <xdr:col>5</xdr:col>
      <xdr:colOff>1009738</xdr:colOff>
      <xdr:row>77</xdr:row>
      <xdr:rowOff>1200150</xdr:rowOff>
    </xdr:to>
    <xdr:pic>
      <xdr:nvPicPr>
        <xdr:cNvPr id="4" name="Picture 3">
          <a:extLst>
            <a:ext uri="{FF2B5EF4-FFF2-40B4-BE49-F238E27FC236}">
              <a16:creationId xmlns:a16="http://schemas.microsoft.com/office/drawing/2014/main" id="{45E5A46D-ED3F-4EE1-B50B-22C3B10C8A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70307" y="16219109"/>
          <a:ext cx="964381" cy="103384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136</xdr:row>
      <xdr:rowOff>0</xdr:rowOff>
    </xdr:from>
    <xdr:ext cx="1085850" cy="886460"/>
    <xdr:pic>
      <xdr:nvPicPr>
        <xdr:cNvPr id="2" name="Picture 1">
          <a:extLst>
            <a:ext uri="{FF2B5EF4-FFF2-40B4-BE49-F238E27FC236}">
              <a16:creationId xmlns:a16="http://schemas.microsoft.com/office/drawing/2014/main" id="{BDB80712-F392-444C-89E5-5CF5D12EF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6917650"/>
          <a:ext cx="1085850" cy="886460"/>
        </a:xfrm>
        <a:prstGeom prst="rect">
          <a:avLst/>
        </a:prstGeom>
        <a:noFill/>
        <a:ln>
          <a:noFill/>
        </a:ln>
      </xdr:spPr>
    </xdr:pic>
    <xdr:clientData/>
  </xdr:oneCellAnchor>
  <xdr:oneCellAnchor>
    <xdr:from>
      <xdr:col>2</xdr:col>
      <xdr:colOff>1854200</xdr:colOff>
      <xdr:row>135</xdr:row>
      <xdr:rowOff>355600</xdr:rowOff>
    </xdr:from>
    <xdr:ext cx="1041400" cy="927099"/>
    <xdr:pic>
      <xdr:nvPicPr>
        <xdr:cNvPr id="3" name="Picture 2">
          <a:extLst>
            <a:ext uri="{FF2B5EF4-FFF2-40B4-BE49-F238E27FC236}">
              <a16:creationId xmlns:a16="http://schemas.microsoft.com/office/drawing/2014/main" id="{791AF876-32C2-4111-9B77-48E8FFEBEF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8800" y="26904950"/>
          <a:ext cx="1041400" cy="927099"/>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3930651</xdr:colOff>
      <xdr:row>74</xdr:row>
      <xdr:rowOff>25400</xdr:rowOff>
    </xdr:from>
    <xdr:to>
      <xdr:col>1</xdr:col>
      <xdr:colOff>1073151</xdr:colOff>
      <xdr:row>74</xdr:row>
      <xdr:rowOff>882650</xdr:rowOff>
    </xdr:to>
    <xdr:pic>
      <xdr:nvPicPr>
        <xdr:cNvPr id="2" name="Picture 1">
          <a:extLst>
            <a:ext uri="{FF2B5EF4-FFF2-40B4-BE49-F238E27FC236}">
              <a16:creationId xmlns:a16="http://schemas.microsoft.com/office/drawing/2014/main" id="{EEF0C3FD-EA8D-46BB-8060-3269B4AED6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0651" y="15525750"/>
          <a:ext cx="1092200" cy="857250"/>
        </a:xfrm>
        <a:prstGeom prst="rect">
          <a:avLst/>
        </a:prstGeom>
        <a:noFill/>
        <a:ln>
          <a:noFill/>
        </a:ln>
      </xdr:spPr>
    </xdr:pic>
    <xdr:clientData/>
  </xdr:twoCellAnchor>
  <xdr:oneCellAnchor>
    <xdr:from>
      <xdr:col>2</xdr:col>
      <xdr:colOff>1847850</xdr:colOff>
      <xdr:row>74</xdr:row>
      <xdr:rowOff>38100</xdr:rowOff>
    </xdr:from>
    <xdr:ext cx="1047750" cy="868679"/>
    <xdr:pic>
      <xdr:nvPicPr>
        <xdr:cNvPr id="3" name="Picture 2">
          <a:extLst>
            <a:ext uri="{FF2B5EF4-FFF2-40B4-BE49-F238E27FC236}">
              <a16:creationId xmlns:a16="http://schemas.microsoft.com/office/drawing/2014/main" id="{55B7299D-DB6B-4D46-A9B2-D4B4F2BDE3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2450" y="15538450"/>
          <a:ext cx="1047750" cy="868679"/>
        </a:xfrm>
        <a:prstGeom prst="rect">
          <a:avLst/>
        </a:prstGeom>
        <a:noFill/>
        <a:ln>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437</xdr:row>
      <xdr:rowOff>0</xdr:rowOff>
    </xdr:from>
    <xdr:ext cx="1098550" cy="868679"/>
    <xdr:pic>
      <xdr:nvPicPr>
        <xdr:cNvPr id="2" name="Picture 1">
          <a:extLst>
            <a:ext uri="{FF2B5EF4-FFF2-40B4-BE49-F238E27FC236}">
              <a16:creationId xmlns:a16="http://schemas.microsoft.com/office/drawing/2014/main" id="{43119FF3-704D-47C7-888D-937502F46B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82346800"/>
          <a:ext cx="1098550" cy="868679"/>
        </a:xfrm>
        <a:prstGeom prst="rect">
          <a:avLst/>
        </a:prstGeom>
        <a:noFill/>
        <a:ln>
          <a:noFill/>
        </a:ln>
      </xdr:spPr>
    </xdr:pic>
    <xdr:clientData/>
  </xdr:oneCellAnchor>
  <xdr:oneCellAnchor>
    <xdr:from>
      <xdr:col>3</xdr:col>
      <xdr:colOff>0</xdr:colOff>
      <xdr:row>437</xdr:row>
      <xdr:rowOff>0</xdr:rowOff>
    </xdr:from>
    <xdr:ext cx="1035050" cy="868679"/>
    <xdr:pic>
      <xdr:nvPicPr>
        <xdr:cNvPr id="3" name="Picture 2">
          <a:extLst>
            <a:ext uri="{FF2B5EF4-FFF2-40B4-BE49-F238E27FC236}">
              <a16:creationId xmlns:a16="http://schemas.microsoft.com/office/drawing/2014/main" id="{E0538138-BA36-4038-920E-3FE77EEB62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82346800"/>
          <a:ext cx="1035050" cy="868679"/>
        </a:xfrm>
        <a:prstGeom prst="rect">
          <a:avLst/>
        </a:prstGeom>
        <a:noFill/>
        <a:ln>
          <a:noFill/>
        </a:ln>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271</xdr:row>
      <xdr:rowOff>0</xdr:rowOff>
    </xdr:from>
    <xdr:to>
      <xdr:col>1</xdr:col>
      <xdr:colOff>1092200</xdr:colOff>
      <xdr:row>271</xdr:row>
      <xdr:rowOff>1219200</xdr:rowOff>
    </xdr:to>
    <xdr:pic>
      <xdr:nvPicPr>
        <xdr:cNvPr id="2" name="Picture 1">
          <a:extLst>
            <a:ext uri="{FF2B5EF4-FFF2-40B4-BE49-F238E27FC236}">
              <a16:creationId xmlns:a16="http://schemas.microsoft.com/office/drawing/2014/main" id="{AD5BA039-EF0B-4776-8542-D518178B40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51777900"/>
          <a:ext cx="1092200" cy="1219200"/>
        </a:xfrm>
        <a:prstGeom prst="rect">
          <a:avLst/>
        </a:prstGeom>
        <a:noFill/>
        <a:ln>
          <a:noFill/>
        </a:ln>
      </xdr:spPr>
    </xdr:pic>
    <xdr:clientData/>
  </xdr:twoCellAnchor>
  <xdr:twoCellAnchor editAs="oneCell">
    <xdr:from>
      <xdr:col>3</xdr:col>
      <xdr:colOff>31751</xdr:colOff>
      <xdr:row>271</xdr:row>
      <xdr:rowOff>31750</xdr:rowOff>
    </xdr:from>
    <xdr:to>
      <xdr:col>3</xdr:col>
      <xdr:colOff>1009651</xdr:colOff>
      <xdr:row>271</xdr:row>
      <xdr:rowOff>1231900</xdr:rowOff>
    </xdr:to>
    <xdr:pic>
      <xdr:nvPicPr>
        <xdr:cNvPr id="3" name="Picture 2">
          <a:extLst>
            <a:ext uri="{FF2B5EF4-FFF2-40B4-BE49-F238E27FC236}">
              <a16:creationId xmlns:a16="http://schemas.microsoft.com/office/drawing/2014/main" id="{238E807A-2BB1-407A-94AF-B7C85D9C7156}"/>
            </a:ext>
          </a:extLst>
        </xdr:cNvPr>
        <xdr:cNvPicPr>
          <a:picLocks noChangeAspect="1"/>
        </xdr:cNvPicPr>
      </xdr:nvPicPr>
      <xdr:blipFill>
        <a:blip xmlns:r="http://schemas.openxmlformats.org/officeDocument/2006/relationships" r:embed="rId2"/>
        <a:stretch>
          <a:fillRect/>
        </a:stretch>
      </xdr:blipFill>
      <xdr:spPr>
        <a:xfrm>
          <a:off x="6946901" y="51809650"/>
          <a:ext cx="977900" cy="12001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139</xdr:row>
      <xdr:rowOff>0</xdr:rowOff>
    </xdr:from>
    <xdr:ext cx="1085850" cy="868680"/>
    <xdr:pic>
      <xdr:nvPicPr>
        <xdr:cNvPr id="2" name="Picture 1">
          <a:extLst>
            <a:ext uri="{FF2B5EF4-FFF2-40B4-BE49-F238E27FC236}">
              <a16:creationId xmlns:a16="http://schemas.microsoft.com/office/drawing/2014/main" id="{0967C66E-E0A2-4729-8F3A-412480F78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7470100"/>
          <a:ext cx="1085850" cy="868680"/>
        </a:xfrm>
        <a:prstGeom prst="rect">
          <a:avLst/>
        </a:prstGeom>
        <a:noFill/>
        <a:ln>
          <a:noFill/>
        </a:ln>
      </xdr:spPr>
    </xdr:pic>
    <xdr:clientData/>
  </xdr:oneCellAnchor>
  <xdr:oneCellAnchor>
    <xdr:from>
      <xdr:col>3</xdr:col>
      <xdr:colOff>0</xdr:colOff>
      <xdr:row>139</xdr:row>
      <xdr:rowOff>0</xdr:rowOff>
    </xdr:from>
    <xdr:ext cx="1028700" cy="868680"/>
    <xdr:pic>
      <xdr:nvPicPr>
        <xdr:cNvPr id="3" name="Picture 2">
          <a:extLst>
            <a:ext uri="{FF2B5EF4-FFF2-40B4-BE49-F238E27FC236}">
              <a16:creationId xmlns:a16="http://schemas.microsoft.com/office/drawing/2014/main" id="{BB46C4B7-73FE-4CAB-91D9-CBE597AECF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7470100"/>
          <a:ext cx="1028700" cy="868680"/>
        </a:xfrm>
        <a:prstGeom prst="rect">
          <a:avLst/>
        </a:prstGeom>
        <a:noFill/>
        <a:ln>
          <a:noFill/>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0</xdr:colOff>
      <xdr:row>105</xdr:row>
      <xdr:rowOff>0</xdr:rowOff>
    </xdr:from>
    <xdr:ext cx="1085850" cy="868680"/>
    <xdr:pic>
      <xdr:nvPicPr>
        <xdr:cNvPr id="2" name="Picture 1">
          <a:extLst>
            <a:ext uri="{FF2B5EF4-FFF2-40B4-BE49-F238E27FC236}">
              <a16:creationId xmlns:a16="http://schemas.microsoft.com/office/drawing/2014/main" id="{EC7A1CCD-2BCD-413D-9714-A211857C22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1209000"/>
          <a:ext cx="1085850" cy="868680"/>
        </a:xfrm>
        <a:prstGeom prst="rect">
          <a:avLst/>
        </a:prstGeom>
        <a:noFill/>
        <a:ln>
          <a:noFill/>
        </a:ln>
      </xdr:spPr>
    </xdr:pic>
    <xdr:clientData/>
  </xdr:oneCellAnchor>
  <xdr:oneCellAnchor>
    <xdr:from>
      <xdr:col>3</xdr:col>
      <xdr:colOff>0</xdr:colOff>
      <xdr:row>105</xdr:row>
      <xdr:rowOff>0</xdr:rowOff>
    </xdr:from>
    <xdr:ext cx="1066800" cy="868680"/>
    <xdr:pic>
      <xdr:nvPicPr>
        <xdr:cNvPr id="3" name="Picture 2">
          <a:extLst>
            <a:ext uri="{FF2B5EF4-FFF2-40B4-BE49-F238E27FC236}">
              <a16:creationId xmlns:a16="http://schemas.microsoft.com/office/drawing/2014/main" id="{1CCB07F8-F32E-4554-87A6-CBF6C7DBEE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1209000"/>
          <a:ext cx="1066800" cy="868680"/>
        </a:xfrm>
        <a:prstGeom prst="rect">
          <a:avLst/>
        </a:prstGeom>
        <a:noFill/>
        <a:ln>
          <a:noFill/>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1</xdr:col>
      <xdr:colOff>0</xdr:colOff>
      <xdr:row>102</xdr:row>
      <xdr:rowOff>0</xdr:rowOff>
    </xdr:from>
    <xdr:ext cx="1060450" cy="868680"/>
    <xdr:pic>
      <xdr:nvPicPr>
        <xdr:cNvPr id="2" name="Picture 1">
          <a:extLst>
            <a:ext uri="{FF2B5EF4-FFF2-40B4-BE49-F238E27FC236}">
              <a16:creationId xmlns:a16="http://schemas.microsoft.com/office/drawing/2014/main" id="{5D96D1AB-F243-425F-B1D5-CA415ABC20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0656550"/>
          <a:ext cx="1060450" cy="868680"/>
        </a:xfrm>
        <a:prstGeom prst="rect">
          <a:avLst/>
        </a:prstGeom>
        <a:noFill/>
        <a:ln>
          <a:noFill/>
        </a:ln>
      </xdr:spPr>
    </xdr:pic>
    <xdr:clientData/>
  </xdr:oneCellAnchor>
  <xdr:oneCellAnchor>
    <xdr:from>
      <xdr:col>3</xdr:col>
      <xdr:colOff>0</xdr:colOff>
      <xdr:row>102</xdr:row>
      <xdr:rowOff>0</xdr:rowOff>
    </xdr:from>
    <xdr:ext cx="1054100" cy="868680"/>
    <xdr:pic>
      <xdr:nvPicPr>
        <xdr:cNvPr id="4" name="Picture 3">
          <a:extLst>
            <a:ext uri="{FF2B5EF4-FFF2-40B4-BE49-F238E27FC236}">
              <a16:creationId xmlns:a16="http://schemas.microsoft.com/office/drawing/2014/main" id="{86701406-0A1C-4F1C-80EB-3E759A9B9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0656550"/>
          <a:ext cx="1054100" cy="868680"/>
        </a:xfrm>
        <a:prstGeom prst="rect">
          <a:avLst/>
        </a:prstGeom>
        <a:noFill/>
        <a:ln>
          <a:noFill/>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1</xdr:col>
      <xdr:colOff>0</xdr:colOff>
      <xdr:row>115</xdr:row>
      <xdr:rowOff>0</xdr:rowOff>
    </xdr:from>
    <xdr:ext cx="1098550" cy="868680"/>
    <xdr:pic>
      <xdr:nvPicPr>
        <xdr:cNvPr id="2" name="Picture 1">
          <a:extLst>
            <a:ext uri="{FF2B5EF4-FFF2-40B4-BE49-F238E27FC236}">
              <a16:creationId xmlns:a16="http://schemas.microsoft.com/office/drawing/2014/main" id="{E8973743-158A-4E0B-9AEF-6E5075ED11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3050500"/>
          <a:ext cx="1098550" cy="868680"/>
        </a:xfrm>
        <a:prstGeom prst="rect">
          <a:avLst/>
        </a:prstGeom>
        <a:noFill/>
        <a:ln>
          <a:noFill/>
        </a:ln>
      </xdr:spPr>
    </xdr:pic>
    <xdr:clientData/>
  </xdr:oneCellAnchor>
  <xdr:oneCellAnchor>
    <xdr:from>
      <xdr:col>3</xdr:col>
      <xdr:colOff>0</xdr:colOff>
      <xdr:row>115</xdr:row>
      <xdr:rowOff>0</xdr:rowOff>
    </xdr:from>
    <xdr:ext cx="1054100" cy="868680"/>
    <xdr:pic>
      <xdr:nvPicPr>
        <xdr:cNvPr id="3" name="Picture 2">
          <a:extLst>
            <a:ext uri="{FF2B5EF4-FFF2-40B4-BE49-F238E27FC236}">
              <a16:creationId xmlns:a16="http://schemas.microsoft.com/office/drawing/2014/main" id="{EC9E41C6-7617-4547-A4D0-46E62FF0AE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3050500"/>
          <a:ext cx="1054100" cy="868680"/>
        </a:xfrm>
        <a:prstGeom prst="rect">
          <a:avLst/>
        </a:prstGeom>
        <a:noFill/>
        <a:ln>
          <a:noFill/>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0</xdr:colOff>
      <xdr:row>123</xdr:row>
      <xdr:rowOff>0</xdr:rowOff>
    </xdr:from>
    <xdr:ext cx="1085850" cy="868680"/>
    <xdr:pic>
      <xdr:nvPicPr>
        <xdr:cNvPr id="2" name="Picture 1">
          <a:extLst>
            <a:ext uri="{FF2B5EF4-FFF2-40B4-BE49-F238E27FC236}">
              <a16:creationId xmlns:a16="http://schemas.microsoft.com/office/drawing/2014/main" id="{07255E16-D236-46C3-BE9C-C4FB7DCF34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4523700"/>
          <a:ext cx="1085850" cy="868680"/>
        </a:xfrm>
        <a:prstGeom prst="rect">
          <a:avLst/>
        </a:prstGeom>
        <a:noFill/>
        <a:ln>
          <a:noFill/>
        </a:ln>
      </xdr:spPr>
    </xdr:pic>
    <xdr:clientData/>
  </xdr:oneCellAnchor>
  <xdr:oneCellAnchor>
    <xdr:from>
      <xdr:col>3</xdr:col>
      <xdr:colOff>0</xdr:colOff>
      <xdr:row>123</xdr:row>
      <xdr:rowOff>0</xdr:rowOff>
    </xdr:from>
    <xdr:ext cx="1054100" cy="868680"/>
    <xdr:pic>
      <xdr:nvPicPr>
        <xdr:cNvPr id="3" name="Picture 2">
          <a:extLst>
            <a:ext uri="{FF2B5EF4-FFF2-40B4-BE49-F238E27FC236}">
              <a16:creationId xmlns:a16="http://schemas.microsoft.com/office/drawing/2014/main" id="{C489F725-804E-4893-9C70-D49C618C65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4523700"/>
          <a:ext cx="1054100" cy="868680"/>
        </a:xfrm>
        <a:prstGeom prst="rect">
          <a:avLst/>
        </a:prstGeom>
        <a:noFill/>
        <a:ln>
          <a:noFill/>
        </a:ln>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1</xdr:col>
      <xdr:colOff>1098550</xdr:colOff>
      <xdr:row>181</xdr:row>
      <xdr:rowOff>12700</xdr:rowOff>
    </xdr:to>
    <xdr:pic>
      <xdr:nvPicPr>
        <xdr:cNvPr id="2" name="Picture 1">
          <a:extLst>
            <a:ext uri="{FF2B5EF4-FFF2-40B4-BE49-F238E27FC236}">
              <a16:creationId xmlns:a16="http://schemas.microsoft.com/office/drawing/2014/main" id="{57046105-EEFC-49EB-BC82-A7E8D1D20C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35020250"/>
          <a:ext cx="1098550" cy="895350"/>
        </a:xfrm>
        <a:prstGeom prst="rect">
          <a:avLst/>
        </a:prstGeom>
        <a:noFill/>
        <a:ln>
          <a:noFill/>
        </a:ln>
      </xdr:spPr>
    </xdr:pic>
    <xdr:clientData/>
  </xdr:twoCellAnchor>
  <xdr:oneCellAnchor>
    <xdr:from>
      <xdr:col>3</xdr:col>
      <xdr:colOff>0</xdr:colOff>
      <xdr:row>180</xdr:row>
      <xdr:rowOff>0</xdr:rowOff>
    </xdr:from>
    <xdr:ext cx="1022350" cy="886460"/>
    <xdr:pic>
      <xdr:nvPicPr>
        <xdr:cNvPr id="3" name="Picture 2">
          <a:extLst>
            <a:ext uri="{FF2B5EF4-FFF2-40B4-BE49-F238E27FC236}">
              <a16:creationId xmlns:a16="http://schemas.microsoft.com/office/drawing/2014/main" id="{33F01DA8-3948-4181-B5E1-32226C3976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35020250"/>
          <a:ext cx="1022350" cy="88646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93</xdr:row>
      <xdr:rowOff>0</xdr:rowOff>
    </xdr:from>
    <xdr:to>
      <xdr:col>1</xdr:col>
      <xdr:colOff>1092201</xdr:colOff>
      <xdr:row>93</xdr:row>
      <xdr:rowOff>901700</xdr:rowOff>
    </xdr:to>
    <xdr:pic>
      <xdr:nvPicPr>
        <xdr:cNvPr id="2" name="Picture 1">
          <a:extLst>
            <a:ext uri="{FF2B5EF4-FFF2-40B4-BE49-F238E27FC236}">
              <a16:creationId xmlns:a16="http://schemas.microsoft.com/office/drawing/2014/main" id="{B23B96A7-04A4-44AF-9A86-BE9090778E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1" y="18999200"/>
          <a:ext cx="1092200" cy="901700"/>
        </a:xfrm>
        <a:prstGeom prst="rect">
          <a:avLst/>
        </a:prstGeom>
        <a:noFill/>
        <a:ln>
          <a:noFill/>
        </a:ln>
      </xdr:spPr>
    </xdr:pic>
    <xdr:clientData/>
  </xdr:twoCellAnchor>
  <xdr:oneCellAnchor>
    <xdr:from>
      <xdr:col>3</xdr:col>
      <xdr:colOff>19050</xdr:colOff>
      <xdr:row>93</xdr:row>
      <xdr:rowOff>12700</xdr:rowOff>
    </xdr:from>
    <xdr:ext cx="1035050" cy="946150"/>
    <xdr:pic>
      <xdr:nvPicPr>
        <xdr:cNvPr id="3" name="Picture 2">
          <a:extLst>
            <a:ext uri="{FF2B5EF4-FFF2-40B4-BE49-F238E27FC236}">
              <a16:creationId xmlns:a16="http://schemas.microsoft.com/office/drawing/2014/main" id="{F7406438-1729-4BB2-A361-D6FA1A2BA0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19011900"/>
          <a:ext cx="1035050" cy="946150"/>
        </a:xfrm>
        <a:prstGeom prst="rect">
          <a:avLst/>
        </a:prstGeom>
        <a:noFill/>
        <a:ln>
          <a:noFill/>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1</xdr:col>
      <xdr:colOff>0</xdr:colOff>
      <xdr:row>78</xdr:row>
      <xdr:rowOff>0</xdr:rowOff>
    </xdr:from>
    <xdr:ext cx="1092200" cy="868680"/>
    <xdr:pic>
      <xdr:nvPicPr>
        <xdr:cNvPr id="2" name="Picture 1">
          <a:extLst>
            <a:ext uri="{FF2B5EF4-FFF2-40B4-BE49-F238E27FC236}">
              <a16:creationId xmlns:a16="http://schemas.microsoft.com/office/drawing/2014/main" id="{CE31DEE7-639F-4FB7-B4F8-988EF64707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6236950"/>
          <a:ext cx="1092200" cy="868680"/>
        </a:xfrm>
        <a:prstGeom prst="rect">
          <a:avLst/>
        </a:prstGeom>
        <a:noFill/>
        <a:ln>
          <a:noFill/>
        </a:ln>
      </xdr:spPr>
    </xdr:pic>
    <xdr:clientData/>
  </xdr:oneCellAnchor>
  <xdr:oneCellAnchor>
    <xdr:from>
      <xdr:col>3</xdr:col>
      <xdr:colOff>0</xdr:colOff>
      <xdr:row>78</xdr:row>
      <xdr:rowOff>0</xdr:rowOff>
    </xdr:from>
    <xdr:ext cx="1022350" cy="868680"/>
    <xdr:pic>
      <xdr:nvPicPr>
        <xdr:cNvPr id="3" name="Picture 2">
          <a:extLst>
            <a:ext uri="{FF2B5EF4-FFF2-40B4-BE49-F238E27FC236}">
              <a16:creationId xmlns:a16="http://schemas.microsoft.com/office/drawing/2014/main" id="{11CCC35C-36AF-4FAD-8F12-0E9CE6DA8D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16236950"/>
          <a:ext cx="1022350" cy="868680"/>
        </a:xfrm>
        <a:prstGeom prst="rect">
          <a:avLst/>
        </a:prstGeom>
        <a:noFill/>
        <a:ln>
          <a:noFill/>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1</xdr:col>
      <xdr:colOff>0</xdr:colOff>
      <xdr:row>79</xdr:row>
      <xdr:rowOff>0</xdr:rowOff>
    </xdr:from>
    <xdr:ext cx="1092200" cy="868680"/>
    <xdr:pic>
      <xdr:nvPicPr>
        <xdr:cNvPr id="2" name="Picture 1">
          <a:extLst>
            <a:ext uri="{FF2B5EF4-FFF2-40B4-BE49-F238E27FC236}">
              <a16:creationId xmlns:a16="http://schemas.microsoft.com/office/drawing/2014/main" id="{67216547-3E5D-4F85-86B9-5B394E6505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6421100"/>
          <a:ext cx="1092200" cy="868680"/>
        </a:xfrm>
        <a:prstGeom prst="rect">
          <a:avLst/>
        </a:prstGeom>
        <a:noFill/>
        <a:ln>
          <a:noFill/>
        </a:ln>
      </xdr:spPr>
    </xdr:pic>
    <xdr:clientData/>
  </xdr:oneCellAnchor>
  <xdr:oneCellAnchor>
    <xdr:from>
      <xdr:col>3</xdr:col>
      <xdr:colOff>0</xdr:colOff>
      <xdr:row>79</xdr:row>
      <xdr:rowOff>0</xdr:rowOff>
    </xdr:from>
    <xdr:ext cx="1041400" cy="868680"/>
    <xdr:pic>
      <xdr:nvPicPr>
        <xdr:cNvPr id="3" name="Picture 2">
          <a:extLst>
            <a:ext uri="{FF2B5EF4-FFF2-40B4-BE49-F238E27FC236}">
              <a16:creationId xmlns:a16="http://schemas.microsoft.com/office/drawing/2014/main" id="{BD817EBE-E924-4A8D-BB03-F436F55C8A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16421100"/>
          <a:ext cx="1041400" cy="868680"/>
        </a:xfrm>
        <a:prstGeom prst="rect">
          <a:avLst/>
        </a:prstGeom>
        <a:noFill/>
        <a:ln>
          <a:noFill/>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1</xdr:col>
      <xdr:colOff>0</xdr:colOff>
      <xdr:row>98</xdr:row>
      <xdr:rowOff>0</xdr:rowOff>
    </xdr:from>
    <xdr:ext cx="1104900" cy="868680"/>
    <xdr:pic>
      <xdr:nvPicPr>
        <xdr:cNvPr id="2" name="Picture 1">
          <a:extLst>
            <a:ext uri="{FF2B5EF4-FFF2-40B4-BE49-F238E27FC236}">
              <a16:creationId xmlns:a16="http://schemas.microsoft.com/office/drawing/2014/main" id="{4DAFB4AC-F0E9-4C38-8234-C68AAD0C6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0529550"/>
          <a:ext cx="1104900" cy="868680"/>
        </a:xfrm>
        <a:prstGeom prst="rect">
          <a:avLst/>
        </a:prstGeom>
        <a:noFill/>
        <a:ln>
          <a:noFill/>
        </a:ln>
      </xdr:spPr>
    </xdr:pic>
    <xdr:clientData/>
  </xdr:oneCellAnchor>
  <xdr:oneCellAnchor>
    <xdr:from>
      <xdr:col>3</xdr:col>
      <xdr:colOff>0</xdr:colOff>
      <xdr:row>98</xdr:row>
      <xdr:rowOff>0</xdr:rowOff>
    </xdr:from>
    <xdr:ext cx="1054100" cy="868680"/>
    <xdr:pic>
      <xdr:nvPicPr>
        <xdr:cNvPr id="3" name="Picture 2">
          <a:extLst>
            <a:ext uri="{FF2B5EF4-FFF2-40B4-BE49-F238E27FC236}">
              <a16:creationId xmlns:a16="http://schemas.microsoft.com/office/drawing/2014/main" id="{6E9B7A9F-BE34-4C0A-A84C-F3AFD5386D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0529550"/>
          <a:ext cx="1054100" cy="868680"/>
        </a:xfrm>
        <a:prstGeom prst="rect">
          <a:avLst/>
        </a:prstGeom>
        <a:noFill/>
        <a:ln>
          <a:noFill/>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1</xdr:col>
      <xdr:colOff>0</xdr:colOff>
      <xdr:row>297</xdr:row>
      <xdr:rowOff>0</xdr:rowOff>
    </xdr:from>
    <xdr:ext cx="1092200" cy="868680"/>
    <xdr:pic>
      <xdr:nvPicPr>
        <xdr:cNvPr id="2" name="Picture 1">
          <a:extLst>
            <a:ext uri="{FF2B5EF4-FFF2-40B4-BE49-F238E27FC236}">
              <a16:creationId xmlns:a16="http://schemas.microsoft.com/office/drawing/2014/main" id="{0B1E417D-3A49-40AD-A4BE-967AB60BF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56565800"/>
          <a:ext cx="1092200" cy="868680"/>
        </a:xfrm>
        <a:prstGeom prst="rect">
          <a:avLst/>
        </a:prstGeom>
        <a:noFill/>
        <a:ln>
          <a:noFill/>
        </a:ln>
      </xdr:spPr>
    </xdr:pic>
    <xdr:clientData/>
  </xdr:oneCellAnchor>
  <xdr:oneCellAnchor>
    <xdr:from>
      <xdr:col>3</xdr:col>
      <xdr:colOff>0</xdr:colOff>
      <xdr:row>297</xdr:row>
      <xdr:rowOff>0</xdr:rowOff>
    </xdr:from>
    <xdr:ext cx="1041400" cy="868680"/>
    <xdr:pic>
      <xdr:nvPicPr>
        <xdr:cNvPr id="3" name="Picture 2">
          <a:extLst>
            <a:ext uri="{FF2B5EF4-FFF2-40B4-BE49-F238E27FC236}">
              <a16:creationId xmlns:a16="http://schemas.microsoft.com/office/drawing/2014/main" id="{833A1374-6AE8-4DD5-8243-96A93867E1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56565800"/>
          <a:ext cx="1041400" cy="868680"/>
        </a:xfrm>
        <a:prstGeom prst="rect">
          <a:avLst/>
        </a:prstGeom>
        <a:noFill/>
        <a:ln>
          <a:noFill/>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1</xdr:col>
      <xdr:colOff>0</xdr:colOff>
      <xdr:row>100</xdr:row>
      <xdr:rowOff>0</xdr:rowOff>
    </xdr:from>
    <xdr:ext cx="1092200" cy="868680"/>
    <xdr:pic>
      <xdr:nvPicPr>
        <xdr:cNvPr id="2" name="Picture 1">
          <a:extLst>
            <a:ext uri="{FF2B5EF4-FFF2-40B4-BE49-F238E27FC236}">
              <a16:creationId xmlns:a16="http://schemas.microsoft.com/office/drawing/2014/main" id="{D907F024-1F60-46A5-B643-307B2F7152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56565800"/>
          <a:ext cx="1092200" cy="868680"/>
        </a:xfrm>
        <a:prstGeom prst="rect">
          <a:avLst/>
        </a:prstGeom>
        <a:noFill/>
        <a:ln>
          <a:noFill/>
        </a:ln>
      </xdr:spPr>
    </xdr:pic>
    <xdr:clientData/>
  </xdr:oneCellAnchor>
  <xdr:oneCellAnchor>
    <xdr:from>
      <xdr:col>3</xdr:col>
      <xdr:colOff>0</xdr:colOff>
      <xdr:row>100</xdr:row>
      <xdr:rowOff>31750</xdr:rowOff>
    </xdr:from>
    <xdr:ext cx="1041400" cy="868680"/>
    <xdr:pic>
      <xdr:nvPicPr>
        <xdr:cNvPr id="3" name="Picture 2">
          <a:extLst>
            <a:ext uri="{FF2B5EF4-FFF2-40B4-BE49-F238E27FC236}">
              <a16:creationId xmlns:a16="http://schemas.microsoft.com/office/drawing/2014/main" id="{915DC2C8-706E-4395-BB98-D18591B8F7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0320000"/>
          <a:ext cx="1041400" cy="868680"/>
        </a:xfrm>
        <a:prstGeom prst="rect">
          <a:avLst/>
        </a:prstGeom>
        <a:noFill/>
        <a:ln>
          <a:noFill/>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1</xdr:col>
      <xdr:colOff>0</xdr:colOff>
      <xdr:row>117</xdr:row>
      <xdr:rowOff>0</xdr:rowOff>
    </xdr:from>
    <xdr:ext cx="1092200" cy="868680"/>
    <xdr:pic>
      <xdr:nvPicPr>
        <xdr:cNvPr id="2" name="Picture 1">
          <a:extLst>
            <a:ext uri="{FF2B5EF4-FFF2-40B4-BE49-F238E27FC236}">
              <a16:creationId xmlns:a16="http://schemas.microsoft.com/office/drawing/2014/main" id="{B757F901-76B1-495B-8321-5353DB848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3418800"/>
          <a:ext cx="1092200" cy="868680"/>
        </a:xfrm>
        <a:prstGeom prst="rect">
          <a:avLst/>
        </a:prstGeom>
        <a:noFill/>
        <a:ln>
          <a:noFill/>
        </a:ln>
      </xdr:spPr>
    </xdr:pic>
    <xdr:clientData/>
  </xdr:oneCellAnchor>
  <xdr:oneCellAnchor>
    <xdr:from>
      <xdr:col>3</xdr:col>
      <xdr:colOff>0</xdr:colOff>
      <xdr:row>117</xdr:row>
      <xdr:rowOff>0</xdr:rowOff>
    </xdr:from>
    <xdr:ext cx="1041400" cy="868680"/>
    <xdr:pic>
      <xdr:nvPicPr>
        <xdr:cNvPr id="3" name="Picture 2">
          <a:extLst>
            <a:ext uri="{FF2B5EF4-FFF2-40B4-BE49-F238E27FC236}">
              <a16:creationId xmlns:a16="http://schemas.microsoft.com/office/drawing/2014/main" id="{2CAADC2A-E9D8-41F8-83AE-673BB1D4FA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3418800"/>
          <a:ext cx="1041400" cy="868680"/>
        </a:xfrm>
        <a:prstGeom prst="rect">
          <a:avLst/>
        </a:prstGeom>
        <a:noFill/>
        <a:ln>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1</xdr:col>
      <xdr:colOff>0</xdr:colOff>
      <xdr:row>57</xdr:row>
      <xdr:rowOff>0</xdr:rowOff>
    </xdr:from>
    <xdr:ext cx="1060450" cy="868680"/>
    <xdr:pic>
      <xdr:nvPicPr>
        <xdr:cNvPr id="2" name="Picture 1">
          <a:extLst>
            <a:ext uri="{FF2B5EF4-FFF2-40B4-BE49-F238E27FC236}">
              <a16:creationId xmlns:a16="http://schemas.microsoft.com/office/drawing/2014/main" id="{2BB4342D-9CD2-4149-8B6D-0720F22842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2992100"/>
          <a:ext cx="1060450" cy="868680"/>
        </a:xfrm>
        <a:prstGeom prst="rect">
          <a:avLst/>
        </a:prstGeom>
        <a:noFill/>
        <a:ln>
          <a:noFill/>
        </a:ln>
      </xdr:spPr>
    </xdr:pic>
    <xdr:clientData/>
  </xdr:oneCellAnchor>
  <xdr:oneCellAnchor>
    <xdr:from>
      <xdr:col>3</xdr:col>
      <xdr:colOff>0</xdr:colOff>
      <xdr:row>57</xdr:row>
      <xdr:rowOff>0</xdr:rowOff>
    </xdr:from>
    <xdr:ext cx="1028700" cy="868680"/>
    <xdr:pic>
      <xdr:nvPicPr>
        <xdr:cNvPr id="3" name="Picture 2">
          <a:extLst>
            <a:ext uri="{FF2B5EF4-FFF2-40B4-BE49-F238E27FC236}">
              <a16:creationId xmlns:a16="http://schemas.microsoft.com/office/drawing/2014/main" id="{B842FBED-BA6D-4D11-9A6B-223D776F99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12992100"/>
          <a:ext cx="1028700" cy="868680"/>
        </a:xfrm>
        <a:prstGeom prst="rect">
          <a:avLst/>
        </a:prstGeom>
        <a:noFill/>
        <a:ln>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1</xdr:col>
      <xdr:colOff>0</xdr:colOff>
      <xdr:row>99</xdr:row>
      <xdr:rowOff>0</xdr:rowOff>
    </xdr:from>
    <xdr:ext cx="1104900" cy="868680"/>
    <xdr:pic>
      <xdr:nvPicPr>
        <xdr:cNvPr id="4" name="Picture 3">
          <a:extLst>
            <a:ext uri="{FF2B5EF4-FFF2-40B4-BE49-F238E27FC236}">
              <a16:creationId xmlns:a16="http://schemas.microsoft.com/office/drawing/2014/main" id="{95FD3863-16D6-455A-B471-501D46ACDE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0104100"/>
          <a:ext cx="1104900" cy="868680"/>
        </a:xfrm>
        <a:prstGeom prst="rect">
          <a:avLst/>
        </a:prstGeom>
        <a:noFill/>
        <a:ln>
          <a:noFill/>
        </a:ln>
      </xdr:spPr>
    </xdr:pic>
    <xdr:clientData/>
  </xdr:oneCellAnchor>
  <xdr:oneCellAnchor>
    <xdr:from>
      <xdr:col>3</xdr:col>
      <xdr:colOff>31750</xdr:colOff>
      <xdr:row>99</xdr:row>
      <xdr:rowOff>31750</xdr:rowOff>
    </xdr:from>
    <xdr:ext cx="1003300" cy="806450"/>
    <xdr:pic>
      <xdr:nvPicPr>
        <xdr:cNvPr id="5" name="Picture 4">
          <a:extLst>
            <a:ext uri="{FF2B5EF4-FFF2-40B4-BE49-F238E27FC236}">
              <a16:creationId xmlns:a16="http://schemas.microsoft.com/office/drawing/2014/main" id="{122C87C0-7ACA-4324-82B7-C66F62341B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6900" y="20135850"/>
          <a:ext cx="1003300" cy="806450"/>
        </a:xfrm>
        <a:prstGeom prst="rect">
          <a:avLst/>
        </a:prstGeom>
        <a:noFill/>
        <a:ln>
          <a:noFill/>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1</xdr:col>
      <xdr:colOff>0</xdr:colOff>
      <xdr:row>163</xdr:row>
      <xdr:rowOff>0</xdr:rowOff>
    </xdr:from>
    <xdr:ext cx="1079500" cy="868680"/>
    <xdr:pic>
      <xdr:nvPicPr>
        <xdr:cNvPr id="2" name="Picture 1">
          <a:extLst>
            <a:ext uri="{FF2B5EF4-FFF2-40B4-BE49-F238E27FC236}">
              <a16:creationId xmlns:a16="http://schemas.microsoft.com/office/drawing/2014/main" id="{9DF695A6-9676-4714-9823-F7AC12D42E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31889700"/>
          <a:ext cx="1079500" cy="868680"/>
        </a:xfrm>
        <a:prstGeom prst="rect">
          <a:avLst/>
        </a:prstGeom>
        <a:noFill/>
        <a:ln>
          <a:noFill/>
        </a:ln>
      </xdr:spPr>
    </xdr:pic>
    <xdr:clientData/>
  </xdr:oneCellAnchor>
  <xdr:oneCellAnchor>
    <xdr:from>
      <xdr:col>3</xdr:col>
      <xdr:colOff>38099</xdr:colOff>
      <xdr:row>163</xdr:row>
      <xdr:rowOff>50800</xdr:rowOff>
    </xdr:from>
    <xdr:ext cx="996951" cy="795020"/>
    <xdr:pic>
      <xdr:nvPicPr>
        <xdr:cNvPr id="3" name="Picture 2">
          <a:extLst>
            <a:ext uri="{FF2B5EF4-FFF2-40B4-BE49-F238E27FC236}">
              <a16:creationId xmlns:a16="http://schemas.microsoft.com/office/drawing/2014/main" id="{75F4E33F-F601-491A-9D28-EBD15F377ED7}"/>
            </a:ext>
          </a:extLst>
        </xdr:cNvPr>
        <xdr:cNvPicPr>
          <a:picLocks noChangeAspect="1"/>
        </xdr:cNvPicPr>
      </xdr:nvPicPr>
      <xdr:blipFill>
        <a:blip xmlns:r="http://schemas.openxmlformats.org/officeDocument/2006/relationships" r:embed="rId2"/>
        <a:stretch>
          <a:fillRect/>
        </a:stretch>
      </xdr:blipFill>
      <xdr:spPr>
        <a:xfrm>
          <a:off x="6953249" y="31940500"/>
          <a:ext cx="996951" cy="795020"/>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1</xdr:col>
      <xdr:colOff>1</xdr:colOff>
      <xdr:row>299</xdr:row>
      <xdr:rowOff>0</xdr:rowOff>
    </xdr:from>
    <xdr:ext cx="1079500" cy="868680"/>
    <xdr:pic>
      <xdr:nvPicPr>
        <xdr:cNvPr id="4" name="Picture 3">
          <a:extLst>
            <a:ext uri="{FF2B5EF4-FFF2-40B4-BE49-F238E27FC236}">
              <a16:creationId xmlns:a16="http://schemas.microsoft.com/office/drawing/2014/main" id="{EE789A8C-A2F7-4C52-BD12-C25053346E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1" y="56934100"/>
          <a:ext cx="1079500" cy="868680"/>
        </a:xfrm>
        <a:prstGeom prst="rect">
          <a:avLst/>
        </a:prstGeom>
        <a:noFill/>
        <a:ln>
          <a:noFill/>
        </a:ln>
      </xdr:spPr>
    </xdr:pic>
    <xdr:clientData/>
  </xdr:oneCellAnchor>
  <xdr:oneCellAnchor>
    <xdr:from>
      <xdr:col>3</xdr:col>
      <xdr:colOff>107950</xdr:colOff>
      <xdr:row>299</xdr:row>
      <xdr:rowOff>0</xdr:rowOff>
    </xdr:from>
    <xdr:ext cx="933450" cy="868680"/>
    <xdr:pic>
      <xdr:nvPicPr>
        <xdr:cNvPr id="5" name="Picture 4">
          <a:extLst>
            <a:ext uri="{FF2B5EF4-FFF2-40B4-BE49-F238E27FC236}">
              <a16:creationId xmlns:a16="http://schemas.microsoft.com/office/drawing/2014/main" id="{D97A2CC0-7CFE-4466-8DF4-429223EA25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23100" y="56934100"/>
          <a:ext cx="933450" cy="86868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103</xdr:row>
      <xdr:rowOff>0</xdr:rowOff>
    </xdr:from>
    <xdr:to>
      <xdr:col>1</xdr:col>
      <xdr:colOff>1079501</xdr:colOff>
      <xdr:row>103</xdr:row>
      <xdr:rowOff>1016000</xdr:rowOff>
    </xdr:to>
    <xdr:pic>
      <xdr:nvPicPr>
        <xdr:cNvPr id="2" name="Picture 1">
          <a:extLst>
            <a:ext uri="{FF2B5EF4-FFF2-40B4-BE49-F238E27FC236}">
              <a16:creationId xmlns:a16="http://schemas.microsoft.com/office/drawing/2014/main" id="{0348922E-B7E3-417D-9FE5-2AB8E3BE29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1" y="20840700"/>
          <a:ext cx="1079500" cy="1016000"/>
        </a:xfrm>
        <a:prstGeom prst="rect">
          <a:avLst/>
        </a:prstGeom>
        <a:noFill/>
        <a:ln>
          <a:noFill/>
        </a:ln>
      </xdr:spPr>
    </xdr:pic>
    <xdr:clientData/>
  </xdr:twoCellAnchor>
  <xdr:twoCellAnchor editAs="oneCell">
    <xdr:from>
      <xdr:col>3</xdr:col>
      <xdr:colOff>57151</xdr:colOff>
      <xdr:row>103</xdr:row>
      <xdr:rowOff>23127</xdr:rowOff>
    </xdr:from>
    <xdr:to>
      <xdr:col>3</xdr:col>
      <xdr:colOff>1035050</xdr:colOff>
      <xdr:row>103</xdr:row>
      <xdr:rowOff>999141</xdr:rowOff>
    </xdr:to>
    <xdr:pic>
      <xdr:nvPicPr>
        <xdr:cNvPr id="3" name="Picture 2">
          <a:extLst>
            <a:ext uri="{FF2B5EF4-FFF2-40B4-BE49-F238E27FC236}">
              <a16:creationId xmlns:a16="http://schemas.microsoft.com/office/drawing/2014/main" id="{448B353C-5BE6-43A8-B324-596010F00B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1" y="20863827"/>
          <a:ext cx="977899" cy="976014"/>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0</xdr:colOff>
      <xdr:row>106</xdr:row>
      <xdr:rowOff>0</xdr:rowOff>
    </xdr:from>
    <xdr:ext cx="1104900" cy="868680"/>
    <xdr:pic>
      <xdr:nvPicPr>
        <xdr:cNvPr id="2" name="Picture 1">
          <a:extLst>
            <a:ext uri="{FF2B5EF4-FFF2-40B4-BE49-F238E27FC236}">
              <a16:creationId xmlns:a16="http://schemas.microsoft.com/office/drawing/2014/main" id="{6C427C7E-65A9-48DA-9B1F-7D83804563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21393150"/>
          <a:ext cx="1104900" cy="868680"/>
        </a:xfrm>
        <a:prstGeom prst="rect">
          <a:avLst/>
        </a:prstGeom>
        <a:noFill/>
        <a:ln>
          <a:noFill/>
        </a:ln>
      </xdr:spPr>
    </xdr:pic>
    <xdr:clientData/>
  </xdr:oneCellAnchor>
  <xdr:twoCellAnchor editAs="oneCell">
    <xdr:from>
      <xdr:col>3</xdr:col>
      <xdr:colOff>82550</xdr:colOff>
      <xdr:row>106</xdr:row>
      <xdr:rowOff>63500</xdr:rowOff>
    </xdr:from>
    <xdr:to>
      <xdr:col>3</xdr:col>
      <xdr:colOff>1041400</xdr:colOff>
      <xdr:row>107</xdr:row>
      <xdr:rowOff>0</xdr:rowOff>
    </xdr:to>
    <xdr:pic>
      <xdr:nvPicPr>
        <xdr:cNvPr id="3" name="Picture 2">
          <a:extLst>
            <a:ext uri="{FF2B5EF4-FFF2-40B4-BE49-F238E27FC236}">
              <a16:creationId xmlns:a16="http://schemas.microsoft.com/office/drawing/2014/main" id="{C1E6FE92-8790-48B4-9C64-B83F91B841C7}"/>
            </a:ext>
          </a:extLst>
        </xdr:cNvPr>
        <xdr:cNvPicPr>
          <a:picLocks noChangeAspect="1"/>
        </xdr:cNvPicPr>
      </xdr:nvPicPr>
      <xdr:blipFill>
        <a:blip xmlns:r="http://schemas.openxmlformats.org/officeDocument/2006/relationships" r:embed="rId2"/>
        <a:stretch>
          <a:fillRect/>
        </a:stretch>
      </xdr:blipFill>
      <xdr:spPr>
        <a:xfrm>
          <a:off x="6997700" y="21456650"/>
          <a:ext cx="958850" cy="8445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1</xdr:col>
      <xdr:colOff>0</xdr:colOff>
      <xdr:row>50</xdr:row>
      <xdr:rowOff>0</xdr:rowOff>
    </xdr:from>
    <xdr:ext cx="1098550" cy="868680"/>
    <xdr:pic>
      <xdr:nvPicPr>
        <xdr:cNvPr id="2" name="Picture 1">
          <a:extLst>
            <a:ext uri="{FF2B5EF4-FFF2-40B4-BE49-F238E27FC236}">
              <a16:creationId xmlns:a16="http://schemas.microsoft.com/office/drawing/2014/main" id="{11234ED1-AAE2-4358-B293-EA0E9D5F64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0" y="11080750"/>
          <a:ext cx="1098550" cy="868680"/>
        </a:xfrm>
        <a:prstGeom prst="rect">
          <a:avLst/>
        </a:prstGeom>
        <a:noFill/>
        <a:ln>
          <a:noFill/>
        </a:ln>
      </xdr:spPr>
    </xdr:pic>
    <xdr:clientData/>
  </xdr:oneCellAnchor>
  <xdr:oneCellAnchor>
    <xdr:from>
      <xdr:col>3</xdr:col>
      <xdr:colOff>0</xdr:colOff>
      <xdr:row>50</xdr:row>
      <xdr:rowOff>0</xdr:rowOff>
    </xdr:from>
    <xdr:ext cx="1054100" cy="868680"/>
    <xdr:pic>
      <xdr:nvPicPr>
        <xdr:cNvPr id="3" name="Picture 2">
          <a:extLst>
            <a:ext uri="{FF2B5EF4-FFF2-40B4-BE49-F238E27FC236}">
              <a16:creationId xmlns:a16="http://schemas.microsoft.com/office/drawing/2014/main" id="{6F1FDE77-8234-41E5-A0E4-2E70B9EE4A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11080750"/>
          <a:ext cx="1054100" cy="868680"/>
        </a:xfrm>
        <a:prstGeom prst="rect">
          <a:avLst/>
        </a:prstGeom>
        <a:noFill/>
        <a:ln>
          <a:noFill/>
        </a:ln>
      </xdr:spPr>
    </xdr:pic>
    <xdr:clientData/>
  </xdr:oneCellAnchor>
</xdr:wsDr>
</file>

<file path=xl/drawings/drawing42.xml><?xml version="1.0" encoding="utf-8"?>
<xdr:wsDr xmlns:xdr="http://schemas.openxmlformats.org/drawingml/2006/spreadsheetDrawing" xmlns:a="http://schemas.openxmlformats.org/drawingml/2006/main">
  <xdr:oneCellAnchor>
    <xdr:from>
      <xdr:col>1</xdr:col>
      <xdr:colOff>1</xdr:colOff>
      <xdr:row>114</xdr:row>
      <xdr:rowOff>0</xdr:rowOff>
    </xdr:from>
    <xdr:ext cx="1085850" cy="844550"/>
    <xdr:pic>
      <xdr:nvPicPr>
        <xdr:cNvPr id="2" name="Picture 1">
          <a:extLst>
            <a:ext uri="{FF2B5EF4-FFF2-40B4-BE49-F238E27FC236}">
              <a16:creationId xmlns:a16="http://schemas.microsoft.com/office/drawing/2014/main" id="{03AB1D33-72B5-4D43-BE06-53444C8A7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701" y="22866350"/>
          <a:ext cx="1085850" cy="844550"/>
        </a:xfrm>
        <a:prstGeom prst="rect">
          <a:avLst/>
        </a:prstGeom>
        <a:noFill/>
        <a:ln>
          <a:noFill/>
        </a:ln>
      </xdr:spPr>
    </xdr:pic>
    <xdr:clientData/>
  </xdr:oneCellAnchor>
  <xdr:oneCellAnchor>
    <xdr:from>
      <xdr:col>3</xdr:col>
      <xdr:colOff>0</xdr:colOff>
      <xdr:row>114</xdr:row>
      <xdr:rowOff>0</xdr:rowOff>
    </xdr:from>
    <xdr:ext cx="1047750" cy="853793"/>
    <xdr:pic>
      <xdr:nvPicPr>
        <xdr:cNvPr id="3" name="Picture 2">
          <a:extLst>
            <a:ext uri="{FF2B5EF4-FFF2-40B4-BE49-F238E27FC236}">
              <a16:creationId xmlns:a16="http://schemas.microsoft.com/office/drawing/2014/main" id="{8CB17B28-4690-4813-AE67-1A99A0F5FE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22866350"/>
          <a:ext cx="1047750" cy="853793"/>
        </a:xfrm>
        <a:prstGeom prst="rect">
          <a:avLst/>
        </a:prstGeom>
        <a:noFill/>
        <a:ln>
          <a:noFill/>
        </a:ln>
      </xdr:spPr>
    </xdr:pic>
    <xdr:clientData/>
  </xdr:oneCellAnchor>
  <xdr:oneCellAnchor>
    <xdr:from>
      <xdr:col>5</xdr:col>
      <xdr:colOff>1</xdr:colOff>
      <xdr:row>114</xdr:row>
      <xdr:rowOff>0</xdr:rowOff>
    </xdr:from>
    <xdr:ext cx="1022350" cy="844550"/>
    <xdr:pic>
      <xdr:nvPicPr>
        <xdr:cNvPr id="4" name="Picture 3">
          <a:extLst>
            <a:ext uri="{FF2B5EF4-FFF2-40B4-BE49-F238E27FC236}">
              <a16:creationId xmlns:a16="http://schemas.microsoft.com/office/drawing/2014/main" id="{979F838C-8911-47EC-816F-8ABDA5AF75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951" y="22866350"/>
          <a:ext cx="1022350" cy="844550"/>
        </a:xfrm>
        <a:prstGeom prst="rect">
          <a:avLst/>
        </a:prstGeom>
        <a:noFill/>
        <a:ln>
          <a:noFill/>
        </a:ln>
      </xdr:spPr>
    </xdr:pic>
    <xdr:clientData/>
  </xdr:oneCellAnchor>
</xdr:wsDr>
</file>

<file path=xl/drawings/drawing43.xml><?xml version="1.0" encoding="utf-8"?>
<xdr:wsDr xmlns:xdr="http://schemas.openxmlformats.org/drawingml/2006/spreadsheetDrawing" xmlns:a="http://schemas.openxmlformats.org/drawingml/2006/main">
  <xdr:oneCellAnchor>
    <xdr:from>
      <xdr:col>1</xdr:col>
      <xdr:colOff>0</xdr:colOff>
      <xdr:row>43</xdr:row>
      <xdr:rowOff>0</xdr:rowOff>
    </xdr:from>
    <xdr:ext cx="1092200" cy="868680"/>
    <xdr:pic>
      <xdr:nvPicPr>
        <xdr:cNvPr id="2" name="Picture 1">
          <a:extLst>
            <a:ext uri="{FF2B5EF4-FFF2-40B4-BE49-F238E27FC236}">
              <a16:creationId xmlns:a16="http://schemas.microsoft.com/office/drawing/2014/main" id="{4E5F75B2-1CAA-435E-BAFB-04FAEBAE4C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0" y="9975850"/>
          <a:ext cx="1092200" cy="868680"/>
        </a:xfrm>
        <a:prstGeom prst="rect">
          <a:avLst/>
        </a:prstGeom>
        <a:noFill/>
        <a:ln>
          <a:noFill/>
        </a:ln>
      </xdr:spPr>
    </xdr:pic>
    <xdr:clientData/>
  </xdr:oneCellAnchor>
  <xdr:oneCellAnchor>
    <xdr:from>
      <xdr:col>3</xdr:col>
      <xdr:colOff>0</xdr:colOff>
      <xdr:row>43</xdr:row>
      <xdr:rowOff>0</xdr:rowOff>
    </xdr:from>
    <xdr:ext cx="1028700" cy="868680"/>
    <xdr:pic>
      <xdr:nvPicPr>
        <xdr:cNvPr id="3" name="Picture 2">
          <a:extLst>
            <a:ext uri="{FF2B5EF4-FFF2-40B4-BE49-F238E27FC236}">
              <a16:creationId xmlns:a16="http://schemas.microsoft.com/office/drawing/2014/main" id="{9672FED7-1443-429F-AB2F-773D3D369B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9700" y="9975850"/>
          <a:ext cx="1028700" cy="868680"/>
        </a:xfrm>
        <a:prstGeom prst="rect">
          <a:avLst/>
        </a:prstGeom>
        <a:noFill/>
        <a:ln>
          <a:noFill/>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1</xdr:col>
      <xdr:colOff>0</xdr:colOff>
      <xdr:row>44</xdr:row>
      <xdr:rowOff>0</xdr:rowOff>
    </xdr:from>
    <xdr:ext cx="1085850" cy="868680"/>
    <xdr:pic>
      <xdr:nvPicPr>
        <xdr:cNvPr id="2" name="Picture 1">
          <a:extLst>
            <a:ext uri="{FF2B5EF4-FFF2-40B4-BE49-F238E27FC236}">
              <a16:creationId xmlns:a16="http://schemas.microsoft.com/office/drawing/2014/main" id="{7C7916C3-BA2A-4656-8369-DB15A5D8E7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0" y="10160000"/>
          <a:ext cx="1085850" cy="868680"/>
        </a:xfrm>
        <a:prstGeom prst="rect">
          <a:avLst/>
        </a:prstGeom>
        <a:noFill/>
        <a:ln>
          <a:noFill/>
        </a:ln>
      </xdr:spPr>
    </xdr:pic>
    <xdr:clientData/>
  </xdr:oneCellAnchor>
  <xdr:oneCellAnchor>
    <xdr:from>
      <xdr:col>3</xdr:col>
      <xdr:colOff>0</xdr:colOff>
      <xdr:row>44</xdr:row>
      <xdr:rowOff>0</xdr:rowOff>
    </xdr:from>
    <xdr:ext cx="1041400" cy="868680"/>
    <xdr:pic>
      <xdr:nvPicPr>
        <xdr:cNvPr id="3" name="Picture 2">
          <a:extLst>
            <a:ext uri="{FF2B5EF4-FFF2-40B4-BE49-F238E27FC236}">
              <a16:creationId xmlns:a16="http://schemas.microsoft.com/office/drawing/2014/main" id="{4DB0D22A-DABA-40D0-93AD-7321294DDF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9700" y="10160000"/>
          <a:ext cx="1041400" cy="868680"/>
        </a:xfrm>
        <a:prstGeom prst="rect">
          <a:avLst/>
        </a:prstGeom>
        <a:noFill/>
        <a:ln>
          <a:noFill/>
        </a:ln>
      </xdr:spPr>
    </xdr:pic>
    <xdr:clientData/>
  </xdr:oneCellAnchor>
</xdr:wsDr>
</file>

<file path=xl/drawings/drawing45.xml><?xml version="1.0" encoding="utf-8"?>
<xdr:wsDr xmlns:xdr="http://schemas.openxmlformats.org/drawingml/2006/spreadsheetDrawing" xmlns:a="http://schemas.openxmlformats.org/drawingml/2006/main">
  <xdr:oneCellAnchor>
    <xdr:from>
      <xdr:col>1</xdr:col>
      <xdr:colOff>0</xdr:colOff>
      <xdr:row>92</xdr:row>
      <xdr:rowOff>0</xdr:rowOff>
    </xdr:from>
    <xdr:ext cx="1098550" cy="868680"/>
    <xdr:pic>
      <xdr:nvPicPr>
        <xdr:cNvPr id="2" name="Picture 1">
          <a:extLst>
            <a:ext uri="{FF2B5EF4-FFF2-40B4-BE49-F238E27FC236}">
              <a16:creationId xmlns:a16="http://schemas.microsoft.com/office/drawing/2014/main" id="{5A4BF152-FE1F-4FA3-9E30-382F131BA3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4900" y="18815050"/>
          <a:ext cx="1098550" cy="868680"/>
        </a:xfrm>
        <a:prstGeom prst="rect">
          <a:avLst/>
        </a:prstGeom>
        <a:noFill/>
        <a:ln>
          <a:noFill/>
        </a:ln>
      </xdr:spPr>
    </xdr:pic>
    <xdr:clientData/>
  </xdr:oneCellAnchor>
  <xdr:oneCellAnchor>
    <xdr:from>
      <xdr:col>3</xdr:col>
      <xdr:colOff>0</xdr:colOff>
      <xdr:row>92</xdr:row>
      <xdr:rowOff>0</xdr:rowOff>
    </xdr:from>
    <xdr:ext cx="1022350" cy="868680"/>
    <xdr:pic>
      <xdr:nvPicPr>
        <xdr:cNvPr id="3" name="Picture 2">
          <a:extLst>
            <a:ext uri="{FF2B5EF4-FFF2-40B4-BE49-F238E27FC236}">
              <a16:creationId xmlns:a16="http://schemas.microsoft.com/office/drawing/2014/main" id="{CFE2A49D-195B-4CAB-A8E0-C9895D66C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0" y="18815050"/>
          <a:ext cx="1022350" cy="868680"/>
        </a:xfrm>
        <a:prstGeom prst="rect">
          <a:avLst/>
        </a:prstGeom>
        <a:noFill/>
        <a:ln>
          <a:noFill/>
        </a:ln>
      </xdr:spPr>
    </xdr:pic>
    <xdr:clientData/>
  </xdr:oneCellAnchor>
</xdr:wsDr>
</file>

<file path=xl/drawings/drawing46.xml><?xml version="1.0" encoding="utf-8"?>
<xdr:wsDr xmlns:xdr="http://schemas.openxmlformats.org/drawingml/2006/spreadsheetDrawing" xmlns:a="http://schemas.openxmlformats.org/drawingml/2006/main">
  <xdr:oneCellAnchor>
    <xdr:from>
      <xdr:col>1</xdr:col>
      <xdr:colOff>0</xdr:colOff>
      <xdr:row>44</xdr:row>
      <xdr:rowOff>0</xdr:rowOff>
    </xdr:from>
    <xdr:ext cx="1085850" cy="868680"/>
    <xdr:pic>
      <xdr:nvPicPr>
        <xdr:cNvPr id="2" name="Picture 1">
          <a:extLst>
            <a:ext uri="{FF2B5EF4-FFF2-40B4-BE49-F238E27FC236}">
              <a16:creationId xmlns:a16="http://schemas.microsoft.com/office/drawing/2014/main" id="{D573A8F9-53A3-4A26-8165-4C76857D44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0" y="10160000"/>
          <a:ext cx="1085850" cy="868680"/>
        </a:xfrm>
        <a:prstGeom prst="rect">
          <a:avLst/>
        </a:prstGeom>
        <a:noFill/>
        <a:ln>
          <a:noFill/>
        </a:ln>
      </xdr:spPr>
    </xdr:pic>
    <xdr:clientData/>
  </xdr:oneCellAnchor>
  <xdr:oneCellAnchor>
    <xdr:from>
      <xdr:col>3</xdr:col>
      <xdr:colOff>0</xdr:colOff>
      <xdr:row>44</xdr:row>
      <xdr:rowOff>0</xdr:rowOff>
    </xdr:from>
    <xdr:ext cx="1047750" cy="868680"/>
    <xdr:pic>
      <xdr:nvPicPr>
        <xdr:cNvPr id="3" name="Picture 2">
          <a:extLst>
            <a:ext uri="{FF2B5EF4-FFF2-40B4-BE49-F238E27FC236}">
              <a16:creationId xmlns:a16="http://schemas.microsoft.com/office/drawing/2014/main" id="{5AF6C745-EBC7-4285-A91B-817F8CEBDB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9700" y="10160000"/>
          <a:ext cx="1047750" cy="868680"/>
        </a:xfrm>
        <a:prstGeom prst="rect">
          <a:avLst/>
        </a:prstGeom>
        <a:noFill/>
        <a:ln>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1</xdr:col>
      <xdr:colOff>69850</xdr:colOff>
      <xdr:row>44</xdr:row>
      <xdr:rowOff>0</xdr:rowOff>
    </xdr:from>
    <xdr:ext cx="977900" cy="868680"/>
    <xdr:pic>
      <xdr:nvPicPr>
        <xdr:cNvPr id="2" name="Picture 1">
          <a:extLst>
            <a:ext uri="{FF2B5EF4-FFF2-40B4-BE49-F238E27FC236}">
              <a16:creationId xmlns:a16="http://schemas.microsoft.com/office/drawing/2014/main" id="{0EAA655D-841E-4F95-B301-6DF99343B2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94100" y="10160000"/>
          <a:ext cx="977900" cy="868680"/>
        </a:xfrm>
        <a:prstGeom prst="rect">
          <a:avLst/>
        </a:prstGeom>
        <a:noFill/>
        <a:ln>
          <a:noFill/>
        </a:ln>
      </xdr:spPr>
    </xdr:pic>
    <xdr:clientData/>
  </xdr:oneCellAnchor>
  <xdr:oneCellAnchor>
    <xdr:from>
      <xdr:col>3</xdr:col>
      <xdr:colOff>0</xdr:colOff>
      <xdr:row>44</xdr:row>
      <xdr:rowOff>0</xdr:rowOff>
    </xdr:from>
    <xdr:ext cx="1060450" cy="868680"/>
    <xdr:pic>
      <xdr:nvPicPr>
        <xdr:cNvPr id="3" name="Picture 2">
          <a:extLst>
            <a:ext uri="{FF2B5EF4-FFF2-40B4-BE49-F238E27FC236}">
              <a16:creationId xmlns:a16="http://schemas.microsoft.com/office/drawing/2014/main" id="{FFC98474-D7F0-404D-AE19-41149B7342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9700" y="10160000"/>
          <a:ext cx="1060450" cy="868680"/>
        </a:xfrm>
        <a:prstGeom prst="rect">
          <a:avLst/>
        </a:prstGeom>
        <a:noFill/>
        <a:ln>
          <a:noFill/>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1</xdr:col>
      <xdr:colOff>0</xdr:colOff>
      <xdr:row>45</xdr:row>
      <xdr:rowOff>0</xdr:rowOff>
    </xdr:from>
    <xdr:ext cx="1092200" cy="868680"/>
    <xdr:pic>
      <xdr:nvPicPr>
        <xdr:cNvPr id="2" name="Picture 1">
          <a:extLst>
            <a:ext uri="{FF2B5EF4-FFF2-40B4-BE49-F238E27FC236}">
              <a16:creationId xmlns:a16="http://schemas.microsoft.com/office/drawing/2014/main" id="{78843225-3D9E-489C-8392-560FF743D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0" y="10344150"/>
          <a:ext cx="1092200" cy="868680"/>
        </a:xfrm>
        <a:prstGeom prst="rect">
          <a:avLst/>
        </a:prstGeom>
        <a:noFill/>
        <a:ln>
          <a:noFill/>
        </a:ln>
      </xdr:spPr>
    </xdr:pic>
    <xdr:clientData/>
  </xdr:oneCellAnchor>
  <xdr:oneCellAnchor>
    <xdr:from>
      <xdr:col>3</xdr:col>
      <xdr:colOff>0</xdr:colOff>
      <xdr:row>45</xdr:row>
      <xdr:rowOff>0</xdr:rowOff>
    </xdr:from>
    <xdr:ext cx="1035050" cy="868680"/>
    <xdr:pic>
      <xdr:nvPicPr>
        <xdr:cNvPr id="3" name="Picture 2">
          <a:extLst>
            <a:ext uri="{FF2B5EF4-FFF2-40B4-BE49-F238E27FC236}">
              <a16:creationId xmlns:a16="http://schemas.microsoft.com/office/drawing/2014/main" id="{8B645781-AAF5-494C-B79A-D39F27C22A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9700" y="10344150"/>
          <a:ext cx="1035050" cy="868680"/>
        </a:xfrm>
        <a:prstGeom prst="rect">
          <a:avLst/>
        </a:prstGeom>
        <a:noFill/>
        <a:ln>
          <a:noFill/>
        </a:ln>
      </xdr:spPr>
    </xdr:pic>
    <xdr:clientData/>
  </xdr:oneCellAnchor>
</xdr:wsDr>
</file>

<file path=xl/drawings/drawing49.xml><?xml version="1.0" encoding="utf-8"?>
<xdr:wsDr xmlns:xdr="http://schemas.openxmlformats.org/drawingml/2006/spreadsheetDrawing" xmlns:a="http://schemas.openxmlformats.org/drawingml/2006/main">
  <xdr:oneCellAnchor>
    <xdr:from>
      <xdr:col>1</xdr:col>
      <xdr:colOff>0</xdr:colOff>
      <xdr:row>44</xdr:row>
      <xdr:rowOff>0</xdr:rowOff>
    </xdr:from>
    <xdr:ext cx="1073150" cy="868680"/>
    <xdr:pic>
      <xdr:nvPicPr>
        <xdr:cNvPr id="2" name="Picture 1">
          <a:extLst>
            <a:ext uri="{FF2B5EF4-FFF2-40B4-BE49-F238E27FC236}">
              <a16:creationId xmlns:a16="http://schemas.microsoft.com/office/drawing/2014/main" id="{312C7B3D-448B-43C9-BA68-CE3D51F07F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65550" y="9975850"/>
          <a:ext cx="1073150" cy="868680"/>
        </a:xfrm>
        <a:prstGeom prst="rect">
          <a:avLst/>
        </a:prstGeom>
        <a:noFill/>
        <a:ln>
          <a:noFill/>
        </a:ln>
      </xdr:spPr>
    </xdr:pic>
    <xdr:clientData/>
  </xdr:oneCellAnchor>
  <xdr:oneCellAnchor>
    <xdr:from>
      <xdr:col>3</xdr:col>
      <xdr:colOff>0</xdr:colOff>
      <xdr:row>44</xdr:row>
      <xdr:rowOff>0</xdr:rowOff>
    </xdr:from>
    <xdr:ext cx="1035050" cy="868680"/>
    <xdr:pic>
      <xdr:nvPicPr>
        <xdr:cNvPr id="3" name="Picture 2">
          <a:extLst>
            <a:ext uri="{FF2B5EF4-FFF2-40B4-BE49-F238E27FC236}">
              <a16:creationId xmlns:a16="http://schemas.microsoft.com/office/drawing/2014/main" id="{9700D156-542D-4A0D-99EF-54004C2B65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31000" y="9975850"/>
          <a:ext cx="1035050" cy="86868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1</xdr:col>
      <xdr:colOff>1085850</xdr:colOff>
      <xdr:row>113</xdr:row>
      <xdr:rowOff>914400</xdr:rowOff>
    </xdr:to>
    <xdr:pic>
      <xdr:nvPicPr>
        <xdr:cNvPr id="2" name="Picture 1">
          <a:extLst>
            <a:ext uri="{FF2B5EF4-FFF2-40B4-BE49-F238E27FC236}">
              <a16:creationId xmlns:a16="http://schemas.microsoft.com/office/drawing/2014/main" id="{19622B69-729F-440E-987A-DC5CEA0C0A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0" y="22866350"/>
          <a:ext cx="1085850" cy="914400"/>
        </a:xfrm>
        <a:prstGeom prst="rect">
          <a:avLst/>
        </a:prstGeom>
        <a:noFill/>
        <a:ln>
          <a:noFill/>
        </a:ln>
      </xdr:spPr>
    </xdr:pic>
    <xdr:clientData/>
  </xdr:twoCellAnchor>
  <xdr:twoCellAnchor editAs="oneCell">
    <xdr:from>
      <xdr:col>3</xdr:col>
      <xdr:colOff>1</xdr:colOff>
      <xdr:row>113</xdr:row>
      <xdr:rowOff>0</xdr:rowOff>
    </xdr:from>
    <xdr:to>
      <xdr:col>4</xdr:col>
      <xdr:colOff>1</xdr:colOff>
      <xdr:row>113</xdr:row>
      <xdr:rowOff>920750</xdr:rowOff>
    </xdr:to>
    <xdr:pic>
      <xdr:nvPicPr>
        <xdr:cNvPr id="3" name="Picture 2">
          <a:extLst>
            <a:ext uri="{FF2B5EF4-FFF2-40B4-BE49-F238E27FC236}">
              <a16:creationId xmlns:a16="http://schemas.microsoft.com/office/drawing/2014/main" id="{061F2A1A-7077-4253-9734-684116D9A7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9701" y="22866350"/>
          <a:ext cx="1060450" cy="9207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85</xdr:row>
      <xdr:rowOff>50800</xdr:rowOff>
    </xdr:from>
    <xdr:to>
      <xdr:col>1</xdr:col>
      <xdr:colOff>1092328</xdr:colOff>
      <xdr:row>85</xdr:row>
      <xdr:rowOff>882650</xdr:rowOff>
    </xdr:to>
    <xdr:pic>
      <xdr:nvPicPr>
        <xdr:cNvPr id="2" name="Picture 1">
          <a:extLst>
            <a:ext uri="{FF2B5EF4-FFF2-40B4-BE49-F238E27FC236}">
              <a16:creationId xmlns:a16="http://schemas.microsoft.com/office/drawing/2014/main" id="{560010E8-B456-4E4F-8980-38B44C8325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0" y="17760950"/>
          <a:ext cx="1092328" cy="831850"/>
        </a:xfrm>
        <a:prstGeom prst="rect">
          <a:avLst/>
        </a:prstGeom>
        <a:noFill/>
        <a:ln>
          <a:noFill/>
        </a:ln>
      </xdr:spPr>
    </xdr:pic>
    <xdr:clientData/>
  </xdr:twoCellAnchor>
  <xdr:twoCellAnchor editAs="oneCell">
    <xdr:from>
      <xdr:col>3</xdr:col>
      <xdr:colOff>0</xdr:colOff>
      <xdr:row>85</xdr:row>
      <xdr:rowOff>31750</xdr:rowOff>
    </xdr:from>
    <xdr:to>
      <xdr:col>3</xdr:col>
      <xdr:colOff>1049628</xdr:colOff>
      <xdr:row>85</xdr:row>
      <xdr:rowOff>939800</xdr:rowOff>
    </xdr:to>
    <xdr:pic>
      <xdr:nvPicPr>
        <xdr:cNvPr id="3" name="Picture 2">
          <a:extLst>
            <a:ext uri="{FF2B5EF4-FFF2-40B4-BE49-F238E27FC236}">
              <a16:creationId xmlns:a16="http://schemas.microsoft.com/office/drawing/2014/main" id="{0BCB9E70-30C4-45AA-B710-330BC7C9CB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9700" y="17741900"/>
          <a:ext cx="1049628" cy="9080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1</xdr:col>
      <xdr:colOff>1073150</xdr:colOff>
      <xdr:row>73</xdr:row>
      <xdr:rowOff>958850</xdr:rowOff>
    </xdr:to>
    <xdr:pic>
      <xdr:nvPicPr>
        <xdr:cNvPr id="2" name="Picture 1">
          <a:extLst>
            <a:ext uri="{FF2B5EF4-FFF2-40B4-BE49-F238E27FC236}">
              <a16:creationId xmlns:a16="http://schemas.microsoft.com/office/drawing/2014/main" id="{62FE537B-2C73-4ABD-AA8B-C18E870E3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0" y="15500350"/>
          <a:ext cx="1073150" cy="958850"/>
        </a:xfrm>
        <a:prstGeom prst="rect">
          <a:avLst/>
        </a:prstGeom>
        <a:noFill/>
        <a:ln>
          <a:noFill/>
        </a:ln>
      </xdr:spPr>
    </xdr:pic>
    <xdr:clientData/>
  </xdr:twoCellAnchor>
  <xdr:twoCellAnchor editAs="oneCell">
    <xdr:from>
      <xdr:col>3</xdr:col>
      <xdr:colOff>1</xdr:colOff>
      <xdr:row>73</xdr:row>
      <xdr:rowOff>0</xdr:rowOff>
    </xdr:from>
    <xdr:to>
      <xdr:col>3</xdr:col>
      <xdr:colOff>1035051</xdr:colOff>
      <xdr:row>73</xdr:row>
      <xdr:rowOff>971550</xdr:rowOff>
    </xdr:to>
    <xdr:pic>
      <xdr:nvPicPr>
        <xdr:cNvPr id="3" name="Picture 2">
          <a:extLst>
            <a:ext uri="{FF2B5EF4-FFF2-40B4-BE49-F238E27FC236}">
              <a16:creationId xmlns:a16="http://schemas.microsoft.com/office/drawing/2014/main" id="{0113B72A-187F-4296-99F8-9481B0E8AF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9701" y="15500350"/>
          <a:ext cx="1035050" cy="9715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3511550</xdr:colOff>
      <xdr:row>100</xdr:row>
      <xdr:rowOff>50800</xdr:rowOff>
    </xdr:from>
    <xdr:to>
      <xdr:col>2</xdr:col>
      <xdr:colOff>0</xdr:colOff>
      <xdr:row>100</xdr:row>
      <xdr:rowOff>1117600</xdr:rowOff>
    </xdr:to>
    <xdr:pic>
      <xdr:nvPicPr>
        <xdr:cNvPr id="2" name="Picture 1">
          <a:extLst>
            <a:ext uri="{FF2B5EF4-FFF2-40B4-BE49-F238E27FC236}">
              <a16:creationId xmlns:a16="http://schemas.microsoft.com/office/drawing/2014/main" id="{F8D6E8EC-BD48-435D-947F-883ADCCA6C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1550" y="20523200"/>
          <a:ext cx="1117600" cy="1066800"/>
        </a:xfrm>
        <a:prstGeom prst="rect">
          <a:avLst/>
        </a:prstGeom>
        <a:noFill/>
        <a:ln>
          <a:noFill/>
        </a:ln>
      </xdr:spPr>
    </xdr:pic>
    <xdr:clientData/>
  </xdr:twoCellAnchor>
  <xdr:twoCellAnchor editAs="oneCell">
    <xdr:from>
      <xdr:col>3</xdr:col>
      <xdr:colOff>19051</xdr:colOff>
      <xdr:row>100</xdr:row>
      <xdr:rowOff>12700</xdr:rowOff>
    </xdr:from>
    <xdr:to>
      <xdr:col>3</xdr:col>
      <xdr:colOff>990600</xdr:colOff>
      <xdr:row>100</xdr:row>
      <xdr:rowOff>1028700</xdr:rowOff>
    </xdr:to>
    <xdr:pic>
      <xdr:nvPicPr>
        <xdr:cNvPr id="3" name="Picture 2">
          <a:extLst>
            <a:ext uri="{FF2B5EF4-FFF2-40B4-BE49-F238E27FC236}">
              <a16:creationId xmlns:a16="http://schemas.microsoft.com/office/drawing/2014/main" id="{8DAD339D-6D81-49CD-843F-3054D6A937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8751" y="20485100"/>
          <a:ext cx="971549" cy="1016000"/>
        </a:xfrm>
        <a:prstGeom prst="rect">
          <a:avLst/>
        </a:prstGeom>
        <a:noFill/>
        <a:ln>
          <a:noFill/>
        </a:ln>
      </xdr:spPr>
    </xdr:pic>
    <xdr:clientData/>
  </xdr:twoCellAnchor>
  <xdr:oneCellAnchor>
    <xdr:from>
      <xdr:col>5</xdr:col>
      <xdr:colOff>0</xdr:colOff>
      <xdr:row>100</xdr:row>
      <xdr:rowOff>0</xdr:rowOff>
    </xdr:from>
    <xdr:ext cx="1028700" cy="886460"/>
    <xdr:pic>
      <xdr:nvPicPr>
        <xdr:cNvPr id="4" name="Picture 3">
          <a:extLst>
            <a:ext uri="{FF2B5EF4-FFF2-40B4-BE49-F238E27FC236}">
              <a16:creationId xmlns:a16="http://schemas.microsoft.com/office/drawing/2014/main" id="{EFA4A021-FC48-4DFC-B6D0-56C7A47165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99500" y="20472400"/>
          <a:ext cx="1028700" cy="88646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25400</xdr:colOff>
      <xdr:row>68</xdr:row>
      <xdr:rowOff>0</xdr:rowOff>
    </xdr:from>
    <xdr:to>
      <xdr:col>2</xdr:col>
      <xdr:colOff>6350</xdr:colOff>
      <xdr:row>69</xdr:row>
      <xdr:rowOff>12700</xdr:rowOff>
    </xdr:to>
    <xdr:pic>
      <xdr:nvPicPr>
        <xdr:cNvPr id="2" name="Picture 1">
          <a:extLst>
            <a:ext uri="{FF2B5EF4-FFF2-40B4-BE49-F238E27FC236}">
              <a16:creationId xmlns:a16="http://schemas.microsoft.com/office/drawing/2014/main" id="{77AC8324-4857-410D-8D2A-CBF226188D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100" y="14395450"/>
          <a:ext cx="1085850" cy="1143000"/>
        </a:xfrm>
        <a:prstGeom prst="rect">
          <a:avLst/>
        </a:prstGeom>
        <a:noFill/>
        <a:ln>
          <a:noFill/>
        </a:ln>
      </xdr:spPr>
    </xdr:pic>
    <xdr:clientData/>
  </xdr:twoCellAnchor>
  <xdr:twoCellAnchor editAs="oneCell">
    <xdr:from>
      <xdr:col>3</xdr:col>
      <xdr:colOff>0</xdr:colOff>
      <xdr:row>68</xdr:row>
      <xdr:rowOff>0</xdr:rowOff>
    </xdr:from>
    <xdr:to>
      <xdr:col>3</xdr:col>
      <xdr:colOff>1041400</xdr:colOff>
      <xdr:row>69</xdr:row>
      <xdr:rowOff>12700</xdr:rowOff>
    </xdr:to>
    <xdr:pic>
      <xdr:nvPicPr>
        <xdr:cNvPr id="3" name="Picture 2">
          <a:extLst>
            <a:ext uri="{FF2B5EF4-FFF2-40B4-BE49-F238E27FC236}">
              <a16:creationId xmlns:a16="http://schemas.microsoft.com/office/drawing/2014/main" id="{75036A7F-55E6-413F-B804-073C668F0D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5150" y="14395450"/>
          <a:ext cx="1041400" cy="11430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6218D-4738-4CBA-85C0-9E5D630E00A7}">
  <dimension ref="A1:G51"/>
  <sheetViews>
    <sheetView tabSelected="1" topLeftCell="B42" workbookViewId="0">
      <selection activeCell="D43" sqref="D43"/>
    </sheetView>
  </sheetViews>
  <sheetFormatPr defaultRowHeight="14.5" x14ac:dyDescent="0.35"/>
  <cols>
    <col min="1" max="1" width="8.453125" bestFit="1" customWidth="1"/>
    <col min="2" max="2" width="55.453125" bestFit="1" customWidth="1"/>
    <col min="3" max="3" width="20.453125" bestFit="1" customWidth="1"/>
    <col min="4" max="4" width="22.90625" style="47" bestFit="1" customWidth="1"/>
    <col min="5" max="5" width="21.81640625" bestFit="1" customWidth="1"/>
    <col min="6" max="6" width="22.90625" bestFit="1" customWidth="1"/>
    <col min="7" max="7" width="21.81640625" bestFit="1" customWidth="1"/>
  </cols>
  <sheetData>
    <row r="1" spans="1:7" s="1" customFormat="1" x14ac:dyDescent="0.35">
      <c r="A1" s="54" t="s">
        <v>2444</v>
      </c>
      <c r="B1" s="54"/>
      <c r="D1" s="64"/>
    </row>
    <row r="2" spans="1:7" s="1" customFormat="1" x14ac:dyDescent="0.35">
      <c r="A2" s="54" t="s">
        <v>2445</v>
      </c>
      <c r="B2" s="54"/>
      <c r="D2" s="64"/>
    </row>
    <row r="3" spans="1:7" s="1" customFormat="1" x14ac:dyDescent="0.35">
      <c r="A3" s="70" t="s">
        <v>2442</v>
      </c>
      <c r="B3" s="70" t="s">
        <v>2443</v>
      </c>
      <c r="C3" s="66" t="s">
        <v>2530</v>
      </c>
      <c r="D3" s="65" t="s">
        <v>2531</v>
      </c>
      <c r="E3" s="57" t="s">
        <v>2532</v>
      </c>
      <c r="F3" s="57" t="s">
        <v>2531</v>
      </c>
      <c r="G3" s="57" t="s">
        <v>2532</v>
      </c>
    </row>
    <row r="4" spans="1:7" ht="73" customHeight="1" x14ac:dyDescent="0.35">
      <c r="A4" s="61" t="s">
        <v>2446</v>
      </c>
      <c r="B4" s="71" t="str">
        <f>HYPERLINK("[EDEL_Portfolio Monthly Notes 30-Nov-2022.xlsx]EDACBF!A1","Edelweiss Money Market Fund")</f>
        <v>Edelweiss Money Market Fund</v>
      </c>
      <c r="C4" s="67"/>
      <c r="D4" s="59" t="s">
        <v>2533</v>
      </c>
      <c r="E4" s="60"/>
      <c r="F4" s="59" t="s">
        <v>2534</v>
      </c>
      <c r="G4" s="60"/>
    </row>
    <row r="5" spans="1:7" ht="69.5" customHeight="1" x14ac:dyDescent="0.35">
      <c r="A5" s="61" t="s">
        <v>2447</v>
      </c>
      <c r="B5" s="71" t="str">
        <f>HYPERLINK("[EDEL_Portfolio Monthly Notes 30-Nov-2022.xlsx]EDBE23!A1","BHARAT Bond ETF - April 2023")</f>
        <v>BHARAT Bond ETF - April 2023</v>
      </c>
      <c r="C5" s="67"/>
      <c r="D5" s="59" t="s">
        <v>2535</v>
      </c>
      <c r="E5" s="58"/>
    </row>
    <row r="6" spans="1:7" ht="62.5" customHeight="1" x14ac:dyDescent="0.35">
      <c r="A6" s="61" t="s">
        <v>2448</v>
      </c>
      <c r="B6" s="71" t="str">
        <f>HYPERLINK("[EDEL_Portfolio Monthly Notes 30-Nov-2022.xlsx]EDBE25!A1","BHARAT Bond ETF - April 2025")</f>
        <v>BHARAT Bond ETF - April 2025</v>
      </c>
      <c r="C6" s="68"/>
      <c r="D6" s="59" t="s">
        <v>2536</v>
      </c>
      <c r="E6" s="60"/>
    </row>
    <row r="7" spans="1:7" ht="73" customHeight="1" x14ac:dyDescent="0.35">
      <c r="A7" s="61" t="s">
        <v>2449</v>
      </c>
      <c r="B7" s="71" t="str">
        <f>HYPERLINK("[EDEL_Portfolio Monthly Notes 30-Nov-2022.xlsx]EDBE30!A1","BHARAT Bond ETF - April 2030")</f>
        <v>BHARAT Bond ETF - April 2030</v>
      </c>
      <c r="C7" s="67"/>
      <c r="D7" s="59" t="s">
        <v>2537</v>
      </c>
      <c r="E7" s="58"/>
    </row>
    <row r="8" spans="1:7" ht="72" customHeight="1" x14ac:dyDescent="0.35">
      <c r="A8" s="61" t="s">
        <v>2450</v>
      </c>
      <c r="B8" s="71" t="str">
        <f>HYPERLINK("[EDEL_Portfolio Monthly Notes 30-Nov-2022.xlsx]EDBE31!A1","BHARAT Bond ETF - April 2031")</f>
        <v>BHARAT Bond ETF - April 2031</v>
      </c>
      <c r="C8" s="67"/>
      <c r="D8" s="59" t="s">
        <v>2538</v>
      </c>
      <c r="E8" s="58"/>
    </row>
    <row r="9" spans="1:7" ht="74" customHeight="1" x14ac:dyDescent="0.35">
      <c r="A9" s="61" t="s">
        <v>2451</v>
      </c>
      <c r="B9" s="71" t="str">
        <f>HYPERLINK("[EDEL_Portfolio Monthly Notes 30-Nov-2022.xlsx]EDBE32!A1","BHARAT Bond ETF - April 2032")</f>
        <v>BHARAT Bond ETF - April 2032</v>
      </c>
      <c r="C9" s="69"/>
      <c r="D9" s="59" t="s">
        <v>2539</v>
      </c>
      <c r="E9" s="61"/>
    </row>
    <row r="10" spans="1:7" ht="78.5" customHeight="1" x14ac:dyDescent="0.35">
      <c r="A10" s="61" t="s">
        <v>2452</v>
      </c>
      <c r="B10" s="71" t="str">
        <f>HYPERLINK("[EDEL_Portfolio Monthly Notes 30-Nov-2022.xlsx]EDBPDF!A1","Edelweiss Banking and PSU Debt Fund")</f>
        <v>Edelweiss Banking and PSU Debt Fund</v>
      </c>
      <c r="C10" s="67"/>
      <c r="D10" s="62" t="s">
        <v>2540</v>
      </c>
      <c r="E10" s="58"/>
      <c r="F10" s="59" t="s">
        <v>2541</v>
      </c>
      <c r="G10" s="58"/>
    </row>
    <row r="11" spans="1:7" ht="71" customHeight="1" x14ac:dyDescent="0.35">
      <c r="A11" s="61" t="s">
        <v>2453</v>
      </c>
      <c r="B11" s="71" t="str">
        <f>HYPERLINK("[EDEL_Portfolio Monthly Notes 30-Nov-2022.xlsx]EDCG27!A1","Edelweiss CRISIL IBX 50 50 Gilt Plus SDL June 2027 Index Fund")</f>
        <v>Edelweiss CRISIL IBX 50 50 Gilt Plus SDL June 2027 Index Fund</v>
      </c>
      <c r="C11" s="69"/>
      <c r="D11" s="59" t="s">
        <v>2576</v>
      </c>
      <c r="E11" s="61"/>
    </row>
    <row r="12" spans="1:7" ht="71.5" customHeight="1" x14ac:dyDescent="0.35">
      <c r="A12" s="61" t="s">
        <v>2454</v>
      </c>
      <c r="B12" s="71" t="str">
        <f>HYPERLINK("[EDEL_Portfolio Monthly Notes 30-Nov-2022.xlsx]EDCG28!A1","Edelweiss_CRISIL_IBX 50 50 Gilt Plus SDL Sep 2028 Index Fund")</f>
        <v>Edelweiss_CRISIL_IBX 50 50 Gilt Plus SDL Sep 2028 Index Fund</v>
      </c>
      <c r="C12" s="69"/>
      <c r="D12" s="59" t="s">
        <v>2575</v>
      </c>
      <c r="E12" s="61"/>
    </row>
    <row r="13" spans="1:7" ht="80" customHeight="1" x14ac:dyDescent="0.35">
      <c r="A13" s="61" t="s">
        <v>2455</v>
      </c>
      <c r="B13" s="71" t="str">
        <f>HYPERLINK("[EDEL_Portfolio Monthly Notes 30-Nov-2022.xlsx]EDCG37!A1","Edelweiss_CRISIL IBX 50 50 Gilt Plus SDL April 2037 Index Fund")</f>
        <v>Edelweiss_CRISIL IBX 50 50 Gilt Plus SDL April 2037 Index Fund</v>
      </c>
      <c r="C13" s="69"/>
      <c r="D13" s="59" t="s">
        <v>2543</v>
      </c>
      <c r="E13" s="61"/>
    </row>
    <row r="14" spans="1:7" ht="69.5" customHeight="1" x14ac:dyDescent="0.35">
      <c r="A14" s="61" t="s">
        <v>2456</v>
      </c>
      <c r="B14" s="71" t="str">
        <f>HYPERLINK("[EDEL_Portfolio Monthly Notes 30-Nov-2022.xlsx]EDCPSF!A1","Edelweiss CRL PSU PL SDL 50 50 Oct-25 FD")</f>
        <v>Edelweiss CRL PSU PL SDL 50 50 Oct-25 FD</v>
      </c>
      <c r="C14" s="69"/>
      <c r="D14" s="59" t="s">
        <v>2544</v>
      </c>
      <c r="E14" s="61"/>
    </row>
    <row r="15" spans="1:7" ht="73.5" customHeight="1" x14ac:dyDescent="0.35">
      <c r="A15" s="61" t="s">
        <v>2457</v>
      </c>
      <c r="B15" s="71" t="str">
        <f>HYPERLINK("[EDEL_Portfolio Monthly Notes 30-Nov-2022.xlsx]EDFF23!A1","BHARAT Bond FOF - April 2023")</f>
        <v>BHARAT Bond FOF - April 2023</v>
      </c>
      <c r="C15" s="67"/>
      <c r="D15" s="59" t="s">
        <v>2535</v>
      </c>
      <c r="E15" s="58"/>
    </row>
    <row r="16" spans="1:7" ht="86.5" customHeight="1" x14ac:dyDescent="0.35">
      <c r="A16" s="61" t="s">
        <v>2458</v>
      </c>
      <c r="B16" s="71" t="str">
        <f>HYPERLINK("[EDEL_Portfolio Monthly Notes 30-Nov-2022.xlsx]EDFF25!A1","BHARAT Bond FOF - April 2025")</f>
        <v>BHARAT Bond FOF - April 2025</v>
      </c>
      <c r="C16" s="67"/>
      <c r="D16" s="59" t="s">
        <v>2545</v>
      </c>
      <c r="E16" s="61"/>
    </row>
    <row r="17" spans="1:7" ht="67.5" customHeight="1" x14ac:dyDescent="0.35">
      <c r="A17" s="61" t="s">
        <v>2459</v>
      </c>
      <c r="B17" s="71" t="str">
        <f>HYPERLINK("[EDEL_Portfolio Monthly Notes 30-Nov-2022.xlsx]EDFF30!A1","BHARAT Bond FOF - April 2030")</f>
        <v>BHARAT Bond FOF - April 2030</v>
      </c>
      <c r="C17" s="67"/>
      <c r="D17" s="59" t="s">
        <v>2537</v>
      </c>
      <c r="E17" s="61"/>
    </row>
    <row r="18" spans="1:7" ht="70.5" customHeight="1" x14ac:dyDescent="0.35">
      <c r="A18" s="61" t="s">
        <v>2460</v>
      </c>
      <c r="B18" s="71" t="str">
        <f>HYPERLINK("[EDEL_Portfolio Monthly Notes 30-Nov-2022.xlsx]EDFF31!A1","BHARAT Bond FOF - April 2031")</f>
        <v>BHARAT Bond FOF - April 2031</v>
      </c>
      <c r="C18" s="69"/>
      <c r="D18" s="59" t="s">
        <v>2538</v>
      </c>
      <c r="E18" s="61"/>
    </row>
    <row r="19" spans="1:7" ht="71" customHeight="1" x14ac:dyDescent="0.35">
      <c r="A19" s="61" t="s">
        <v>2461</v>
      </c>
      <c r="B19" s="71" t="str">
        <f>HYPERLINK("[EDEL_Portfolio Monthly Notes 30-Nov-2022.xlsx]EDFF32!A1","BHARAT Bond FOF - April 2032")</f>
        <v>BHARAT Bond FOF - April 2032</v>
      </c>
      <c r="C19" s="67"/>
      <c r="D19" s="59" t="s">
        <v>2539</v>
      </c>
      <c r="E19" s="61"/>
    </row>
    <row r="20" spans="1:7" ht="70" customHeight="1" x14ac:dyDescent="0.35">
      <c r="A20" s="61" t="s">
        <v>2462</v>
      </c>
      <c r="B20" s="71" t="str">
        <f>HYPERLINK("[EDEL_Portfolio Monthly Notes 30-Nov-2022.xlsx]EDGSEC!A1","Edelweiss Government Securities Fund")</f>
        <v>Edelweiss Government Securities Fund</v>
      </c>
      <c r="C20" s="69"/>
      <c r="D20" s="59" t="s">
        <v>2546</v>
      </c>
      <c r="E20" s="61"/>
      <c r="F20" s="59" t="s">
        <v>2547</v>
      </c>
      <c r="G20" s="61"/>
    </row>
    <row r="21" spans="1:7" ht="71" customHeight="1" x14ac:dyDescent="0.35">
      <c r="A21" s="61" t="s">
        <v>2463</v>
      </c>
      <c r="B21" s="71" t="str">
        <f>HYPERLINK("[EDEL_Portfolio Monthly Notes 30-Nov-2022.xlsx]EDNP27!A1","Edelweiss Nifty PSU Bond Plus SDL Apr2027 50 50 Index")</f>
        <v>Edelweiss Nifty PSU Bond Plus SDL Apr2027 50 50 Index</v>
      </c>
      <c r="C21" s="69"/>
      <c r="D21" s="59" t="s">
        <v>2548</v>
      </c>
      <c r="E21" s="61"/>
    </row>
    <row r="22" spans="1:7" ht="72.5" customHeight="1" x14ac:dyDescent="0.35">
      <c r="A22" s="61" t="s">
        <v>2464</v>
      </c>
      <c r="B22" s="71" t="str">
        <f>HYPERLINK("[EDEL_Portfolio Monthly Notes 30-Nov-2022.xlsx]EDNPSF!A1","Edelweiss Nifty PSU Bond Plus SDL Apr2026 50 50 Index Fund")</f>
        <v>Edelweiss Nifty PSU Bond Plus SDL Apr2026 50 50 Index Fund</v>
      </c>
      <c r="C22" s="69"/>
      <c r="D22" s="59" t="s">
        <v>2549</v>
      </c>
      <c r="E22" s="58"/>
    </row>
    <row r="23" spans="1:7" ht="69.5" customHeight="1" x14ac:dyDescent="0.35">
      <c r="A23" s="61" t="s">
        <v>2465</v>
      </c>
      <c r="B23" s="71" t="str">
        <f>HYPERLINK("[EDEL_Portfolio Monthly Notes 30-Nov-2022.xlsx]EDONTF!A1","EDELWEISS OVERNIGHT FUND")</f>
        <v>EDELWEISS OVERNIGHT FUND</v>
      </c>
      <c r="C23" s="67"/>
      <c r="D23" s="59" t="s">
        <v>2550</v>
      </c>
      <c r="E23" s="58"/>
    </row>
    <row r="24" spans="1:7" ht="72" customHeight="1" x14ac:dyDescent="0.35">
      <c r="A24" s="61" t="s">
        <v>2466</v>
      </c>
      <c r="B24" s="71" t="str">
        <f>HYPERLINK("[EDEL_Portfolio Monthly Notes 30-Nov-2022.xlsx]EEARBF!A1","Edelweiss Arbitrage Fund")</f>
        <v>Edelweiss Arbitrage Fund</v>
      </c>
      <c r="C24" s="67"/>
      <c r="D24" s="59" t="s">
        <v>2551</v>
      </c>
      <c r="E24" s="58"/>
    </row>
    <row r="25" spans="1:7" ht="83.5" customHeight="1" x14ac:dyDescent="0.35">
      <c r="A25" s="61" t="s">
        <v>2467</v>
      </c>
      <c r="B25" s="71" t="str">
        <f>HYPERLINK("[EDEL_Portfolio Monthly Notes 30-Nov-2022.xlsx]EEARFD!A1","Edelweiss Balanced Advantage Fund")</f>
        <v>Edelweiss Balanced Advantage Fund</v>
      </c>
      <c r="C25" s="67"/>
      <c r="D25" s="59" t="s">
        <v>2552</v>
      </c>
      <c r="E25" s="58"/>
    </row>
    <row r="26" spans="1:7" ht="69.5" customHeight="1" x14ac:dyDescent="0.35">
      <c r="A26" s="61" t="s">
        <v>2468</v>
      </c>
      <c r="B26" s="71" t="str">
        <f>HYPERLINK("[EDEL_Portfolio Monthly Notes 30-Nov-2022.xlsx]EEDGEF!A1","Edelweiss Large Cap Fund")</f>
        <v>Edelweiss Large Cap Fund</v>
      </c>
      <c r="C26" s="67"/>
      <c r="D26" s="59" t="s">
        <v>2553</v>
      </c>
      <c r="E26" s="58"/>
    </row>
    <row r="27" spans="1:7" ht="67" customHeight="1" x14ac:dyDescent="0.35">
      <c r="A27" s="61" t="s">
        <v>2469</v>
      </c>
      <c r="B27" s="71" t="str">
        <f>HYPERLINK("[EDEL_Portfolio Monthly Notes 30-Nov-2022.xlsx]EEECRF!A1","Edelweiss Flexi-Cap Fund")</f>
        <v>Edelweiss Flexi-Cap Fund</v>
      </c>
      <c r="C27" s="67"/>
      <c r="D27" s="59" t="s">
        <v>2554</v>
      </c>
      <c r="E27" s="58"/>
    </row>
    <row r="28" spans="1:7" ht="72" customHeight="1" x14ac:dyDescent="0.35">
      <c r="A28" s="61" t="s">
        <v>2470</v>
      </c>
      <c r="B28" s="71" t="str">
        <f>HYPERLINK("[EDEL_Portfolio Monthly Notes 30-Nov-2022.xlsx]EEELSS!A1","Edelweiss Long Term Equity Fund")</f>
        <v>Edelweiss Long Term Equity Fund</v>
      </c>
      <c r="C28" s="67"/>
      <c r="D28" s="59" t="s">
        <v>2554</v>
      </c>
      <c r="E28" s="58"/>
    </row>
    <row r="29" spans="1:7" ht="68.5" customHeight="1" x14ac:dyDescent="0.35">
      <c r="A29" s="61" t="s">
        <v>2471</v>
      </c>
      <c r="B29" s="71" t="str">
        <f>HYPERLINK("[EDEL_Portfolio Monthly Notes 30-Nov-2022.xlsx]EEEQTF!A1","Edelweiss Large &amp; Mid Cap Fund")</f>
        <v>Edelweiss Large &amp; Mid Cap Fund</v>
      </c>
      <c r="C29" s="67"/>
      <c r="D29" s="59" t="s">
        <v>2555</v>
      </c>
      <c r="E29" s="58"/>
    </row>
    <row r="30" spans="1:7" ht="69.5" customHeight="1" x14ac:dyDescent="0.35">
      <c r="A30" s="61" t="s">
        <v>2472</v>
      </c>
      <c r="B30" s="71" t="str">
        <f>HYPERLINK("[EDEL_Portfolio Monthly Notes 30-Nov-2022.xlsx]EEESCF!A1","Edelweiss Small Cap Fund")</f>
        <v>Edelweiss Small Cap Fund</v>
      </c>
      <c r="C30" s="67"/>
      <c r="D30" s="59" t="s">
        <v>2556</v>
      </c>
      <c r="E30" s="58"/>
    </row>
    <row r="31" spans="1:7" ht="69" customHeight="1" x14ac:dyDescent="0.35">
      <c r="A31" s="61" t="s">
        <v>2473</v>
      </c>
      <c r="B31" s="71" t="str">
        <f>HYPERLINK("[EDEL_Portfolio Monthly Notes 30-Nov-2022.xlsx]EEESSF!A1","Edelweiss Equity Savings Fund")</f>
        <v>Edelweiss Equity Savings Fund</v>
      </c>
      <c r="C31" s="67"/>
      <c r="D31" s="59" t="s">
        <v>2557</v>
      </c>
      <c r="E31" s="61"/>
    </row>
    <row r="32" spans="1:7" ht="69" customHeight="1" x14ac:dyDescent="0.35">
      <c r="A32" s="61" t="s">
        <v>2474</v>
      </c>
      <c r="B32" s="71" t="str">
        <f>HYPERLINK("[EDEL_Portfolio Monthly Notes 30-Nov-2022.xlsx]EEFOCF!A1","Edelweiss Focused Equity Fund")</f>
        <v>Edelweiss Focused Equity Fund</v>
      </c>
      <c r="C32" s="69"/>
      <c r="D32" s="59" t="s">
        <v>2558</v>
      </c>
      <c r="E32" s="61"/>
    </row>
    <row r="33" spans="1:7" ht="70.5" customHeight="1" x14ac:dyDescent="0.35">
      <c r="A33" s="61" t="s">
        <v>2475</v>
      </c>
      <c r="B33" s="71" t="str">
        <f>HYPERLINK("[EDEL_Portfolio Monthly Notes 30-Nov-2022.xlsx]EEIF30!A1","Edelweiss Nifty 100 Quality 30 Index Fnd")</f>
        <v>Edelweiss Nifty 100 Quality 30 Index Fnd</v>
      </c>
      <c r="C33" s="67"/>
      <c r="D33" s="59" t="s">
        <v>2559</v>
      </c>
      <c r="E33" s="58"/>
    </row>
    <row r="34" spans="1:7" ht="67.5" customHeight="1" x14ac:dyDescent="0.35">
      <c r="A34" s="61" t="s">
        <v>2476</v>
      </c>
      <c r="B34" s="71" t="str">
        <f>HYPERLINK("[EDEL_Portfolio Monthly Notes 30-Nov-2022.xlsx]EEIF50!A1","Edelweiss Nifty 50 Index Fund")</f>
        <v>Edelweiss Nifty 50 Index Fund</v>
      </c>
      <c r="C34" s="67"/>
      <c r="D34" s="59" t="s">
        <v>2560</v>
      </c>
      <c r="E34" s="58"/>
    </row>
    <row r="35" spans="1:7" ht="72" customHeight="1" x14ac:dyDescent="0.35">
      <c r="A35" s="61" t="s">
        <v>2477</v>
      </c>
      <c r="B35" s="71" t="str">
        <f>HYPERLINK("[EDEL_Portfolio Monthly Notes 30-Nov-2022.xlsx]EELMIF!A1","Edelweiss NIFTY Large Mid Cap 250 Index Fund")</f>
        <v>Edelweiss NIFTY Large Mid Cap 250 Index Fund</v>
      </c>
      <c r="C35" s="67"/>
      <c r="D35" s="59" t="s">
        <v>2574</v>
      </c>
      <c r="E35" s="58"/>
    </row>
    <row r="36" spans="1:7" ht="71.5" customHeight="1" x14ac:dyDescent="0.35">
      <c r="A36" s="61" t="s">
        <v>2478</v>
      </c>
      <c r="B36" s="71" t="str">
        <f>HYPERLINK("[EDEL_Portfolio Monthly Notes 30-Nov-2022.xlsx]EEM150!A1","Edelweiss Nifty Midcap150 Momentum 50 Index Fund")</f>
        <v>Edelweiss Nifty Midcap150 Momentum 50 Index Fund</v>
      </c>
      <c r="C36" s="67"/>
      <c r="D36" s="59" t="s">
        <v>2577</v>
      </c>
      <c r="E36" s="58"/>
    </row>
    <row r="37" spans="1:7" ht="70" customHeight="1" x14ac:dyDescent="0.35">
      <c r="A37" s="61" t="s">
        <v>2479</v>
      </c>
      <c r="B37" s="71" t="str">
        <f>HYPERLINK("[EDEL_Portfolio Monthly Notes 30-Nov-2022.xlsx]EEMOF1!A1","EDELWEISS RECENTLY LISTED IPO FUND")</f>
        <v>EDELWEISS RECENTLY LISTED IPO FUND</v>
      </c>
      <c r="C37" s="67"/>
      <c r="D37" s="59" t="s">
        <v>2561</v>
      </c>
      <c r="E37" s="58"/>
    </row>
    <row r="38" spans="1:7" ht="72" customHeight="1" x14ac:dyDescent="0.35">
      <c r="A38" s="61" t="s">
        <v>2480</v>
      </c>
      <c r="B38" s="71" t="str">
        <f>HYPERLINK("[EDEL_Portfolio Monthly Notes 30-Nov-2022.xlsx]EENFBA!A1","Edelweiss ETF - Nifty Bank")</f>
        <v>Edelweiss ETF - Nifty Bank</v>
      </c>
      <c r="C38" s="67"/>
      <c r="D38" s="59" t="s">
        <v>2562</v>
      </c>
      <c r="E38" s="58"/>
    </row>
    <row r="39" spans="1:7" ht="69.5" customHeight="1" x14ac:dyDescent="0.35">
      <c r="A39" s="61" t="s">
        <v>2481</v>
      </c>
      <c r="B39" s="71" t="str">
        <f>HYPERLINK("[EDEL_Portfolio Monthly Notes 30-Nov-2022.xlsx]EENN50!A1","Edelweiss Nifty Next 50 Index Fund")</f>
        <v>Edelweiss Nifty Next 50 Index Fund</v>
      </c>
      <c r="C39" s="67"/>
      <c r="D39" s="47" t="s">
        <v>2578</v>
      </c>
      <c r="E39" s="67"/>
    </row>
    <row r="40" spans="1:7" ht="71.5" customHeight="1" x14ac:dyDescent="0.35">
      <c r="A40" s="61" t="s">
        <v>2482</v>
      </c>
      <c r="B40" s="71" t="str">
        <f>HYPERLINK("[EDEL_Portfolio Monthly Notes 30-Nov-2022.xlsx]EEPRUA!A1","Edelweiss Aggressive Hybrid Fund")</f>
        <v>Edelweiss Aggressive Hybrid Fund</v>
      </c>
      <c r="C40" s="67"/>
      <c r="D40" s="59" t="s">
        <v>2563</v>
      </c>
      <c r="E40" s="58"/>
    </row>
    <row r="41" spans="1:7" ht="71.5" customHeight="1" x14ac:dyDescent="0.35">
      <c r="A41" s="61" t="s">
        <v>2483</v>
      </c>
      <c r="B41" s="71" t="str">
        <f>HYPERLINK("[EDEL_Portfolio Monthly Notes 30-Nov-2022.xlsx]EES250!A1","Edelweiss Nifty Smallcap 250 Index Fund")</f>
        <v>Edelweiss Nifty Smallcap 250 Index Fund</v>
      </c>
      <c r="C41" s="67"/>
      <c r="D41" s="47" t="s">
        <v>2579</v>
      </c>
      <c r="E41" s="67"/>
    </row>
    <row r="42" spans="1:7" ht="69.5" customHeight="1" x14ac:dyDescent="0.35">
      <c r="A42" s="61" t="s">
        <v>2484</v>
      </c>
      <c r="B42" s="71" t="str">
        <f>HYPERLINK("[EDEL_Portfolio Monthly Notes 30-Nov-2022.xlsx]EESMCF!A1","Edelweiss Mid Cap Fund")</f>
        <v>Edelweiss Mid Cap Fund</v>
      </c>
      <c r="C42" s="67"/>
      <c r="D42" s="59" t="s">
        <v>2564</v>
      </c>
      <c r="E42" s="58"/>
    </row>
    <row r="43" spans="1:7" ht="69.5" customHeight="1" x14ac:dyDescent="0.35">
      <c r="A43" s="61" t="s">
        <v>2485</v>
      </c>
      <c r="B43" s="71" t="str">
        <f>HYPERLINK("[EDEL_Portfolio Monthly Notes 30-Nov-2022.xlsx]EGSFOF!A1","Edelweiss Gold and Silver ETF FOF")</f>
        <v>Edelweiss Gold and Silver ETF FOF</v>
      </c>
      <c r="C43" s="69"/>
      <c r="D43" s="59" t="s">
        <v>2616</v>
      </c>
      <c r="E43" s="61"/>
    </row>
    <row r="44" spans="1:7" ht="68.5" customHeight="1" x14ac:dyDescent="0.35">
      <c r="A44" s="61" t="s">
        <v>2486</v>
      </c>
      <c r="B44" s="71" t="str">
        <f>HYPERLINK("[EDEL_Portfolio Monthly Notes 30-Nov-2022.xlsx]ELLIQF!A1","Edelweiss Liquid Fund")</f>
        <v>Edelweiss Liquid Fund</v>
      </c>
      <c r="C44" s="69"/>
      <c r="D44" s="59" t="s">
        <v>2565</v>
      </c>
      <c r="E44" s="61"/>
      <c r="F44" s="59" t="s">
        <v>2566</v>
      </c>
      <c r="G44" s="58"/>
    </row>
    <row r="45" spans="1:7" ht="70" customHeight="1" x14ac:dyDescent="0.35">
      <c r="A45" s="61" t="s">
        <v>2487</v>
      </c>
      <c r="B45" s="71" t="str">
        <f>HYPERLINK("[EDEL_Portfolio Monthly Notes 30-Nov-2022.xlsx]EOASEF!A1","Edelweiss ASEAN Equity Off-shore Fund")</f>
        <v>Edelweiss ASEAN Equity Off-shore Fund</v>
      </c>
      <c r="C45" s="67"/>
      <c r="D45" s="59" t="s">
        <v>2567</v>
      </c>
      <c r="E45" s="58"/>
    </row>
    <row r="46" spans="1:7" ht="70" customHeight="1" x14ac:dyDescent="0.35">
      <c r="A46" s="61" t="s">
        <v>2488</v>
      </c>
      <c r="B46" s="71" t="str">
        <f>HYPERLINK("[EDEL_Portfolio Monthly Notes 30-Nov-2022.xlsx]EOCHIF!A1","Edelweiss Greater China Equity Off-shore Fund")</f>
        <v>Edelweiss Greater China Equity Off-shore Fund</v>
      </c>
      <c r="C46" s="67"/>
      <c r="D46" s="59" t="s">
        <v>2568</v>
      </c>
      <c r="E46" s="58"/>
    </row>
    <row r="47" spans="1:7" ht="71.5" customHeight="1" x14ac:dyDescent="0.35">
      <c r="A47" s="61" t="s">
        <v>2489</v>
      </c>
      <c r="B47" s="71" t="str">
        <f>HYPERLINK("[EDEL_Portfolio Monthly Notes 30-Nov-2022.xlsx]EODWHF!A1","Edelweiss MSCI (I) DM &amp; WD HC 45 ID Fund")</f>
        <v>Edelweiss MSCI (I) DM &amp; WD HC 45 ID Fund</v>
      </c>
      <c r="C47" s="67"/>
      <c r="D47" s="59" t="s">
        <v>2569</v>
      </c>
      <c r="E47" s="58"/>
    </row>
    <row r="48" spans="1:7" ht="70" customHeight="1" x14ac:dyDescent="0.35">
      <c r="A48" s="61" t="s">
        <v>2490</v>
      </c>
      <c r="B48" s="71" t="str">
        <f>HYPERLINK("[EDEL_Portfolio Monthly Notes 30-Nov-2022.xlsx]EOEDOF!A1","Edelweiss Europe Dynamic Equity Offshore Fund")</f>
        <v>Edelweiss Europe Dynamic Equity Offshore Fund</v>
      </c>
      <c r="C48" s="67"/>
      <c r="D48" s="63" t="s">
        <v>2570</v>
      </c>
      <c r="E48" s="58"/>
    </row>
    <row r="49" spans="1:5" ht="70" customHeight="1" x14ac:dyDescent="0.35">
      <c r="A49" s="61" t="s">
        <v>2491</v>
      </c>
      <c r="B49" s="71" t="str">
        <f>HYPERLINK("[EDEL_Portfolio Monthly Notes 30-Nov-2022.xlsx]EOEMOP!A1","Edelweiss Emerging Markets Opportunities Equity Offshore Fund")</f>
        <v>Edelweiss Emerging Markets Opportunities Equity Offshore Fund</v>
      </c>
      <c r="C49" s="67"/>
      <c r="D49" s="59" t="s">
        <v>2571</v>
      </c>
      <c r="E49" s="58"/>
    </row>
    <row r="50" spans="1:5" ht="69.5" customHeight="1" x14ac:dyDescent="0.35">
      <c r="A50" s="61" t="s">
        <v>2492</v>
      </c>
      <c r="B50" s="71" t="str">
        <f>HYPERLINK("[EDEL_Portfolio Monthly Notes 30-Nov-2022.xlsx]EOUSEF!A1","Edelweiss US Value Equity Off-shore Fund")</f>
        <v>Edelweiss US Value Equity Off-shore Fund</v>
      </c>
      <c r="C50" s="67"/>
      <c r="D50" s="59" t="s">
        <v>2572</v>
      </c>
      <c r="E50" s="58"/>
    </row>
    <row r="51" spans="1:5" ht="71" customHeight="1" x14ac:dyDescent="0.35">
      <c r="A51" s="61" t="s">
        <v>2493</v>
      </c>
      <c r="B51" s="71" t="str">
        <f>HYPERLINK("[EDEL_Portfolio Monthly Notes 30-Nov-2022.xlsx]EOUSTF!A1","EDELWEISS US TECHNOLOGY EQUITY FOF")</f>
        <v>EDELWEISS US TECHNOLOGY EQUITY FOF</v>
      </c>
      <c r="C51" s="67"/>
      <c r="D51" s="59" t="s">
        <v>2573</v>
      </c>
      <c r="E51" s="58"/>
    </row>
  </sheetData>
  <mergeCells count="2">
    <mergeCell ref="A1:B1"/>
    <mergeCell ref="A2:B2"/>
  </mergeCells>
  <pageMargins left="0.7" right="0.7" top="0.75" bottom="0.75" header="0.3" footer="0.3"/>
  <pageSetup orientation="portrait" r:id="rId1"/>
  <headerFooter>
    <oddHeader>&amp;L&amp;"Arial"&amp;9&amp;K0078D7INTERNAL&amp;1#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053F-B5C5-4DA9-9E1D-F6C20DC3A1D0}">
  <dimension ref="A1:H66"/>
  <sheetViews>
    <sheetView showGridLines="0" workbookViewId="0">
      <pane ySplit="4" topLeftCell="A65" activePane="bottomLeft" state="frozen"/>
      <selection pane="bottomLeft" activeCell="C66" sqref="C66"/>
    </sheetView>
  </sheetViews>
  <sheetFormatPr defaultRowHeight="14.5" x14ac:dyDescent="0.35"/>
  <cols>
    <col min="1" max="1" width="56.54296875" bestFit="1" customWidth="1"/>
    <col min="2" max="2" width="19.54296875" customWidth="1"/>
    <col min="3" max="3" width="26.6328125" customWidth="1"/>
    <col min="4" max="4" width="19.089843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23</v>
      </c>
      <c r="B1" s="55"/>
      <c r="C1" s="55"/>
      <c r="D1" s="55"/>
      <c r="E1" s="55"/>
      <c r="F1" s="55"/>
      <c r="G1" s="55"/>
      <c r="H1" s="51" t="str">
        <f>HYPERLINK("[EDEL_Portfolio Monthly Notes 30-Nov-2022.xlsx]Index!A1","Index")</f>
        <v>Index</v>
      </c>
    </row>
    <row r="2" spans="1:8" ht="19.5" customHeight="1" x14ac:dyDescent="0.35">
      <c r="A2" s="55" t="s">
        <v>24</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6" t="s">
        <v>143</v>
      </c>
      <c r="B8" s="30"/>
      <c r="C8" s="30"/>
      <c r="D8" s="13"/>
      <c r="E8" s="14"/>
      <c r="F8" s="15"/>
      <c r="G8" s="15"/>
    </row>
    <row r="9" spans="1:8" x14ac:dyDescent="0.35">
      <c r="A9" s="16" t="s">
        <v>537</v>
      </c>
      <c r="B9" s="30"/>
      <c r="C9" s="30"/>
      <c r="D9" s="13"/>
      <c r="E9" s="14"/>
      <c r="F9" s="15"/>
      <c r="G9" s="15"/>
    </row>
    <row r="10" spans="1:8" x14ac:dyDescent="0.35">
      <c r="A10" s="16" t="s">
        <v>110</v>
      </c>
      <c r="B10" s="30"/>
      <c r="C10" s="30"/>
      <c r="D10" s="13"/>
      <c r="E10" s="35" t="s">
        <v>104</v>
      </c>
      <c r="F10" s="36" t="s">
        <v>104</v>
      </c>
      <c r="G10" s="15"/>
    </row>
    <row r="11" spans="1:8" x14ac:dyDescent="0.35">
      <c r="A11" s="12"/>
      <c r="B11" s="30"/>
      <c r="C11" s="30"/>
      <c r="D11" s="13"/>
      <c r="E11" s="14"/>
      <c r="F11" s="15"/>
      <c r="G11" s="15"/>
    </row>
    <row r="12" spans="1:8" x14ac:dyDescent="0.35">
      <c r="A12" s="16" t="s">
        <v>417</v>
      </c>
      <c r="B12" s="30"/>
      <c r="C12" s="30"/>
      <c r="D12" s="13"/>
      <c r="E12" s="14"/>
      <c r="F12" s="15"/>
      <c r="G12" s="15"/>
    </row>
    <row r="13" spans="1:8" x14ac:dyDescent="0.35">
      <c r="A13" s="12" t="s">
        <v>551</v>
      </c>
      <c r="B13" s="30" t="s">
        <v>552</v>
      </c>
      <c r="C13" s="30" t="s">
        <v>109</v>
      </c>
      <c r="D13" s="13">
        <v>3000000</v>
      </c>
      <c r="E13" s="14">
        <v>2998.43</v>
      </c>
      <c r="F13" s="15">
        <v>0.33250000000000002</v>
      </c>
      <c r="G13" s="15">
        <v>7.1800000000000003E-2</v>
      </c>
    </row>
    <row r="14" spans="1:8" x14ac:dyDescent="0.35">
      <c r="A14" s="12" t="s">
        <v>553</v>
      </c>
      <c r="B14" s="30" t="s">
        <v>554</v>
      </c>
      <c r="C14" s="30" t="s">
        <v>109</v>
      </c>
      <c r="D14" s="13">
        <v>500000</v>
      </c>
      <c r="E14" s="14">
        <v>475.78</v>
      </c>
      <c r="F14" s="15">
        <v>5.28E-2</v>
      </c>
      <c r="G14" s="15">
        <v>7.2109000000000006E-2</v>
      </c>
    </row>
    <row r="15" spans="1:8" x14ac:dyDescent="0.35">
      <c r="A15" s="16" t="s">
        <v>110</v>
      </c>
      <c r="B15" s="31"/>
      <c r="C15" s="31"/>
      <c r="D15" s="17"/>
      <c r="E15" s="18">
        <v>3474.21</v>
      </c>
      <c r="F15" s="19">
        <v>0.38529999999999998</v>
      </c>
      <c r="G15" s="20"/>
    </row>
    <row r="16" spans="1:8" x14ac:dyDescent="0.35">
      <c r="A16" s="12"/>
      <c r="B16" s="30"/>
      <c r="C16" s="30"/>
      <c r="D16" s="13"/>
      <c r="E16" s="14"/>
      <c r="F16" s="15"/>
      <c r="G16" s="15"/>
    </row>
    <row r="17" spans="1:7" x14ac:dyDescent="0.35">
      <c r="A17" s="16" t="s">
        <v>540</v>
      </c>
      <c r="B17" s="30"/>
      <c r="C17" s="30"/>
      <c r="D17" s="13"/>
      <c r="E17" s="14"/>
      <c r="F17" s="15"/>
      <c r="G17" s="15"/>
    </row>
    <row r="18" spans="1:7" x14ac:dyDescent="0.35">
      <c r="A18" s="12" t="s">
        <v>555</v>
      </c>
      <c r="B18" s="30" t="s">
        <v>556</v>
      </c>
      <c r="C18" s="30" t="s">
        <v>109</v>
      </c>
      <c r="D18" s="13">
        <v>5000000</v>
      </c>
      <c r="E18" s="14">
        <v>5222.55</v>
      </c>
      <c r="F18" s="15">
        <v>0.57920000000000005</v>
      </c>
      <c r="G18" s="15">
        <v>7.4950000000000003E-2</v>
      </c>
    </row>
    <row r="19" spans="1:7" x14ac:dyDescent="0.35">
      <c r="A19" s="16" t="s">
        <v>110</v>
      </c>
      <c r="B19" s="31"/>
      <c r="C19" s="31"/>
      <c r="D19" s="17"/>
      <c r="E19" s="18">
        <v>5222.55</v>
      </c>
      <c r="F19" s="19">
        <v>0.57920000000000005</v>
      </c>
      <c r="G19" s="20"/>
    </row>
    <row r="20" spans="1:7" x14ac:dyDescent="0.35">
      <c r="A20" s="12"/>
      <c r="B20" s="30"/>
      <c r="C20" s="30"/>
      <c r="D20" s="13"/>
      <c r="E20" s="14"/>
      <c r="F20" s="15"/>
      <c r="G20" s="15"/>
    </row>
    <row r="21" spans="1:7" x14ac:dyDescent="0.35">
      <c r="A21" s="12"/>
      <c r="B21" s="30"/>
      <c r="C21" s="30"/>
      <c r="D21" s="13"/>
      <c r="E21" s="14"/>
      <c r="F21" s="15"/>
      <c r="G21" s="15"/>
    </row>
    <row r="22" spans="1:7" x14ac:dyDescent="0.35">
      <c r="A22" s="16" t="s">
        <v>196</v>
      </c>
      <c r="B22" s="30"/>
      <c r="C22" s="30"/>
      <c r="D22" s="13"/>
      <c r="E22" s="14"/>
      <c r="F22" s="15"/>
      <c r="G22" s="15"/>
    </row>
    <row r="23" spans="1:7" x14ac:dyDescent="0.35">
      <c r="A23" s="16" t="s">
        <v>110</v>
      </c>
      <c r="B23" s="30"/>
      <c r="C23" s="30"/>
      <c r="D23" s="13"/>
      <c r="E23" s="35" t="s">
        <v>104</v>
      </c>
      <c r="F23" s="36" t="s">
        <v>104</v>
      </c>
      <c r="G23" s="15"/>
    </row>
    <row r="24" spans="1:7" x14ac:dyDescent="0.35">
      <c r="A24" s="12"/>
      <c r="B24" s="30"/>
      <c r="C24" s="30"/>
      <c r="D24" s="13"/>
      <c r="E24" s="14"/>
      <c r="F24" s="15"/>
      <c r="G24" s="15"/>
    </row>
    <row r="25" spans="1:7" x14ac:dyDescent="0.35">
      <c r="A25" s="16" t="s">
        <v>197</v>
      </c>
      <c r="B25" s="30"/>
      <c r="C25" s="30"/>
      <c r="D25" s="13"/>
      <c r="E25" s="14"/>
      <c r="F25" s="15"/>
      <c r="G25" s="15"/>
    </row>
    <row r="26" spans="1:7" x14ac:dyDescent="0.35">
      <c r="A26" s="16" t="s">
        <v>110</v>
      </c>
      <c r="B26" s="30"/>
      <c r="C26" s="30"/>
      <c r="D26" s="13"/>
      <c r="E26" s="35" t="s">
        <v>104</v>
      </c>
      <c r="F26" s="36" t="s">
        <v>104</v>
      </c>
      <c r="G26" s="15"/>
    </row>
    <row r="27" spans="1:7" x14ac:dyDescent="0.35">
      <c r="A27" s="12"/>
      <c r="B27" s="30"/>
      <c r="C27" s="30"/>
      <c r="D27" s="13"/>
      <c r="E27" s="14"/>
      <c r="F27" s="15"/>
      <c r="G27" s="15"/>
    </row>
    <row r="28" spans="1:7" x14ac:dyDescent="0.35">
      <c r="A28" s="21" t="s">
        <v>135</v>
      </c>
      <c r="B28" s="32"/>
      <c r="C28" s="32"/>
      <c r="D28" s="22"/>
      <c r="E28" s="18">
        <v>8696.76</v>
      </c>
      <c r="F28" s="19">
        <v>0.96450000000000002</v>
      </c>
      <c r="G28" s="20"/>
    </row>
    <row r="29" spans="1:7" x14ac:dyDescent="0.35">
      <c r="A29" s="12"/>
      <c r="B29" s="30"/>
      <c r="C29" s="30"/>
      <c r="D29" s="13"/>
      <c r="E29" s="14"/>
      <c r="F29" s="15"/>
      <c r="G29" s="15"/>
    </row>
    <row r="30" spans="1:7" x14ac:dyDescent="0.35">
      <c r="A30" s="12"/>
      <c r="B30" s="30"/>
      <c r="C30" s="30"/>
      <c r="D30" s="13"/>
      <c r="E30" s="14"/>
      <c r="F30" s="15"/>
      <c r="G30" s="15"/>
    </row>
    <row r="31" spans="1:7" x14ac:dyDescent="0.35">
      <c r="A31" s="16" t="s">
        <v>136</v>
      </c>
      <c r="B31" s="30"/>
      <c r="C31" s="30"/>
      <c r="D31" s="13"/>
      <c r="E31" s="14"/>
      <c r="F31" s="15"/>
      <c r="G31" s="15"/>
    </row>
    <row r="32" spans="1:7" x14ac:dyDescent="0.35">
      <c r="A32" s="12" t="s">
        <v>137</v>
      </c>
      <c r="B32" s="30"/>
      <c r="C32" s="30"/>
      <c r="D32" s="13"/>
      <c r="E32" s="14">
        <v>101.98</v>
      </c>
      <c r="F32" s="15">
        <v>1.1299999999999999E-2</v>
      </c>
      <c r="G32" s="15">
        <v>5.6446000000000003E-2</v>
      </c>
    </row>
    <row r="33" spans="1:7" x14ac:dyDescent="0.35">
      <c r="A33" s="16" t="s">
        <v>110</v>
      </c>
      <c r="B33" s="31"/>
      <c r="C33" s="31"/>
      <c r="D33" s="17"/>
      <c r="E33" s="18">
        <v>101.98</v>
      </c>
      <c r="F33" s="19">
        <v>1.1299999999999999E-2</v>
      </c>
      <c r="G33" s="20"/>
    </row>
    <row r="34" spans="1:7" x14ac:dyDescent="0.35">
      <c r="A34" s="12"/>
      <c r="B34" s="30"/>
      <c r="C34" s="30"/>
      <c r="D34" s="13"/>
      <c r="E34" s="14"/>
      <c r="F34" s="15"/>
      <c r="G34" s="15"/>
    </row>
    <row r="35" spans="1:7" x14ac:dyDescent="0.35">
      <c r="A35" s="21" t="s">
        <v>135</v>
      </c>
      <c r="B35" s="32"/>
      <c r="C35" s="32"/>
      <c r="D35" s="22"/>
      <c r="E35" s="18">
        <v>101.98</v>
      </c>
      <c r="F35" s="19">
        <v>1.1299999999999999E-2</v>
      </c>
      <c r="G35" s="20"/>
    </row>
    <row r="36" spans="1:7" x14ac:dyDescent="0.35">
      <c r="A36" s="12" t="s">
        <v>138</v>
      </c>
      <c r="B36" s="30"/>
      <c r="C36" s="30"/>
      <c r="D36" s="13"/>
      <c r="E36" s="14">
        <v>218.16674370000001</v>
      </c>
      <c r="F36" s="15">
        <v>2.4195000000000001E-2</v>
      </c>
      <c r="G36" s="15"/>
    </row>
    <row r="37" spans="1:7" x14ac:dyDescent="0.35">
      <c r="A37" s="12" t="s">
        <v>139</v>
      </c>
      <c r="B37" s="30"/>
      <c r="C37" s="30"/>
      <c r="D37" s="13"/>
      <c r="E37" s="23">
        <v>-5.6743700000000001E-2</v>
      </c>
      <c r="F37" s="15">
        <v>5.0000000000000004E-6</v>
      </c>
      <c r="G37" s="15">
        <v>5.6446000000000003E-2</v>
      </c>
    </row>
    <row r="38" spans="1:7" x14ac:dyDescent="0.35">
      <c r="A38" s="25" t="s">
        <v>140</v>
      </c>
      <c r="B38" s="33"/>
      <c r="C38" s="33"/>
      <c r="D38" s="26"/>
      <c r="E38" s="27">
        <v>9016.85</v>
      </c>
      <c r="F38" s="28">
        <v>1</v>
      </c>
      <c r="G38" s="28"/>
    </row>
    <row r="40" spans="1:7" x14ac:dyDescent="0.35">
      <c r="A40" s="1" t="s">
        <v>142</v>
      </c>
    </row>
    <row r="43" spans="1:7" x14ac:dyDescent="0.35">
      <c r="A43" s="1" t="s">
        <v>2352</v>
      </c>
    </row>
    <row r="44" spans="1:7" x14ac:dyDescent="0.35">
      <c r="A44" s="47" t="s">
        <v>2353</v>
      </c>
      <c r="B44" s="34" t="s">
        <v>104</v>
      </c>
    </row>
    <row r="45" spans="1:7" x14ac:dyDescent="0.35">
      <c r="A45" t="s">
        <v>2354</v>
      </c>
    </row>
    <row r="46" spans="1:7" x14ac:dyDescent="0.35">
      <c r="A46" t="s">
        <v>2355</v>
      </c>
      <c r="B46" t="s">
        <v>2356</v>
      </c>
      <c r="C46" t="s">
        <v>2356</v>
      </c>
    </row>
    <row r="47" spans="1:7" x14ac:dyDescent="0.35">
      <c r="B47" s="48">
        <v>44865</v>
      </c>
      <c r="C47" s="48">
        <v>44895</v>
      </c>
    </row>
    <row r="48" spans="1:7" x14ac:dyDescent="0.35">
      <c r="A48" t="s">
        <v>2400</v>
      </c>
      <c r="B48" t="s">
        <v>2359</v>
      </c>
      <c r="C48">
        <v>10.1119</v>
      </c>
      <c r="E48" s="2"/>
      <c r="G48"/>
    </row>
    <row r="49" spans="1:7" x14ac:dyDescent="0.35">
      <c r="A49" t="s">
        <v>2361</v>
      </c>
      <c r="B49" t="s">
        <v>2359</v>
      </c>
      <c r="C49">
        <v>10.1119</v>
      </c>
      <c r="E49" s="2"/>
      <c r="G49"/>
    </row>
    <row r="50" spans="1:7" x14ac:dyDescent="0.35">
      <c r="A50" t="s">
        <v>2401</v>
      </c>
      <c r="B50" t="s">
        <v>2359</v>
      </c>
      <c r="C50">
        <v>10.1106</v>
      </c>
      <c r="E50" s="2"/>
      <c r="G50"/>
    </row>
    <row r="51" spans="1:7" x14ac:dyDescent="0.35">
      <c r="A51" t="s">
        <v>2386</v>
      </c>
      <c r="B51" t="s">
        <v>2359</v>
      </c>
      <c r="C51">
        <v>10.1106</v>
      </c>
      <c r="E51" s="2"/>
      <c r="G51"/>
    </row>
    <row r="52" spans="1:7" x14ac:dyDescent="0.35">
      <c r="A52" t="s">
        <v>2370</v>
      </c>
      <c r="E52" s="2"/>
      <c r="G52"/>
    </row>
    <row r="54" spans="1:7" x14ac:dyDescent="0.35">
      <c r="A54" t="s">
        <v>2371</v>
      </c>
      <c r="B54" s="34" t="s">
        <v>104</v>
      </c>
    </row>
    <row r="55" spans="1:7" x14ac:dyDescent="0.35">
      <c r="A55" t="s">
        <v>2372</v>
      </c>
      <c r="B55" s="34" t="s">
        <v>104</v>
      </c>
    </row>
    <row r="56" spans="1:7" ht="29" x14ac:dyDescent="0.35">
      <c r="A56" s="47" t="s">
        <v>2373</v>
      </c>
      <c r="B56" s="34" t="s">
        <v>104</v>
      </c>
    </row>
    <row r="57" spans="1:7" ht="29" x14ac:dyDescent="0.35">
      <c r="A57" s="47" t="s">
        <v>2374</v>
      </c>
      <c r="B57" s="34" t="s">
        <v>104</v>
      </c>
    </row>
    <row r="58" spans="1:7" x14ac:dyDescent="0.35">
      <c r="A58" t="s">
        <v>2375</v>
      </c>
      <c r="B58" s="49">
        <v>5.4378907806259802</v>
      </c>
    </row>
    <row r="59" spans="1:7" ht="29" x14ac:dyDescent="0.35">
      <c r="A59" s="47" t="s">
        <v>2376</v>
      </c>
      <c r="B59" s="34" t="s">
        <v>104</v>
      </c>
    </row>
    <row r="60" spans="1:7" ht="29" x14ac:dyDescent="0.35">
      <c r="A60" s="47" t="s">
        <v>2377</v>
      </c>
      <c r="B60" s="34" t="s">
        <v>104</v>
      </c>
    </row>
    <row r="61" spans="1:7" ht="29" x14ac:dyDescent="0.35">
      <c r="A61" s="47" t="s">
        <v>2380</v>
      </c>
      <c r="B61" s="49">
        <v>2022.2788861000001</v>
      </c>
    </row>
    <row r="62" spans="1:7" x14ac:dyDescent="0.35">
      <c r="A62" t="s">
        <v>2523</v>
      </c>
      <c r="B62" s="34" t="s">
        <v>104</v>
      </c>
    </row>
    <row r="63" spans="1:7" x14ac:dyDescent="0.35">
      <c r="A63" t="s">
        <v>2524</v>
      </c>
      <c r="B63" s="34" t="s">
        <v>104</v>
      </c>
    </row>
    <row r="65" spans="1:4" ht="29" x14ac:dyDescent="0.35">
      <c r="A65" s="70" t="s">
        <v>2580</v>
      </c>
      <c r="B65" s="57" t="s">
        <v>2581</v>
      </c>
      <c r="C65" s="57" t="s">
        <v>2531</v>
      </c>
      <c r="D65" s="65" t="s">
        <v>2532</v>
      </c>
    </row>
    <row r="66" spans="1:4" ht="92.5" customHeight="1" x14ac:dyDescent="0.35">
      <c r="A66" s="71" t="str">
        <f>HYPERLINK("[EDEL_Portfolio Monthly Notes 30-Nov-2022.xlsx]EDCG28!A1","Edelweiss_CRISIL_IBX 50 50 Gilt Plus SDL Sep 2028 Index Fund")</f>
        <v>Edelweiss_CRISIL_IBX 50 50 Gilt Plus SDL Sep 2028 Index Fund</v>
      </c>
      <c r="B66" s="61"/>
      <c r="C66" s="59" t="s">
        <v>2575</v>
      </c>
      <c r="D66"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179E4-0C87-49E9-AEF4-4F18FB8A288B}">
  <dimension ref="A1:H68"/>
  <sheetViews>
    <sheetView showGridLines="0" workbookViewId="0">
      <pane ySplit="4" topLeftCell="A66" activePane="bottomLeft" state="frozen"/>
      <selection pane="bottomLeft" activeCell="A67" sqref="A67:D68"/>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25</v>
      </c>
      <c r="B1" s="55"/>
      <c r="C1" s="55"/>
      <c r="D1" s="55"/>
      <c r="E1" s="55"/>
      <c r="F1" s="55"/>
      <c r="G1" s="55"/>
      <c r="H1" s="51" t="str">
        <f>HYPERLINK("[EDEL_Portfolio Monthly Notes 30-Nov-2022.xlsx]Index!A1","Index")</f>
        <v>Index</v>
      </c>
    </row>
    <row r="2" spans="1:8" ht="19.5" customHeight="1" x14ac:dyDescent="0.35">
      <c r="A2" s="55" t="s">
        <v>26</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6" t="s">
        <v>143</v>
      </c>
      <c r="B8" s="30"/>
      <c r="C8" s="30"/>
      <c r="D8" s="13"/>
      <c r="E8" s="14"/>
      <c r="F8" s="15"/>
      <c r="G8" s="15"/>
    </row>
    <row r="9" spans="1:8" x14ac:dyDescent="0.35">
      <c r="A9" s="16" t="s">
        <v>537</v>
      </c>
      <c r="B9" s="30"/>
      <c r="C9" s="30"/>
      <c r="D9" s="13"/>
      <c r="E9" s="14"/>
      <c r="F9" s="15"/>
      <c r="G9" s="15"/>
    </row>
    <row r="10" spans="1:8" x14ac:dyDescent="0.35">
      <c r="A10" s="16" t="s">
        <v>110</v>
      </c>
      <c r="B10" s="30"/>
      <c r="C10" s="30"/>
      <c r="D10" s="13"/>
      <c r="E10" s="35" t="s">
        <v>104</v>
      </c>
      <c r="F10" s="36" t="s">
        <v>104</v>
      </c>
      <c r="G10" s="15"/>
    </row>
    <row r="11" spans="1:8" x14ac:dyDescent="0.35">
      <c r="A11" s="12"/>
      <c r="B11" s="30"/>
      <c r="C11" s="30"/>
      <c r="D11" s="13"/>
      <c r="E11" s="14"/>
      <c r="F11" s="15"/>
      <c r="G11" s="15"/>
    </row>
    <row r="12" spans="1:8" x14ac:dyDescent="0.35">
      <c r="A12" s="16" t="s">
        <v>417</v>
      </c>
      <c r="B12" s="30"/>
      <c r="C12" s="30"/>
      <c r="D12" s="13"/>
      <c r="E12" s="14"/>
      <c r="F12" s="15"/>
      <c r="G12" s="15"/>
    </row>
    <row r="13" spans="1:8" x14ac:dyDescent="0.35">
      <c r="A13" s="12" t="s">
        <v>557</v>
      </c>
      <c r="B13" s="30" t="s">
        <v>558</v>
      </c>
      <c r="C13" s="30" t="s">
        <v>109</v>
      </c>
      <c r="D13" s="13">
        <v>13000000</v>
      </c>
      <c r="E13" s="14">
        <v>13164.83</v>
      </c>
      <c r="F13" s="15">
        <v>0.60880000000000001</v>
      </c>
      <c r="G13" s="15">
        <v>7.3895000000000002E-2</v>
      </c>
    </row>
    <row r="14" spans="1:8" x14ac:dyDescent="0.35">
      <c r="A14" s="16" t="s">
        <v>110</v>
      </c>
      <c r="B14" s="31"/>
      <c r="C14" s="31"/>
      <c r="D14" s="17"/>
      <c r="E14" s="18">
        <v>13164.83</v>
      </c>
      <c r="F14" s="19">
        <v>0.60880000000000001</v>
      </c>
      <c r="G14" s="20"/>
    </row>
    <row r="15" spans="1:8" x14ac:dyDescent="0.35">
      <c r="A15" s="12"/>
      <c r="B15" s="30"/>
      <c r="C15" s="30"/>
      <c r="D15" s="13"/>
      <c r="E15" s="14"/>
      <c r="F15" s="15"/>
      <c r="G15" s="15"/>
    </row>
    <row r="16" spans="1:8" x14ac:dyDescent="0.35">
      <c r="A16" s="16" t="s">
        <v>540</v>
      </c>
      <c r="B16" s="30"/>
      <c r="C16" s="30"/>
      <c r="D16" s="13"/>
      <c r="E16" s="14"/>
      <c r="F16" s="15"/>
      <c r="G16" s="15"/>
    </row>
    <row r="17" spans="1:7" x14ac:dyDescent="0.35">
      <c r="A17" s="12" t="s">
        <v>559</v>
      </c>
      <c r="B17" s="30" t="s">
        <v>560</v>
      </c>
      <c r="C17" s="30" t="s">
        <v>109</v>
      </c>
      <c r="D17" s="13">
        <v>5000000</v>
      </c>
      <c r="E17" s="14">
        <v>5103.76</v>
      </c>
      <c r="F17" s="15">
        <v>0.23599999999999999</v>
      </c>
      <c r="G17" s="15">
        <v>7.6437000000000005E-2</v>
      </c>
    </row>
    <row r="18" spans="1:7" x14ac:dyDescent="0.35">
      <c r="A18" s="12" t="s">
        <v>561</v>
      </c>
      <c r="B18" s="30" t="s">
        <v>562</v>
      </c>
      <c r="C18" s="30" t="s">
        <v>109</v>
      </c>
      <c r="D18" s="13">
        <v>2500000</v>
      </c>
      <c r="E18" s="14">
        <v>2538.9499999999998</v>
      </c>
      <c r="F18" s="15">
        <v>0.1174</v>
      </c>
      <c r="G18" s="15">
        <v>7.6438000000000006E-2</v>
      </c>
    </row>
    <row r="19" spans="1:7" x14ac:dyDescent="0.35">
      <c r="A19" s="12" t="s">
        <v>563</v>
      </c>
      <c r="B19" s="30" t="s">
        <v>564</v>
      </c>
      <c r="C19" s="30" t="s">
        <v>109</v>
      </c>
      <c r="D19" s="13">
        <v>2000000</v>
      </c>
      <c r="E19" s="14">
        <v>2032.6</v>
      </c>
      <c r="F19" s="15">
        <v>9.4E-2</v>
      </c>
      <c r="G19" s="15">
        <v>7.6437000000000005E-2</v>
      </c>
    </row>
    <row r="20" spans="1:7" x14ac:dyDescent="0.35">
      <c r="A20" s="12" t="s">
        <v>565</v>
      </c>
      <c r="B20" s="30" t="s">
        <v>566</v>
      </c>
      <c r="C20" s="30" t="s">
        <v>109</v>
      </c>
      <c r="D20" s="13">
        <v>500000</v>
      </c>
      <c r="E20" s="14">
        <v>514.28</v>
      </c>
      <c r="F20" s="15">
        <v>2.3800000000000002E-2</v>
      </c>
      <c r="G20" s="15">
        <v>7.6282000000000003E-2</v>
      </c>
    </row>
    <row r="21" spans="1:7" x14ac:dyDescent="0.35">
      <c r="A21" s="16" t="s">
        <v>110</v>
      </c>
      <c r="B21" s="31"/>
      <c r="C21" s="31"/>
      <c r="D21" s="17"/>
      <c r="E21" s="18">
        <v>10189.59</v>
      </c>
      <c r="F21" s="19">
        <v>0.47120000000000001</v>
      </c>
      <c r="G21" s="20"/>
    </row>
    <row r="22" spans="1:7" x14ac:dyDescent="0.35">
      <c r="A22" s="12"/>
      <c r="B22" s="30"/>
      <c r="C22" s="30"/>
      <c r="D22" s="13"/>
      <c r="E22" s="14"/>
      <c r="F22" s="15"/>
      <c r="G22" s="15"/>
    </row>
    <row r="23" spans="1:7" x14ac:dyDescent="0.35">
      <c r="A23" s="12"/>
      <c r="B23" s="30"/>
      <c r="C23" s="30"/>
      <c r="D23" s="13"/>
      <c r="E23" s="14"/>
      <c r="F23" s="15"/>
      <c r="G23" s="15"/>
    </row>
    <row r="24" spans="1:7" x14ac:dyDescent="0.35">
      <c r="A24" s="16" t="s">
        <v>196</v>
      </c>
      <c r="B24" s="30"/>
      <c r="C24" s="30"/>
      <c r="D24" s="13"/>
      <c r="E24" s="14"/>
      <c r="F24" s="15"/>
      <c r="G24" s="15"/>
    </row>
    <row r="25" spans="1:7" x14ac:dyDescent="0.35">
      <c r="A25" s="16" t="s">
        <v>110</v>
      </c>
      <c r="B25" s="30"/>
      <c r="C25" s="30"/>
      <c r="D25" s="13"/>
      <c r="E25" s="35" t="s">
        <v>104</v>
      </c>
      <c r="F25" s="36" t="s">
        <v>104</v>
      </c>
      <c r="G25" s="15"/>
    </row>
    <row r="26" spans="1:7" x14ac:dyDescent="0.35">
      <c r="A26" s="12"/>
      <c r="B26" s="30"/>
      <c r="C26" s="30"/>
      <c r="D26" s="13"/>
      <c r="E26" s="14"/>
      <c r="F26" s="15"/>
      <c r="G26" s="15"/>
    </row>
    <row r="27" spans="1:7" x14ac:dyDescent="0.35">
      <c r="A27" s="16" t="s">
        <v>197</v>
      </c>
      <c r="B27" s="30"/>
      <c r="C27" s="30"/>
      <c r="D27" s="13"/>
      <c r="E27" s="14"/>
      <c r="F27" s="15"/>
      <c r="G27" s="15"/>
    </row>
    <row r="28" spans="1:7" x14ac:dyDescent="0.35">
      <c r="A28" s="16" t="s">
        <v>110</v>
      </c>
      <c r="B28" s="30"/>
      <c r="C28" s="30"/>
      <c r="D28" s="13"/>
      <c r="E28" s="35" t="s">
        <v>104</v>
      </c>
      <c r="F28" s="36" t="s">
        <v>104</v>
      </c>
      <c r="G28" s="15"/>
    </row>
    <row r="29" spans="1:7" x14ac:dyDescent="0.35">
      <c r="A29" s="12"/>
      <c r="B29" s="30"/>
      <c r="C29" s="30"/>
      <c r="D29" s="13"/>
      <c r="E29" s="14"/>
      <c r="F29" s="15"/>
      <c r="G29" s="15"/>
    </row>
    <row r="30" spans="1:7" x14ac:dyDescent="0.35">
      <c r="A30" s="21" t="s">
        <v>135</v>
      </c>
      <c r="B30" s="32"/>
      <c r="C30" s="32"/>
      <c r="D30" s="22"/>
      <c r="E30" s="18">
        <v>23354.42</v>
      </c>
      <c r="F30" s="19">
        <v>1.08</v>
      </c>
      <c r="G30" s="20"/>
    </row>
    <row r="31" spans="1:7" x14ac:dyDescent="0.35">
      <c r="A31" s="12"/>
      <c r="B31" s="30"/>
      <c r="C31" s="30"/>
      <c r="D31" s="13"/>
      <c r="E31" s="14"/>
      <c r="F31" s="15"/>
      <c r="G31" s="15"/>
    </row>
    <row r="32" spans="1:7" x14ac:dyDescent="0.35">
      <c r="A32" s="12"/>
      <c r="B32" s="30"/>
      <c r="C32" s="30"/>
      <c r="D32" s="13"/>
      <c r="E32" s="14"/>
      <c r="F32" s="15"/>
      <c r="G32" s="15"/>
    </row>
    <row r="33" spans="1:7" x14ac:dyDescent="0.35">
      <c r="A33" s="16" t="s">
        <v>136</v>
      </c>
      <c r="B33" s="30"/>
      <c r="C33" s="30"/>
      <c r="D33" s="13"/>
      <c r="E33" s="14"/>
      <c r="F33" s="15"/>
      <c r="G33" s="15"/>
    </row>
    <row r="34" spans="1:7" x14ac:dyDescent="0.35">
      <c r="A34" s="12" t="s">
        <v>137</v>
      </c>
      <c r="B34" s="30"/>
      <c r="C34" s="30"/>
      <c r="D34" s="13"/>
      <c r="E34" s="14">
        <v>1774.73</v>
      </c>
      <c r="F34" s="15">
        <v>8.2100000000000006E-2</v>
      </c>
      <c r="G34" s="15">
        <v>5.6446000000000003E-2</v>
      </c>
    </row>
    <row r="35" spans="1:7" x14ac:dyDescent="0.35">
      <c r="A35" s="16" t="s">
        <v>110</v>
      </c>
      <c r="B35" s="31"/>
      <c r="C35" s="31"/>
      <c r="D35" s="17"/>
      <c r="E35" s="18">
        <v>1774.73</v>
      </c>
      <c r="F35" s="19">
        <v>8.2100000000000006E-2</v>
      </c>
      <c r="G35" s="20"/>
    </row>
    <row r="36" spans="1:7" x14ac:dyDescent="0.35">
      <c r="A36" s="12"/>
      <c r="B36" s="30"/>
      <c r="C36" s="30"/>
      <c r="D36" s="13"/>
      <c r="E36" s="14"/>
      <c r="F36" s="15"/>
      <c r="G36" s="15"/>
    </row>
    <row r="37" spans="1:7" x14ac:dyDescent="0.35">
      <c r="A37" s="21" t="s">
        <v>135</v>
      </c>
      <c r="B37" s="32"/>
      <c r="C37" s="32"/>
      <c r="D37" s="22"/>
      <c r="E37" s="18">
        <v>1774.73</v>
      </c>
      <c r="F37" s="19">
        <v>8.2100000000000006E-2</v>
      </c>
      <c r="G37" s="20"/>
    </row>
    <row r="38" spans="1:7" x14ac:dyDescent="0.35">
      <c r="A38" s="12" t="s">
        <v>138</v>
      </c>
      <c r="B38" s="30"/>
      <c r="C38" s="30"/>
      <c r="D38" s="13"/>
      <c r="E38" s="14">
        <v>153.99139959999999</v>
      </c>
      <c r="F38" s="15">
        <v>7.1209999999999997E-3</v>
      </c>
      <c r="G38" s="15"/>
    </row>
    <row r="39" spans="1:7" x14ac:dyDescent="0.35">
      <c r="A39" s="12" t="s">
        <v>139</v>
      </c>
      <c r="B39" s="30"/>
      <c r="C39" s="30"/>
      <c r="D39" s="13"/>
      <c r="E39" s="23">
        <v>-3660.3513996000001</v>
      </c>
      <c r="F39" s="24">
        <v>-0.16922100000000001</v>
      </c>
      <c r="G39" s="15">
        <v>5.6446000000000003E-2</v>
      </c>
    </row>
    <row r="40" spans="1:7" x14ac:dyDescent="0.35">
      <c r="A40" s="25" t="s">
        <v>140</v>
      </c>
      <c r="B40" s="33"/>
      <c r="C40" s="33"/>
      <c r="D40" s="26"/>
      <c r="E40" s="27">
        <v>21622.79</v>
      </c>
      <c r="F40" s="28">
        <v>1</v>
      </c>
      <c r="G40" s="28"/>
    </row>
    <row r="42" spans="1:7" x14ac:dyDescent="0.35">
      <c r="A42" s="1" t="s">
        <v>142</v>
      </c>
    </row>
    <row r="45" spans="1:7" x14ac:dyDescent="0.35">
      <c r="A45" s="1" t="s">
        <v>2352</v>
      </c>
    </row>
    <row r="46" spans="1:7" x14ac:dyDescent="0.35">
      <c r="A46" s="47" t="s">
        <v>2353</v>
      </c>
      <c r="B46" s="34" t="s">
        <v>104</v>
      </c>
    </row>
    <row r="47" spans="1:7" x14ac:dyDescent="0.35">
      <c r="A47" t="s">
        <v>2354</v>
      </c>
    </row>
    <row r="48" spans="1:7" x14ac:dyDescent="0.35">
      <c r="A48" t="s">
        <v>2355</v>
      </c>
      <c r="B48" t="s">
        <v>2356</v>
      </c>
      <c r="C48" t="s">
        <v>2356</v>
      </c>
    </row>
    <row r="49" spans="1:7" x14ac:dyDescent="0.35">
      <c r="B49" s="48">
        <v>44865</v>
      </c>
      <c r="C49" s="48">
        <v>44895</v>
      </c>
    </row>
    <row r="50" spans="1:7" x14ac:dyDescent="0.35">
      <c r="A50" t="s">
        <v>2400</v>
      </c>
      <c r="B50">
        <v>10.054500000000001</v>
      </c>
      <c r="C50">
        <v>10.252000000000001</v>
      </c>
      <c r="E50" s="2"/>
      <c r="G50"/>
    </row>
    <row r="51" spans="1:7" x14ac:dyDescent="0.35">
      <c r="A51" t="s">
        <v>2361</v>
      </c>
      <c r="B51">
        <v>10.054399999999999</v>
      </c>
      <c r="C51">
        <v>10.251899999999999</v>
      </c>
      <c r="E51" s="2"/>
      <c r="G51"/>
    </row>
    <row r="52" spans="1:7" x14ac:dyDescent="0.35">
      <c r="A52" t="s">
        <v>2401</v>
      </c>
      <c r="B52">
        <v>10.0532</v>
      </c>
      <c r="C52">
        <v>10.2486</v>
      </c>
      <c r="E52" s="2"/>
      <c r="G52"/>
    </row>
    <row r="53" spans="1:7" x14ac:dyDescent="0.35">
      <c r="A53" t="s">
        <v>2386</v>
      </c>
      <c r="B53">
        <v>10.053100000000001</v>
      </c>
      <c r="C53">
        <v>10.2486</v>
      </c>
      <c r="E53" s="2"/>
      <c r="G53"/>
    </row>
    <row r="54" spans="1:7" x14ac:dyDescent="0.35">
      <c r="E54" s="2"/>
      <c r="G54"/>
    </row>
    <row r="55" spans="1:7" x14ac:dyDescent="0.35">
      <c r="A55" t="s">
        <v>2371</v>
      </c>
      <c r="B55" s="34" t="s">
        <v>104</v>
      </c>
    </row>
    <row r="56" spans="1:7" x14ac:dyDescent="0.35">
      <c r="A56" t="s">
        <v>2372</v>
      </c>
      <c r="B56" s="34" t="s">
        <v>104</v>
      </c>
    </row>
    <row r="57" spans="1:7" ht="29" x14ac:dyDescent="0.35">
      <c r="A57" s="47" t="s">
        <v>2373</v>
      </c>
      <c r="B57" s="34" t="s">
        <v>104</v>
      </c>
    </row>
    <row r="58" spans="1:7" ht="29" x14ac:dyDescent="0.35">
      <c r="A58" s="47" t="s">
        <v>2374</v>
      </c>
      <c r="B58" s="34" t="s">
        <v>104</v>
      </c>
    </row>
    <row r="59" spans="1:7" x14ac:dyDescent="0.35">
      <c r="A59" t="s">
        <v>2375</v>
      </c>
      <c r="B59" s="49">
        <v>14.8309020284641</v>
      </c>
    </row>
    <row r="60" spans="1:7" ht="29" x14ac:dyDescent="0.35">
      <c r="A60" s="47" t="s">
        <v>2376</v>
      </c>
      <c r="B60" s="34" t="s">
        <v>104</v>
      </c>
    </row>
    <row r="61" spans="1:7" ht="29" x14ac:dyDescent="0.35">
      <c r="A61" s="47" t="s">
        <v>2377</v>
      </c>
      <c r="B61" s="34" t="s">
        <v>104</v>
      </c>
    </row>
    <row r="62" spans="1:7" ht="29" x14ac:dyDescent="0.35">
      <c r="A62" s="47" t="s">
        <v>2380</v>
      </c>
      <c r="B62" s="34" t="s">
        <v>104</v>
      </c>
    </row>
    <row r="63" spans="1:7" x14ac:dyDescent="0.35">
      <c r="A63" t="s">
        <v>2523</v>
      </c>
      <c r="B63" s="34" t="s">
        <v>104</v>
      </c>
    </row>
    <row r="64" spans="1:7" x14ac:dyDescent="0.35">
      <c r="A64" t="s">
        <v>2524</v>
      </c>
      <c r="B64" s="34" t="s">
        <v>104</v>
      </c>
    </row>
    <row r="67" spans="1:4" ht="29" x14ac:dyDescent="0.35">
      <c r="A67" s="70" t="s">
        <v>2580</v>
      </c>
      <c r="B67" s="57" t="s">
        <v>2581</v>
      </c>
      <c r="C67" s="57" t="s">
        <v>2531</v>
      </c>
      <c r="D67" s="65" t="s">
        <v>2532</v>
      </c>
    </row>
    <row r="68" spans="1:4" ht="90" customHeight="1" x14ac:dyDescent="0.35">
      <c r="A68" s="51" t="str">
        <f>HYPERLINK("[EDEL_Portfolio Monthly Notes 31-Oct-2022.xlsx]EDCG37!A1","Edelweiss_CRISIL IBX 50 50 Gilt Plus SDL April 2037 Index Fund")</f>
        <v>Edelweiss_CRISIL IBX 50 50 Gilt Plus SDL April 2037 Index Fund</v>
      </c>
      <c r="B68" s="61"/>
      <c r="C68" s="59" t="s">
        <v>2543</v>
      </c>
      <c r="D68"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456C-21C5-423F-A683-77FAEA9902D2}">
  <dimension ref="A1:H98"/>
  <sheetViews>
    <sheetView showGridLines="0" workbookViewId="0">
      <pane ySplit="4" topLeftCell="A95" activePane="bottomLeft" state="frozen"/>
      <selection pane="bottomLeft" activeCell="A97" sqref="A97:D98"/>
    </sheetView>
  </sheetViews>
  <sheetFormatPr defaultRowHeight="14.5" x14ac:dyDescent="0.35"/>
  <cols>
    <col min="1" max="1" width="56.54296875" bestFit="1" customWidth="1"/>
    <col min="2" max="2" width="21.7265625" customWidth="1"/>
    <col min="3" max="3" width="26.6328125" customWidth="1"/>
    <col min="4" max="4" width="19.089843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27</v>
      </c>
      <c r="B1" s="55"/>
      <c r="C1" s="55"/>
      <c r="D1" s="55"/>
      <c r="E1" s="55"/>
      <c r="F1" s="55"/>
      <c r="G1" s="55"/>
      <c r="H1" s="51" t="str">
        <f>HYPERLINK("[EDEL_Portfolio Monthly Notes 30-Nov-2022.xlsx]Index!A1","Index")</f>
        <v>Index</v>
      </c>
    </row>
    <row r="2" spans="1:8" ht="19.5" customHeight="1" x14ac:dyDescent="0.35">
      <c r="A2" s="55" t="s">
        <v>28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143</v>
      </c>
      <c r="B9" s="30"/>
      <c r="C9" s="30"/>
      <c r="D9" s="13"/>
      <c r="E9" s="14"/>
      <c r="F9" s="15"/>
      <c r="G9" s="15"/>
    </row>
    <row r="10" spans="1:8" x14ac:dyDescent="0.35">
      <c r="A10" s="16" t="s">
        <v>144</v>
      </c>
      <c r="B10" s="30"/>
      <c r="C10" s="30"/>
      <c r="D10" s="13"/>
      <c r="E10" s="14"/>
      <c r="F10" s="15"/>
      <c r="G10" s="15"/>
    </row>
    <row r="11" spans="1:8" x14ac:dyDescent="0.35">
      <c r="A11" s="12" t="s">
        <v>567</v>
      </c>
      <c r="B11" s="30" t="s">
        <v>568</v>
      </c>
      <c r="C11" s="30" t="s">
        <v>147</v>
      </c>
      <c r="D11" s="13">
        <v>6000000</v>
      </c>
      <c r="E11" s="14">
        <v>5975.44</v>
      </c>
      <c r="F11" s="15">
        <v>7.1800000000000003E-2</v>
      </c>
      <c r="G11" s="15">
        <v>7.3550000000000004E-2</v>
      </c>
    </row>
    <row r="12" spans="1:8" x14ac:dyDescent="0.35">
      <c r="A12" s="12" t="s">
        <v>569</v>
      </c>
      <c r="B12" s="30" t="s">
        <v>570</v>
      </c>
      <c r="C12" s="30" t="s">
        <v>147</v>
      </c>
      <c r="D12" s="13">
        <v>5000000</v>
      </c>
      <c r="E12" s="14">
        <v>5079.1099999999997</v>
      </c>
      <c r="F12" s="15">
        <v>6.0999999999999999E-2</v>
      </c>
      <c r="G12" s="15">
        <v>7.4700000000000003E-2</v>
      </c>
    </row>
    <row r="13" spans="1:8" x14ac:dyDescent="0.35">
      <c r="A13" s="12" t="s">
        <v>571</v>
      </c>
      <c r="B13" s="30" t="s">
        <v>572</v>
      </c>
      <c r="C13" s="30" t="s">
        <v>150</v>
      </c>
      <c r="D13" s="13">
        <v>5000000</v>
      </c>
      <c r="E13" s="14">
        <v>4975.3599999999997</v>
      </c>
      <c r="F13" s="15">
        <v>5.9799999999999999E-2</v>
      </c>
      <c r="G13" s="15">
        <v>7.4349999999999999E-2</v>
      </c>
    </row>
    <row r="14" spans="1:8" x14ac:dyDescent="0.35">
      <c r="A14" s="12" t="s">
        <v>573</v>
      </c>
      <c r="B14" s="30" t="s">
        <v>574</v>
      </c>
      <c r="C14" s="30" t="s">
        <v>147</v>
      </c>
      <c r="D14" s="13">
        <v>4500000</v>
      </c>
      <c r="E14" s="14">
        <v>4314.37</v>
      </c>
      <c r="F14" s="15">
        <v>5.1799999999999999E-2</v>
      </c>
      <c r="G14" s="15">
        <v>7.4450000000000002E-2</v>
      </c>
    </row>
    <row r="15" spans="1:8" x14ac:dyDescent="0.35">
      <c r="A15" s="12" t="s">
        <v>575</v>
      </c>
      <c r="B15" s="30" t="s">
        <v>576</v>
      </c>
      <c r="C15" s="30" t="s">
        <v>147</v>
      </c>
      <c r="D15" s="13">
        <v>3500000</v>
      </c>
      <c r="E15" s="14">
        <v>3495.05</v>
      </c>
      <c r="F15" s="15">
        <v>4.2000000000000003E-2</v>
      </c>
      <c r="G15" s="15">
        <v>7.3849999999999999E-2</v>
      </c>
    </row>
    <row r="16" spans="1:8" x14ac:dyDescent="0.35">
      <c r="A16" s="12" t="s">
        <v>577</v>
      </c>
      <c r="B16" s="30" t="s">
        <v>578</v>
      </c>
      <c r="C16" s="30" t="s">
        <v>150</v>
      </c>
      <c r="D16" s="13">
        <v>2500000</v>
      </c>
      <c r="E16" s="14">
        <v>2511.62</v>
      </c>
      <c r="F16" s="15">
        <v>3.0200000000000001E-2</v>
      </c>
      <c r="G16" s="15">
        <v>7.2999999999999995E-2</v>
      </c>
    </row>
    <row r="17" spans="1:7" x14ac:dyDescent="0.35">
      <c r="A17" s="12" t="s">
        <v>579</v>
      </c>
      <c r="B17" s="30" t="s">
        <v>580</v>
      </c>
      <c r="C17" s="30" t="s">
        <v>150</v>
      </c>
      <c r="D17" s="13">
        <v>2500000</v>
      </c>
      <c r="E17" s="14">
        <v>2483.7800000000002</v>
      </c>
      <c r="F17" s="15">
        <v>2.98E-2</v>
      </c>
      <c r="G17" s="15">
        <v>7.4450000000000002E-2</v>
      </c>
    </row>
    <row r="18" spans="1:7" x14ac:dyDescent="0.35">
      <c r="A18" s="12" t="s">
        <v>581</v>
      </c>
      <c r="B18" s="30" t="s">
        <v>582</v>
      </c>
      <c r="C18" s="30" t="s">
        <v>147</v>
      </c>
      <c r="D18" s="13">
        <v>2500000</v>
      </c>
      <c r="E18" s="14">
        <v>2439.86</v>
      </c>
      <c r="F18" s="15">
        <v>2.93E-2</v>
      </c>
      <c r="G18" s="15">
        <v>7.4700000000000003E-2</v>
      </c>
    </row>
    <row r="19" spans="1:7" x14ac:dyDescent="0.35">
      <c r="A19" s="12" t="s">
        <v>583</v>
      </c>
      <c r="B19" s="30" t="s">
        <v>584</v>
      </c>
      <c r="C19" s="30" t="s">
        <v>147</v>
      </c>
      <c r="D19" s="13">
        <v>2000000</v>
      </c>
      <c r="E19" s="14">
        <v>1985.61</v>
      </c>
      <c r="F19" s="15">
        <v>2.3900000000000001E-2</v>
      </c>
      <c r="G19" s="15">
        <v>7.4700000000000003E-2</v>
      </c>
    </row>
    <row r="20" spans="1:7" x14ac:dyDescent="0.35">
      <c r="A20" s="12" t="s">
        <v>585</v>
      </c>
      <c r="B20" s="30" t="s">
        <v>586</v>
      </c>
      <c r="C20" s="30" t="s">
        <v>147</v>
      </c>
      <c r="D20" s="13">
        <v>2000000</v>
      </c>
      <c r="E20" s="14">
        <v>1984.95</v>
      </c>
      <c r="F20" s="15">
        <v>2.3800000000000002E-2</v>
      </c>
      <c r="G20" s="15">
        <v>7.4200000000000002E-2</v>
      </c>
    </row>
    <row r="21" spans="1:7" x14ac:dyDescent="0.35">
      <c r="A21" s="12" t="s">
        <v>587</v>
      </c>
      <c r="B21" s="30" t="s">
        <v>588</v>
      </c>
      <c r="C21" s="30" t="s">
        <v>150</v>
      </c>
      <c r="D21" s="13">
        <v>1000000</v>
      </c>
      <c r="E21" s="14">
        <v>993.27</v>
      </c>
      <c r="F21" s="15">
        <v>1.1900000000000001E-2</v>
      </c>
      <c r="G21" s="15">
        <v>7.4249999999999997E-2</v>
      </c>
    </row>
    <row r="22" spans="1:7" x14ac:dyDescent="0.35">
      <c r="A22" s="12" t="s">
        <v>589</v>
      </c>
      <c r="B22" s="30" t="s">
        <v>590</v>
      </c>
      <c r="C22" s="30" t="s">
        <v>147</v>
      </c>
      <c r="D22" s="13">
        <v>500000</v>
      </c>
      <c r="E22" s="14">
        <v>514.32000000000005</v>
      </c>
      <c r="F22" s="15">
        <v>6.1999999999999998E-3</v>
      </c>
      <c r="G22" s="15">
        <v>7.4700000000000003E-2</v>
      </c>
    </row>
    <row r="23" spans="1:7" x14ac:dyDescent="0.35">
      <c r="A23" s="12" t="s">
        <v>591</v>
      </c>
      <c r="B23" s="30" t="s">
        <v>592</v>
      </c>
      <c r="C23" s="30" t="s">
        <v>147</v>
      </c>
      <c r="D23" s="13">
        <v>500000</v>
      </c>
      <c r="E23" s="14">
        <v>512.17999999999995</v>
      </c>
      <c r="F23" s="15">
        <v>6.1999999999999998E-3</v>
      </c>
      <c r="G23" s="15">
        <v>7.2599999999999998E-2</v>
      </c>
    </row>
    <row r="24" spans="1:7" x14ac:dyDescent="0.35">
      <c r="A24" s="12" t="s">
        <v>593</v>
      </c>
      <c r="B24" s="30" t="s">
        <v>594</v>
      </c>
      <c r="C24" s="30" t="s">
        <v>150</v>
      </c>
      <c r="D24" s="13">
        <v>500000</v>
      </c>
      <c r="E24" s="14">
        <v>496.04</v>
      </c>
      <c r="F24" s="15">
        <v>6.0000000000000001E-3</v>
      </c>
      <c r="G24" s="15">
        <v>7.6100000000000001E-2</v>
      </c>
    </row>
    <row r="25" spans="1:7" x14ac:dyDescent="0.35">
      <c r="A25" s="16" t="s">
        <v>110</v>
      </c>
      <c r="B25" s="31"/>
      <c r="C25" s="31"/>
      <c r="D25" s="17"/>
      <c r="E25" s="18">
        <v>37760.959999999999</v>
      </c>
      <c r="F25" s="19">
        <v>0.45369999999999999</v>
      </c>
      <c r="G25" s="20"/>
    </row>
    <row r="26" spans="1:7" x14ac:dyDescent="0.35">
      <c r="A26" s="12"/>
      <c r="B26" s="30"/>
      <c r="C26" s="30"/>
      <c r="D26" s="13"/>
      <c r="E26" s="14"/>
      <c r="F26" s="15"/>
      <c r="G26" s="15"/>
    </row>
    <row r="27" spans="1:7" x14ac:dyDescent="0.35">
      <c r="A27" s="16" t="s">
        <v>417</v>
      </c>
      <c r="B27" s="30"/>
      <c r="C27" s="30"/>
      <c r="D27" s="13"/>
      <c r="E27" s="14"/>
      <c r="F27" s="15"/>
      <c r="G27" s="15"/>
    </row>
    <row r="28" spans="1:7" x14ac:dyDescent="0.35">
      <c r="A28" s="12" t="s">
        <v>595</v>
      </c>
      <c r="B28" s="30" t="s">
        <v>596</v>
      </c>
      <c r="C28" s="30" t="s">
        <v>109</v>
      </c>
      <c r="D28" s="13">
        <v>3500000</v>
      </c>
      <c r="E28" s="14">
        <v>3360.35</v>
      </c>
      <c r="F28" s="15">
        <v>4.0399999999999998E-2</v>
      </c>
      <c r="G28" s="15">
        <v>6.9601999999999997E-2</v>
      </c>
    </row>
    <row r="29" spans="1:7" x14ac:dyDescent="0.35">
      <c r="A29" s="16" t="s">
        <v>110</v>
      </c>
      <c r="B29" s="31"/>
      <c r="C29" s="31"/>
      <c r="D29" s="17"/>
      <c r="E29" s="18">
        <v>3360.35</v>
      </c>
      <c r="F29" s="19">
        <v>4.0399999999999998E-2</v>
      </c>
      <c r="G29" s="20"/>
    </row>
    <row r="30" spans="1:7" x14ac:dyDescent="0.35">
      <c r="A30" s="16" t="s">
        <v>540</v>
      </c>
      <c r="B30" s="30"/>
      <c r="C30" s="30"/>
      <c r="D30" s="13"/>
      <c r="E30" s="14"/>
      <c r="F30" s="15"/>
      <c r="G30" s="15"/>
    </row>
    <row r="31" spans="1:7" x14ac:dyDescent="0.35">
      <c r="A31" s="12" t="s">
        <v>597</v>
      </c>
      <c r="B31" s="30" t="s">
        <v>598</v>
      </c>
      <c r="C31" s="30" t="s">
        <v>109</v>
      </c>
      <c r="D31" s="13">
        <v>5000000</v>
      </c>
      <c r="E31" s="14">
        <v>5106.6099999999997</v>
      </c>
      <c r="F31" s="15">
        <v>6.1400000000000003E-2</v>
      </c>
      <c r="G31" s="15">
        <v>7.2700000000000001E-2</v>
      </c>
    </row>
    <row r="32" spans="1:7" x14ac:dyDescent="0.35">
      <c r="A32" s="12" t="s">
        <v>599</v>
      </c>
      <c r="B32" s="30" t="s">
        <v>600</v>
      </c>
      <c r="C32" s="30" t="s">
        <v>109</v>
      </c>
      <c r="D32" s="13">
        <v>3500000</v>
      </c>
      <c r="E32" s="14">
        <v>3581</v>
      </c>
      <c r="F32" s="15">
        <v>4.2999999999999997E-2</v>
      </c>
      <c r="G32" s="15">
        <v>7.3301000000000005E-2</v>
      </c>
    </row>
    <row r="33" spans="1:7" x14ac:dyDescent="0.35">
      <c r="A33" s="12" t="s">
        <v>601</v>
      </c>
      <c r="B33" s="30" t="s">
        <v>602</v>
      </c>
      <c r="C33" s="30" t="s">
        <v>109</v>
      </c>
      <c r="D33" s="13">
        <v>2500000</v>
      </c>
      <c r="E33" s="14">
        <v>2555.5100000000002</v>
      </c>
      <c r="F33" s="15">
        <v>3.0700000000000002E-2</v>
      </c>
      <c r="G33" s="15">
        <v>7.3402999999999996E-2</v>
      </c>
    </row>
    <row r="34" spans="1:7" x14ac:dyDescent="0.35">
      <c r="A34" s="12" t="s">
        <v>603</v>
      </c>
      <c r="B34" s="30" t="s">
        <v>604</v>
      </c>
      <c r="C34" s="30" t="s">
        <v>109</v>
      </c>
      <c r="D34" s="13">
        <v>2500000</v>
      </c>
      <c r="E34" s="14">
        <v>2555.08</v>
      </c>
      <c r="F34" s="15">
        <v>3.0700000000000002E-2</v>
      </c>
      <c r="G34" s="15">
        <v>7.3662000000000005E-2</v>
      </c>
    </row>
    <row r="35" spans="1:7" x14ac:dyDescent="0.35">
      <c r="A35" s="12" t="s">
        <v>605</v>
      </c>
      <c r="B35" s="30" t="s">
        <v>606</v>
      </c>
      <c r="C35" s="30" t="s">
        <v>109</v>
      </c>
      <c r="D35" s="13">
        <v>2500000</v>
      </c>
      <c r="E35" s="14">
        <v>2555</v>
      </c>
      <c r="F35" s="15">
        <v>3.0700000000000002E-2</v>
      </c>
      <c r="G35" s="15">
        <v>7.3774999999999993E-2</v>
      </c>
    </row>
    <row r="36" spans="1:7" x14ac:dyDescent="0.35">
      <c r="A36" s="12" t="s">
        <v>607</v>
      </c>
      <c r="B36" s="30" t="s">
        <v>608</v>
      </c>
      <c r="C36" s="30" t="s">
        <v>109</v>
      </c>
      <c r="D36" s="13">
        <v>2500000</v>
      </c>
      <c r="E36" s="14">
        <v>2551.6799999999998</v>
      </c>
      <c r="F36" s="15">
        <v>3.0700000000000002E-2</v>
      </c>
      <c r="G36" s="15">
        <v>7.3077000000000003E-2</v>
      </c>
    </row>
    <row r="37" spans="1:7" x14ac:dyDescent="0.35">
      <c r="A37" s="12" t="s">
        <v>609</v>
      </c>
      <c r="B37" s="30" t="s">
        <v>610</v>
      </c>
      <c r="C37" s="30" t="s">
        <v>109</v>
      </c>
      <c r="D37" s="13">
        <v>2500000</v>
      </c>
      <c r="E37" s="14">
        <v>2544.14</v>
      </c>
      <c r="F37" s="15">
        <v>3.0599999999999999E-2</v>
      </c>
      <c r="G37" s="15">
        <v>7.3010000000000005E-2</v>
      </c>
    </row>
    <row r="38" spans="1:7" x14ac:dyDescent="0.35">
      <c r="A38" s="12" t="s">
        <v>611</v>
      </c>
      <c r="B38" s="30" t="s">
        <v>612</v>
      </c>
      <c r="C38" s="30" t="s">
        <v>109</v>
      </c>
      <c r="D38" s="13">
        <v>2500000</v>
      </c>
      <c r="E38" s="14">
        <v>2540.9</v>
      </c>
      <c r="F38" s="15">
        <v>3.0499999999999999E-2</v>
      </c>
      <c r="G38" s="15">
        <v>7.3221999999999995E-2</v>
      </c>
    </row>
    <row r="39" spans="1:7" x14ac:dyDescent="0.35">
      <c r="A39" s="12" t="s">
        <v>613</v>
      </c>
      <c r="B39" s="30" t="s">
        <v>614</v>
      </c>
      <c r="C39" s="30" t="s">
        <v>109</v>
      </c>
      <c r="D39" s="13">
        <v>2500000</v>
      </c>
      <c r="E39" s="14">
        <v>2534.71</v>
      </c>
      <c r="F39" s="15">
        <v>3.0499999999999999E-2</v>
      </c>
      <c r="G39" s="15">
        <v>7.2599999999999998E-2</v>
      </c>
    </row>
    <row r="40" spans="1:7" x14ac:dyDescent="0.35">
      <c r="A40" s="12" t="s">
        <v>615</v>
      </c>
      <c r="B40" s="30" t="s">
        <v>616</v>
      </c>
      <c r="C40" s="30" t="s">
        <v>109</v>
      </c>
      <c r="D40" s="13">
        <v>2000000</v>
      </c>
      <c r="E40" s="14">
        <v>2042.38</v>
      </c>
      <c r="F40" s="15">
        <v>2.4500000000000001E-2</v>
      </c>
      <c r="G40" s="15">
        <v>7.2772000000000003E-2</v>
      </c>
    </row>
    <row r="41" spans="1:7" x14ac:dyDescent="0.35">
      <c r="A41" s="12" t="s">
        <v>617</v>
      </c>
      <c r="B41" s="30" t="s">
        <v>618</v>
      </c>
      <c r="C41" s="30" t="s">
        <v>109</v>
      </c>
      <c r="D41" s="13">
        <v>2000000</v>
      </c>
      <c r="E41" s="14">
        <v>2041.36</v>
      </c>
      <c r="F41" s="15">
        <v>2.4500000000000001E-2</v>
      </c>
      <c r="G41" s="15">
        <v>7.2801000000000005E-2</v>
      </c>
    </row>
    <row r="42" spans="1:7" x14ac:dyDescent="0.35">
      <c r="A42" s="12" t="s">
        <v>619</v>
      </c>
      <c r="B42" s="30" t="s">
        <v>620</v>
      </c>
      <c r="C42" s="30" t="s">
        <v>109</v>
      </c>
      <c r="D42" s="13">
        <v>2000000</v>
      </c>
      <c r="E42" s="14">
        <v>2040.63</v>
      </c>
      <c r="F42" s="15">
        <v>2.4500000000000001E-2</v>
      </c>
      <c r="G42" s="15">
        <v>7.3131000000000002E-2</v>
      </c>
    </row>
    <row r="43" spans="1:7" x14ac:dyDescent="0.35">
      <c r="A43" s="12" t="s">
        <v>621</v>
      </c>
      <c r="B43" s="30" t="s">
        <v>622</v>
      </c>
      <c r="C43" s="30" t="s">
        <v>109</v>
      </c>
      <c r="D43" s="13">
        <v>2000000</v>
      </c>
      <c r="E43" s="14">
        <v>2033.3</v>
      </c>
      <c r="F43" s="15">
        <v>2.4400000000000002E-2</v>
      </c>
      <c r="G43" s="15">
        <v>7.3010000000000005E-2</v>
      </c>
    </row>
    <row r="44" spans="1:7" x14ac:dyDescent="0.35">
      <c r="A44" s="12" t="s">
        <v>623</v>
      </c>
      <c r="B44" s="30" t="s">
        <v>624</v>
      </c>
      <c r="C44" s="30" t="s">
        <v>109</v>
      </c>
      <c r="D44" s="13">
        <v>1000000</v>
      </c>
      <c r="E44" s="14">
        <v>1023.35</v>
      </c>
      <c r="F44" s="15">
        <v>1.23E-2</v>
      </c>
      <c r="G44" s="15">
        <v>7.3584999999999998E-2</v>
      </c>
    </row>
    <row r="45" spans="1:7" x14ac:dyDescent="0.35">
      <c r="A45" s="12" t="s">
        <v>625</v>
      </c>
      <c r="B45" s="30" t="s">
        <v>626</v>
      </c>
      <c r="C45" s="30" t="s">
        <v>109</v>
      </c>
      <c r="D45" s="13">
        <v>1000000</v>
      </c>
      <c r="E45" s="14">
        <v>1022.09</v>
      </c>
      <c r="F45" s="15">
        <v>1.23E-2</v>
      </c>
      <c r="G45" s="15">
        <v>7.2750999999999996E-2</v>
      </c>
    </row>
    <row r="46" spans="1:7" x14ac:dyDescent="0.35">
      <c r="A46" s="12" t="s">
        <v>627</v>
      </c>
      <c r="B46" s="30" t="s">
        <v>628</v>
      </c>
      <c r="C46" s="30" t="s">
        <v>109</v>
      </c>
      <c r="D46" s="13">
        <v>1000000</v>
      </c>
      <c r="E46" s="14">
        <v>1021.05</v>
      </c>
      <c r="F46" s="15">
        <v>1.23E-2</v>
      </c>
      <c r="G46" s="15">
        <v>7.3109999999999994E-2</v>
      </c>
    </row>
    <row r="47" spans="1:7" x14ac:dyDescent="0.35">
      <c r="A47" s="12" t="s">
        <v>629</v>
      </c>
      <c r="B47" s="30" t="s">
        <v>630</v>
      </c>
      <c r="C47" s="30" t="s">
        <v>109</v>
      </c>
      <c r="D47" s="13">
        <v>1000000</v>
      </c>
      <c r="E47" s="14">
        <v>971.24</v>
      </c>
      <c r="F47" s="15">
        <v>1.17E-2</v>
      </c>
      <c r="G47" s="15">
        <v>7.2500999999999996E-2</v>
      </c>
    </row>
    <row r="48" spans="1:7" x14ac:dyDescent="0.35">
      <c r="A48" s="12" t="s">
        <v>631</v>
      </c>
      <c r="B48" s="30" t="s">
        <v>632</v>
      </c>
      <c r="C48" s="30" t="s">
        <v>109</v>
      </c>
      <c r="D48" s="13">
        <v>500000</v>
      </c>
      <c r="E48" s="14">
        <v>511.45</v>
      </c>
      <c r="F48" s="15">
        <v>6.1000000000000004E-3</v>
      </c>
      <c r="G48" s="15">
        <v>7.3109999999999994E-2</v>
      </c>
    </row>
    <row r="49" spans="1:7" x14ac:dyDescent="0.35">
      <c r="A49" s="12" t="s">
        <v>633</v>
      </c>
      <c r="B49" s="30" t="s">
        <v>634</v>
      </c>
      <c r="C49" s="30" t="s">
        <v>109</v>
      </c>
      <c r="D49" s="13">
        <v>500000</v>
      </c>
      <c r="E49" s="14">
        <v>511.21</v>
      </c>
      <c r="F49" s="15">
        <v>6.1000000000000004E-3</v>
      </c>
      <c r="G49" s="15">
        <v>7.3401999999999995E-2</v>
      </c>
    </row>
    <row r="50" spans="1:7" x14ac:dyDescent="0.35">
      <c r="A50" s="12" t="s">
        <v>635</v>
      </c>
      <c r="B50" s="30" t="s">
        <v>636</v>
      </c>
      <c r="C50" s="30" t="s">
        <v>109</v>
      </c>
      <c r="D50" s="13">
        <v>500000</v>
      </c>
      <c r="E50" s="14">
        <v>508.68</v>
      </c>
      <c r="F50" s="15">
        <v>6.1000000000000004E-3</v>
      </c>
      <c r="G50" s="15">
        <v>7.3220999999999994E-2</v>
      </c>
    </row>
    <row r="51" spans="1:7" x14ac:dyDescent="0.35">
      <c r="A51" s="16" t="s">
        <v>110</v>
      </c>
      <c r="B51" s="31"/>
      <c r="C51" s="31"/>
      <c r="D51" s="17"/>
      <c r="E51" s="18">
        <v>40251.370000000003</v>
      </c>
      <c r="F51" s="19">
        <v>0.48359999999999997</v>
      </c>
      <c r="G51" s="20"/>
    </row>
    <row r="52" spans="1:7" x14ac:dyDescent="0.35">
      <c r="A52" s="12"/>
      <c r="B52" s="30"/>
      <c r="C52" s="30"/>
      <c r="D52" s="13"/>
      <c r="E52" s="14"/>
      <c r="F52" s="15"/>
      <c r="G52" s="15"/>
    </row>
    <row r="53" spans="1:7" x14ac:dyDescent="0.35">
      <c r="A53" s="12"/>
      <c r="B53" s="30"/>
      <c r="C53" s="30"/>
      <c r="D53" s="13"/>
      <c r="E53" s="14"/>
      <c r="F53" s="15"/>
      <c r="G53" s="15"/>
    </row>
    <row r="54" spans="1:7" x14ac:dyDescent="0.35">
      <c r="A54" s="16" t="s">
        <v>196</v>
      </c>
      <c r="B54" s="30"/>
      <c r="C54" s="30"/>
      <c r="D54" s="13"/>
      <c r="E54" s="14"/>
      <c r="F54" s="15"/>
      <c r="G54" s="15"/>
    </row>
    <row r="55" spans="1:7" x14ac:dyDescent="0.35">
      <c r="A55" s="16" t="s">
        <v>110</v>
      </c>
      <c r="B55" s="30"/>
      <c r="C55" s="30"/>
      <c r="D55" s="13"/>
      <c r="E55" s="35" t="s">
        <v>104</v>
      </c>
      <c r="F55" s="36" t="s">
        <v>104</v>
      </c>
      <c r="G55" s="15"/>
    </row>
    <row r="56" spans="1:7" x14ac:dyDescent="0.35">
      <c r="A56" s="12"/>
      <c r="B56" s="30"/>
      <c r="C56" s="30"/>
      <c r="D56" s="13"/>
      <c r="E56" s="14"/>
      <c r="F56" s="15"/>
      <c r="G56" s="15"/>
    </row>
    <row r="57" spans="1:7" x14ac:dyDescent="0.35">
      <c r="A57" s="16" t="s">
        <v>197</v>
      </c>
      <c r="B57" s="30"/>
      <c r="C57" s="30"/>
      <c r="D57" s="13"/>
      <c r="E57" s="14"/>
      <c r="F57" s="15"/>
      <c r="G57" s="15"/>
    </row>
    <row r="58" spans="1:7" x14ac:dyDescent="0.35">
      <c r="A58" s="16" t="s">
        <v>110</v>
      </c>
      <c r="B58" s="30"/>
      <c r="C58" s="30"/>
      <c r="D58" s="13"/>
      <c r="E58" s="35" t="s">
        <v>104</v>
      </c>
      <c r="F58" s="36" t="s">
        <v>104</v>
      </c>
      <c r="G58" s="15"/>
    </row>
    <row r="59" spans="1:7" x14ac:dyDescent="0.35">
      <c r="A59" s="12"/>
      <c r="B59" s="30"/>
      <c r="C59" s="30"/>
      <c r="D59" s="13"/>
      <c r="E59" s="14"/>
      <c r="F59" s="15"/>
      <c r="G59" s="15"/>
    </row>
    <row r="60" spans="1:7" x14ac:dyDescent="0.35">
      <c r="A60" s="21" t="s">
        <v>135</v>
      </c>
      <c r="B60" s="32"/>
      <c r="C60" s="32"/>
      <c r="D60" s="22"/>
      <c r="E60" s="18">
        <v>81372.679999999993</v>
      </c>
      <c r="F60" s="19">
        <v>0.97770000000000001</v>
      </c>
      <c r="G60" s="20"/>
    </row>
    <row r="61" spans="1:7" x14ac:dyDescent="0.35">
      <c r="A61" s="12"/>
      <c r="B61" s="30"/>
      <c r="C61" s="30"/>
      <c r="D61" s="13"/>
      <c r="E61" s="14"/>
      <c r="F61" s="15"/>
      <c r="G61" s="15"/>
    </row>
    <row r="62" spans="1:7" x14ac:dyDescent="0.35">
      <c r="A62" s="12"/>
      <c r="B62" s="30"/>
      <c r="C62" s="30"/>
      <c r="D62" s="13"/>
      <c r="E62" s="14"/>
      <c r="F62" s="15"/>
      <c r="G62" s="15"/>
    </row>
    <row r="63" spans="1:7" x14ac:dyDescent="0.35">
      <c r="A63" s="16" t="s">
        <v>136</v>
      </c>
      <c r="B63" s="30"/>
      <c r="C63" s="30"/>
      <c r="D63" s="13"/>
      <c r="E63" s="14"/>
      <c r="F63" s="15"/>
      <c r="G63" s="15"/>
    </row>
    <row r="64" spans="1:7" x14ac:dyDescent="0.35">
      <c r="A64" s="12" t="s">
        <v>137</v>
      </c>
      <c r="B64" s="30"/>
      <c r="C64" s="30"/>
      <c r="D64" s="13"/>
      <c r="E64" s="14">
        <v>85.99</v>
      </c>
      <c r="F64" s="15">
        <v>1E-3</v>
      </c>
      <c r="G64" s="15">
        <v>5.6446000000000003E-2</v>
      </c>
    </row>
    <row r="65" spans="1:7" x14ac:dyDescent="0.35">
      <c r="A65" s="16" t="s">
        <v>110</v>
      </c>
      <c r="B65" s="31"/>
      <c r="C65" s="31"/>
      <c r="D65" s="17"/>
      <c r="E65" s="18">
        <v>85.99</v>
      </c>
      <c r="F65" s="19">
        <v>1E-3</v>
      </c>
      <c r="G65" s="20"/>
    </row>
    <row r="66" spans="1:7" x14ac:dyDescent="0.35">
      <c r="A66" s="12"/>
      <c r="B66" s="30"/>
      <c r="C66" s="30"/>
      <c r="D66" s="13"/>
      <c r="E66" s="14"/>
      <c r="F66" s="15"/>
      <c r="G66" s="15"/>
    </row>
    <row r="67" spans="1:7" x14ac:dyDescent="0.35">
      <c r="A67" s="21" t="s">
        <v>135</v>
      </c>
      <c r="B67" s="32"/>
      <c r="C67" s="32"/>
      <c r="D67" s="22"/>
      <c r="E67" s="18">
        <v>85.99</v>
      </c>
      <c r="F67" s="19">
        <v>1E-3</v>
      </c>
      <c r="G67" s="20"/>
    </row>
    <row r="68" spans="1:7" x14ac:dyDescent="0.35">
      <c r="A68" s="12" t="s">
        <v>138</v>
      </c>
      <c r="B68" s="30"/>
      <c r="C68" s="30"/>
      <c r="D68" s="13"/>
      <c r="E68" s="14">
        <v>1837.0917867999999</v>
      </c>
      <c r="F68" s="15">
        <v>2.2072000000000001E-2</v>
      </c>
      <c r="G68" s="15"/>
    </row>
    <row r="69" spans="1:7" x14ac:dyDescent="0.35">
      <c r="A69" s="12" t="s">
        <v>139</v>
      </c>
      <c r="B69" s="30"/>
      <c r="C69" s="30"/>
      <c r="D69" s="13"/>
      <c r="E69" s="23">
        <v>-67.031786800000006</v>
      </c>
      <c r="F69" s="24">
        <v>-7.7200000000000001E-4</v>
      </c>
      <c r="G69" s="15">
        <v>5.6446000000000003E-2</v>
      </c>
    </row>
    <row r="70" spans="1:7" x14ac:dyDescent="0.35">
      <c r="A70" s="25" t="s">
        <v>140</v>
      </c>
      <c r="B70" s="33"/>
      <c r="C70" s="33"/>
      <c r="D70" s="26"/>
      <c r="E70" s="27">
        <v>83228.73</v>
      </c>
      <c r="F70" s="28">
        <v>1</v>
      </c>
      <c r="G70" s="28"/>
    </row>
    <row r="72" spans="1:7" x14ac:dyDescent="0.35">
      <c r="A72" s="1" t="s">
        <v>142</v>
      </c>
    </row>
    <row r="75" spans="1:7" x14ac:dyDescent="0.35">
      <c r="A75" s="1" t="s">
        <v>2352</v>
      </c>
    </row>
    <row r="76" spans="1:7" x14ac:dyDescent="0.35">
      <c r="A76" s="47" t="s">
        <v>2353</v>
      </c>
      <c r="B76" s="34" t="s">
        <v>104</v>
      </c>
    </row>
    <row r="77" spans="1:7" x14ac:dyDescent="0.35">
      <c r="A77" t="s">
        <v>2354</v>
      </c>
    </row>
    <row r="78" spans="1:7" x14ac:dyDescent="0.35">
      <c r="A78" t="s">
        <v>2355</v>
      </c>
      <c r="B78" t="s">
        <v>2356</v>
      </c>
      <c r="C78" t="s">
        <v>2356</v>
      </c>
    </row>
    <row r="79" spans="1:7" x14ac:dyDescent="0.35">
      <c r="B79" s="48">
        <v>44865</v>
      </c>
      <c r="C79" s="48">
        <v>44895</v>
      </c>
    </row>
    <row r="80" spans="1:7" x14ac:dyDescent="0.35">
      <c r="A80" t="s">
        <v>2400</v>
      </c>
      <c r="B80">
        <v>10.0509</v>
      </c>
      <c r="C80">
        <v>10.137499999999999</v>
      </c>
      <c r="E80" s="2"/>
      <c r="G80"/>
    </row>
    <row r="81" spans="1:7" x14ac:dyDescent="0.35">
      <c r="A81" t="s">
        <v>2361</v>
      </c>
      <c r="B81">
        <v>10.0511</v>
      </c>
      <c r="C81">
        <v>10.1381</v>
      </c>
      <c r="E81" s="2"/>
      <c r="G81"/>
    </row>
    <row r="82" spans="1:7" x14ac:dyDescent="0.35">
      <c r="A82" t="s">
        <v>2401</v>
      </c>
      <c r="B82">
        <v>10.038</v>
      </c>
      <c r="C82">
        <v>10.1228</v>
      </c>
      <c r="E82" s="2"/>
      <c r="G82"/>
    </row>
    <row r="83" spans="1:7" x14ac:dyDescent="0.35">
      <c r="A83" t="s">
        <v>2386</v>
      </c>
      <c r="B83">
        <v>10.0383</v>
      </c>
      <c r="C83">
        <v>10.123200000000001</v>
      </c>
      <c r="E83" s="2"/>
      <c r="G83"/>
    </row>
    <row r="84" spans="1:7" x14ac:dyDescent="0.35">
      <c r="E84" s="2"/>
      <c r="G84"/>
    </row>
    <row r="85" spans="1:7" x14ac:dyDescent="0.35">
      <c r="A85" t="s">
        <v>2371</v>
      </c>
      <c r="B85" s="34" t="s">
        <v>104</v>
      </c>
    </row>
    <row r="86" spans="1:7" x14ac:dyDescent="0.35">
      <c r="A86" t="s">
        <v>2372</v>
      </c>
      <c r="B86" s="34" t="s">
        <v>104</v>
      </c>
    </row>
    <row r="87" spans="1:7" ht="29" x14ac:dyDescent="0.35">
      <c r="A87" s="47" t="s">
        <v>2373</v>
      </c>
      <c r="B87" s="34" t="s">
        <v>104</v>
      </c>
    </row>
    <row r="88" spans="1:7" ht="29" x14ac:dyDescent="0.35">
      <c r="A88" s="47" t="s">
        <v>2374</v>
      </c>
      <c r="B88" s="34" t="s">
        <v>104</v>
      </c>
    </row>
    <row r="89" spans="1:7" x14ac:dyDescent="0.35">
      <c r="A89" t="s">
        <v>2375</v>
      </c>
      <c r="B89" s="49">
        <v>2.65547697462</v>
      </c>
    </row>
    <row r="90" spans="1:7" ht="29" x14ac:dyDescent="0.35">
      <c r="A90" s="47" t="s">
        <v>2376</v>
      </c>
      <c r="B90" s="34" t="s">
        <v>104</v>
      </c>
    </row>
    <row r="91" spans="1:7" ht="29" x14ac:dyDescent="0.35">
      <c r="A91" s="47" t="s">
        <v>2377</v>
      </c>
      <c r="B91" s="34" t="s">
        <v>104</v>
      </c>
    </row>
    <row r="92" spans="1:7" ht="29" x14ac:dyDescent="0.35">
      <c r="A92" s="47" t="s">
        <v>2380</v>
      </c>
      <c r="B92" s="34" t="s">
        <v>104</v>
      </c>
    </row>
    <row r="93" spans="1:7" x14ac:dyDescent="0.35">
      <c r="A93" t="s">
        <v>2523</v>
      </c>
      <c r="B93" s="34" t="s">
        <v>104</v>
      </c>
    </row>
    <row r="94" spans="1:7" x14ac:dyDescent="0.35">
      <c r="A94" t="s">
        <v>2524</v>
      </c>
      <c r="B94" s="34" t="s">
        <v>104</v>
      </c>
    </row>
    <row r="97" spans="1:4" ht="29" x14ac:dyDescent="0.35">
      <c r="A97" s="70" t="s">
        <v>2580</v>
      </c>
      <c r="B97" s="57" t="s">
        <v>2581</v>
      </c>
      <c r="C97" s="57" t="s">
        <v>2531</v>
      </c>
      <c r="D97" s="65" t="s">
        <v>2532</v>
      </c>
    </row>
    <row r="98" spans="1:4" ht="73.5" customHeight="1" x14ac:dyDescent="0.35">
      <c r="A98" s="71" t="s">
        <v>2589</v>
      </c>
      <c r="B98" s="61"/>
      <c r="C98" s="59" t="s">
        <v>2544</v>
      </c>
      <c r="D98"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A779-493B-4600-91F6-1A974D5BF082}">
  <dimension ref="A1:H50"/>
  <sheetViews>
    <sheetView showGridLines="0" workbookViewId="0">
      <pane ySplit="4" topLeftCell="A47" activePane="bottomLeft" state="frozen"/>
      <selection pane="bottomLeft" activeCell="A49" sqref="A49:D50"/>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29</v>
      </c>
      <c r="B1" s="55"/>
      <c r="C1" s="55"/>
      <c r="D1" s="55"/>
      <c r="E1" s="55"/>
      <c r="F1" s="55"/>
      <c r="G1" s="55"/>
      <c r="H1" s="51" t="str">
        <f>HYPERLINK("[EDEL_Portfolio Monthly Notes 30-Nov-2022.xlsx]Index!A1","Index")</f>
        <v>Index</v>
      </c>
    </row>
    <row r="2" spans="1:8" ht="19.5" customHeight="1" x14ac:dyDescent="0.35">
      <c r="A2" s="55" t="s">
        <v>30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2"/>
      <c r="B9" s="30"/>
      <c r="C9" s="30"/>
      <c r="D9" s="13"/>
      <c r="E9" s="14"/>
      <c r="F9" s="15"/>
      <c r="G9" s="15"/>
    </row>
    <row r="10" spans="1:8" x14ac:dyDescent="0.35">
      <c r="A10" s="16" t="s">
        <v>637</v>
      </c>
      <c r="B10" s="30"/>
      <c r="C10" s="30"/>
      <c r="D10" s="13"/>
      <c r="E10" s="14"/>
      <c r="F10" s="15"/>
      <c r="G10" s="15"/>
    </row>
    <row r="11" spans="1:8" x14ac:dyDescent="0.35">
      <c r="A11" s="12" t="s">
        <v>638</v>
      </c>
      <c r="B11" s="30" t="s">
        <v>639</v>
      </c>
      <c r="C11" s="30"/>
      <c r="D11" s="13">
        <v>34605054</v>
      </c>
      <c r="E11" s="14">
        <v>416098.09</v>
      </c>
      <c r="F11" s="15">
        <v>1.0096000000000001</v>
      </c>
      <c r="G11" s="15"/>
    </row>
    <row r="12" spans="1:8" x14ac:dyDescent="0.35">
      <c r="A12" s="16" t="s">
        <v>110</v>
      </c>
      <c r="B12" s="31"/>
      <c r="C12" s="31"/>
      <c r="D12" s="17"/>
      <c r="E12" s="18">
        <v>416098.09</v>
      </c>
      <c r="F12" s="19">
        <v>1.0096000000000001</v>
      </c>
      <c r="G12" s="20"/>
    </row>
    <row r="13" spans="1:8" x14ac:dyDescent="0.35">
      <c r="A13" s="12"/>
      <c r="B13" s="30"/>
      <c r="C13" s="30"/>
      <c r="D13" s="13"/>
      <c r="E13" s="14"/>
      <c r="F13" s="15"/>
      <c r="G13" s="15"/>
    </row>
    <row r="14" spans="1:8" x14ac:dyDescent="0.35">
      <c r="A14" s="21" t="s">
        <v>135</v>
      </c>
      <c r="B14" s="32"/>
      <c r="C14" s="32"/>
      <c r="D14" s="22"/>
      <c r="E14" s="18">
        <v>416098.09</v>
      </c>
      <c r="F14" s="19">
        <v>1.0096000000000001</v>
      </c>
      <c r="G14" s="20"/>
    </row>
    <row r="15" spans="1:8" x14ac:dyDescent="0.35">
      <c r="A15" s="12"/>
      <c r="B15" s="30"/>
      <c r="C15" s="30"/>
      <c r="D15" s="13"/>
      <c r="E15" s="14"/>
      <c r="F15" s="15"/>
      <c r="G15" s="15"/>
    </row>
    <row r="16" spans="1:8" x14ac:dyDescent="0.35">
      <c r="A16" s="16" t="s">
        <v>136</v>
      </c>
      <c r="B16" s="30"/>
      <c r="C16" s="30"/>
      <c r="D16" s="13"/>
      <c r="E16" s="14"/>
      <c r="F16" s="15"/>
      <c r="G16" s="15"/>
    </row>
    <row r="17" spans="1:7" x14ac:dyDescent="0.35">
      <c r="A17" s="12" t="s">
        <v>137</v>
      </c>
      <c r="B17" s="30"/>
      <c r="C17" s="30"/>
      <c r="D17" s="13"/>
      <c r="E17" s="14">
        <v>1763.73</v>
      </c>
      <c r="F17" s="15">
        <v>4.3E-3</v>
      </c>
      <c r="G17" s="15">
        <v>5.6446000000000003E-2</v>
      </c>
    </row>
    <row r="18" spans="1:7" x14ac:dyDescent="0.35">
      <c r="A18" s="16" t="s">
        <v>110</v>
      </c>
      <c r="B18" s="31"/>
      <c r="C18" s="31"/>
      <c r="D18" s="17"/>
      <c r="E18" s="18">
        <v>1763.73</v>
      </c>
      <c r="F18" s="19">
        <v>4.3E-3</v>
      </c>
      <c r="G18" s="20"/>
    </row>
    <row r="19" spans="1:7" x14ac:dyDescent="0.35">
      <c r="A19" s="12"/>
      <c r="B19" s="30"/>
      <c r="C19" s="30"/>
      <c r="D19" s="13"/>
      <c r="E19" s="14"/>
      <c r="F19" s="15"/>
      <c r="G19" s="15"/>
    </row>
    <row r="20" spans="1:7" x14ac:dyDescent="0.35">
      <c r="A20" s="21" t="s">
        <v>135</v>
      </c>
      <c r="B20" s="32"/>
      <c r="C20" s="32"/>
      <c r="D20" s="22"/>
      <c r="E20" s="18">
        <v>1763.73</v>
      </c>
      <c r="F20" s="19">
        <v>4.3E-3</v>
      </c>
      <c r="G20" s="20"/>
    </row>
    <row r="21" spans="1:7" x14ac:dyDescent="0.35">
      <c r="A21" s="12" t="s">
        <v>138</v>
      </c>
      <c r="B21" s="30"/>
      <c r="C21" s="30"/>
      <c r="D21" s="13"/>
      <c r="E21" s="14">
        <v>0.27275440000000001</v>
      </c>
      <c r="F21" s="15">
        <v>0</v>
      </c>
      <c r="G21" s="15"/>
    </row>
    <row r="22" spans="1:7" x14ac:dyDescent="0.35">
      <c r="A22" s="12" t="s">
        <v>139</v>
      </c>
      <c r="B22" s="30"/>
      <c r="C22" s="30"/>
      <c r="D22" s="13"/>
      <c r="E22" s="23">
        <v>-5736.6827543999998</v>
      </c>
      <c r="F22" s="24">
        <v>-1.3899999999999999E-2</v>
      </c>
      <c r="G22" s="15">
        <v>5.6446000000000003E-2</v>
      </c>
    </row>
    <row r="23" spans="1:7" x14ac:dyDescent="0.35">
      <c r="A23" s="25" t="s">
        <v>140</v>
      </c>
      <c r="B23" s="33"/>
      <c r="C23" s="33"/>
      <c r="D23" s="26"/>
      <c r="E23" s="27">
        <v>412125.41</v>
      </c>
      <c r="F23" s="28">
        <v>1</v>
      </c>
      <c r="G23" s="28"/>
    </row>
    <row r="28" spans="1:7" x14ac:dyDescent="0.35">
      <c r="A28" s="1" t="s">
        <v>2352</v>
      </c>
    </row>
    <row r="29" spans="1:7" x14ac:dyDescent="0.35">
      <c r="A29" s="47" t="s">
        <v>2353</v>
      </c>
      <c r="B29" s="34" t="s">
        <v>104</v>
      </c>
    </row>
    <row r="30" spans="1:7" x14ac:dyDescent="0.35">
      <c r="A30" t="s">
        <v>2354</v>
      </c>
    </row>
    <row r="31" spans="1:7" x14ac:dyDescent="0.35">
      <c r="A31" t="s">
        <v>2355</v>
      </c>
      <c r="B31" t="s">
        <v>2356</v>
      </c>
      <c r="C31" t="s">
        <v>2356</v>
      </c>
    </row>
    <row r="32" spans="1:7" x14ac:dyDescent="0.35">
      <c r="B32" s="48">
        <v>44865</v>
      </c>
      <c r="C32" s="48">
        <v>44895</v>
      </c>
    </row>
    <row r="33" spans="1:7" x14ac:dyDescent="0.35">
      <c r="A33" t="s">
        <v>2360</v>
      </c>
      <c r="B33">
        <v>11.922499999999999</v>
      </c>
      <c r="C33">
        <v>12.003</v>
      </c>
      <c r="E33" s="2"/>
      <c r="G33"/>
    </row>
    <row r="34" spans="1:7" x14ac:dyDescent="0.35">
      <c r="A34" t="s">
        <v>2361</v>
      </c>
      <c r="B34">
        <v>11.922499999999999</v>
      </c>
      <c r="C34">
        <v>12.003</v>
      </c>
      <c r="E34" s="2"/>
      <c r="G34"/>
    </row>
    <row r="35" spans="1:7" x14ac:dyDescent="0.35">
      <c r="A35" t="s">
        <v>2385</v>
      </c>
      <c r="B35">
        <v>11.922499999999999</v>
      </c>
      <c r="C35">
        <v>12.003</v>
      </c>
      <c r="E35" s="2"/>
      <c r="G35"/>
    </row>
    <row r="36" spans="1:7" x14ac:dyDescent="0.35">
      <c r="A36" t="s">
        <v>2386</v>
      </c>
      <c r="B36">
        <v>11.922499999999999</v>
      </c>
      <c r="C36">
        <v>12.003</v>
      </c>
      <c r="E36" s="2"/>
      <c r="G36"/>
    </row>
    <row r="37" spans="1:7" x14ac:dyDescent="0.35">
      <c r="E37" s="2"/>
      <c r="G37"/>
    </row>
    <row r="38" spans="1:7" x14ac:dyDescent="0.35">
      <c r="A38" t="s">
        <v>2371</v>
      </c>
      <c r="B38" s="34" t="s">
        <v>104</v>
      </c>
    </row>
    <row r="39" spans="1:7" x14ac:dyDescent="0.35">
      <c r="A39" t="s">
        <v>2372</v>
      </c>
      <c r="B39" s="34" t="s">
        <v>104</v>
      </c>
    </row>
    <row r="40" spans="1:7" ht="29" x14ac:dyDescent="0.35">
      <c r="A40" s="47" t="s">
        <v>2373</v>
      </c>
      <c r="B40" s="34" t="s">
        <v>104</v>
      </c>
    </row>
    <row r="41" spans="1:7" ht="29" x14ac:dyDescent="0.35">
      <c r="A41" s="47" t="s">
        <v>2374</v>
      </c>
      <c r="B41" s="34" t="s">
        <v>104</v>
      </c>
    </row>
    <row r="42" spans="1:7" x14ac:dyDescent="0.35">
      <c r="A42" t="s">
        <v>2375</v>
      </c>
      <c r="B42" s="49">
        <v>0.33859019730630402</v>
      </c>
    </row>
    <row r="43" spans="1:7" ht="29" x14ac:dyDescent="0.35">
      <c r="A43" s="47" t="s">
        <v>2376</v>
      </c>
      <c r="B43" s="34" t="s">
        <v>104</v>
      </c>
    </row>
    <row r="44" spans="1:7" ht="29" x14ac:dyDescent="0.35">
      <c r="A44" s="47" t="s">
        <v>2377</v>
      </c>
      <c r="B44" s="34" t="s">
        <v>104</v>
      </c>
    </row>
    <row r="45" spans="1:7" ht="29" x14ac:dyDescent="0.35">
      <c r="A45" s="47" t="s">
        <v>2380</v>
      </c>
      <c r="B45" s="34" t="s">
        <v>104</v>
      </c>
    </row>
    <row r="46" spans="1:7" x14ac:dyDescent="0.35">
      <c r="A46" t="s">
        <v>2523</v>
      </c>
      <c r="B46" s="34" t="s">
        <v>104</v>
      </c>
    </row>
    <row r="47" spans="1:7" x14ac:dyDescent="0.35">
      <c r="A47" t="s">
        <v>2524</v>
      </c>
      <c r="B47" s="34" t="s">
        <v>104</v>
      </c>
    </row>
    <row r="49" spans="1:4" ht="29" x14ac:dyDescent="0.35">
      <c r="A49" s="70" t="s">
        <v>2580</v>
      </c>
      <c r="B49" s="57" t="s">
        <v>2581</v>
      </c>
      <c r="C49" s="57" t="s">
        <v>2531</v>
      </c>
      <c r="D49" s="65" t="s">
        <v>2532</v>
      </c>
    </row>
    <row r="50" spans="1:4" ht="70.5" customHeight="1" x14ac:dyDescent="0.35">
      <c r="A50" s="71" t="s">
        <v>2590</v>
      </c>
      <c r="B50" s="58"/>
      <c r="C50" s="59" t="s">
        <v>2535</v>
      </c>
      <c r="D50"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9434F-25D8-46F8-856E-6E74F8A3504E}">
  <dimension ref="A1:H51"/>
  <sheetViews>
    <sheetView showGridLines="0" workbookViewId="0">
      <pane ySplit="4" topLeftCell="A50" activePane="bottomLeft" state="frozen"/>
      <selection pane="bottomLeft" activeCell="A53" sqref="A53"/>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31</v>
      </c>
      <c r="B1" s="55"/>
      <c r="C1" s="55"/>
      <c r="D1" s="55"/>
      <c r="E1" s="55"/>
      <c r="F1" s="55"/>
      <c r="G1" s="55"/>
      <c r="H1" s="51" t="str">
        <f>HYPERLINK("[EDEL_Portfolio Monthly Notes 30-Nov-2022.xlsx]Index!A1","Index")</f>
        <v>Index</v>
      </c>
    </row>
    <row r="2" spans="1:8" ht="19.5" customHeight="1" x14ac:dyDescent="0.35">
      <c r="A2" s="55" t="s">
        <v>32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2"/>
      <c r="B9" s="30"/>
      <c r="C9" s="30"/>
      <c r="D9" s="13"/>
      <c r="E9" s="14"/>
      <c r="F9" s="15"/>
      <c r="G9" s="15"/>
    </row>
    <row r="10" spans="1:8" x14ac:dyDescent="0.35">
      <c r="A10" s="16" t="s">
        <v>637</v>
      </c>
      <c r="B10" s="30"/>
      <c r="C10" s="30"/>
      <c r="D10" s="13"/>
      <c r="E10" s="14"/>
      <c r="F10" s="15"/>
      <c r="G10" s="15"/>
    </row>
    <row r="11" spans="1:8" x14ac:dyDescent="0.35">
      <c r="A11" s="12" t="s">
        <v>640</v>
      </c>
      <c r="B11" s="30" t="s">
        <v>641</v>
      </c>
      <c r="C11" s="30"/>
      <c r="D11" s="13">
        <v>36733535</v>
      </c>
      <c r="E11" s="14">
        <v>402099.97</v>
      </c>
      <c r="F11" s="15">
        <v>0.99950000000000006</v>
      </c>
      <c r="G11" s="15"/>
    </row>
    <row r="12" spans="1:8" x14ac:dyDescent="0.35">
      <c r="A12" s="16" t="s">
        <v>110</v>
      </c>
      <c r="B12" s="31"/>
      <c r="C12" s="31"/>
      <c r="D12" s="17"/>
      <c r="E12" s="18">
        <v>402099.97</v>
      </c>
      <c r="F12" s="19">
        <v>0.99950000000000006</v>
      </c>
      <c r="G12" s="20"/>
    </row>
    <row r="13" spans="1:8" x14ac:dyDescent="0.35">
      <c r="A13" s="12"/>
      <c r="B13" s="30"/>
      <c r="C13" s="30"/>
      <c r="D13" s="13"/>
      <c r="E13" s="14"/>
      <c r="F13" s="15"/>
      <c r="G13" s="15"/>
    </row>
    <row r="14" spans="1:8" x14ac:dyDescent="0.35">
      <c r="A14" s="21" t="s">
        <v>135</v>
      </c>
      <c r="B14" s="32"/>
      <c r="C14" s="32"/>
      <c r="D14" s="22"/>
      <c r="E14" s="18">
        <v>402099.97</v>
      </c>
      <c r="F14" s="19">
        <v>0.99950000000000006</v>
      </c>
      <c r="G14" s="20"/>
    </row>
    <row r="15" spans="1:8" x14ac:dyDescent="0.35">
      <c r="A15" s="12"/>
      <c r="B15" s="30"/>
      <c r="C15" s="30"/>
      <c r="D15" s="13"/>
      <c r="E15" s="14"/>
      <c r="F15" s="15"/>
      <c r="G15" s="15"/>
    </row>
    <row r="16" spans="1:8" x14ac:dyDescent="0.35">
      <c r="A16" s="16" t="s">
        <v>136</v>
      </c>
      <c r="B16" s="30"/>
      <c r="C16" s="30"/>
      <c r="D16" s="13"/>
      <c r="E16" s="14"/>
      <c r="F16" s="15"/>
      <c r="G16" s="15"/>
    </row>
    <row r="17" spans="1:7" x14ac:dyDescent="0.35">
      <c r="A17" s="12" t="s">
        <v>137</v>
      </c>
      <c r="B17" s="30"/>
      <c r="C17" s="30"/>
      <c r="D17" s="13"/>
      <c r="E17" s="14">
        <v>158.97999999999999</v>
      </c>
      <c r="F17" s="15">
        <v>4.0000000000000002E-4</v>
      </c>
      <c r="G17" s="15">
        <v>5.6446000000000003E-2</v>
      </c>
    </row>
    <row r="18" spans="1:7" x14ac:dyDescent="0.35">
      <c r="A18" s="16" t="s">
        <v>110</v>
      </c>
      <c r="B18" s="31"/>
      <c r="C18" s="31"/>
      <c r="D18" s="17"/>
      <c r="E18" s="18">
        <v>158.97999999999999</v>
      </c>
      <c r="F18" s="19">
        <v>4.0000000000000002E-4</v>
      </c>
      <c r="G18" s="20"/>
    </row>
    <row r="19" spans="1:7" x14ac:dyDescent="0.35">
      <c r="A19" s="12"/>
      <c r="B19" s="30"/>
      <c r="C19" s="30"/>
      <c r="D19" s="13"/>
      <c r="E19" s="14"/>
      <c r="F19" s="15"/>
      <c r="G19" s="15"/>
    </row>
    <row r="20" spans="1:7" x14ac:dyDescent="0.35">
      <c r="A20" s="21" t="s">
        <v>135</v>
      </c>
      <c r="B20" s="32"/>
      <c r="C20" s="32"/>
      <c r="D20" s="22"/>
      <c r="E20" s="18">
        <v>158.97999999999999</v>
      </c>
      <c r="F20" s="19">
        <v>4.0000000000000002E-4</v>
      </c>
      <c r="G20" s="20"/>
    </row>
    <row r="21" spans="1:7" x14ac:dyDescent="0.35">
      <c r="A21" s="12" t="s">
        <v>138</v>
      </c>
      <c r="B21" s="30"/>
      <c r="C21" s="30"/>
      <c r="D21" s="13"/>
      <c r="E21" s="14">
        <v>2.4584999999999999E-2</v>
      </c>
      <c r="F21" s="15">
        <v>0</v>
      </c>
      <c r="G21" s="15"/>
    </row>
    <row r="22" spans="1:7" x14ac:dyDescent="0.35">
      <c r="A22" s="12" t="s">
        <v>139</v>
      </c>
      <c r="B22" s="30"/>
      <c r="C22" s="30"/>
      <c r="D22" s="13"/>
      <c r="E22" s="14">
        <v>41.785415</v>
      </c>
      <c r="F22" s="15">
        <v>1E-4</v>
      </c>
      <c r="G22" s="15">
        <v>5.6446000000000003E-2</v>
      </c>
    </row>
    <row r="23" spans="1:7" x14ac:dyDescent="0.35">
      <c r="A23" s="25" t="s">
        <v>140</v>
      </c>
      <c r="B23" s="33"/>
      <c r="C23" s="33"/>
      <c r="D23" s="26"/>
      <c r="E23" s="27">
        <v>402300.76</v>
      </c>
      <c r="F23" s="28">
        <v>1</v>
      </c>
      <c r="G23" s="28"/>
    </row>
    <row r="28" spans="1:7" x14ac:dyDescent="0.35">
      <c r="A28" s="1" t="s">
        <v>2352</v>
      </c>
    </row>
    <row r="29" spans="1:7" x14ac:dyDescent="0.35">
      <c r="A29" s="47" t="s">
        <v>2353</v>
      </c>
      <c r="B29" s="34" t="s">
        <v>104</v>
      </c>
    </row>
    <row r="30" spans="1:7" x14ac:dyDescent="0.35">
      <c r="A30" t="s">
        <v>2354</v>
      </c>
    </row>
    <row r="31" spans="1:7" x14ac:dyDescent="0.35">
      <c r="A31" t="s">
        <v>2355</v>
      </c>
      <c r="B31" t="s">
        <v>2356</v>
      </c>
      <c r="C31" t="s">
        <v>2356</v>
      </c>
    </row>
    <row r="32" spans="1:7" x14ac:dyDescent="0.35">
      <c r="B32" s="48">
        <v>44865</v>
      </c>
      <c r="C32" s="48">
        <v>44895</v>
      </c>
    </row>
    <row r="33" spans="1:7" x14ac:dyDescent="0.35">
      <c r="A33" t="s">
        <v>2360</v>
      </c>
      <c r="B33">
        <v>10.795199999999999</v>
      </c>
      <c r="C33">
        <v>10.923</v>
      </c>
      <c r="E33" s="2"/>
      <c r="G33"/>
    </row>
    <row r="34" spans="1:7" x14ac:dyDescent="0.35">
      <c r="A34" t="s">
        <v>2361</v>
      </c>
      <c r="B34">
        <v>10.795199999999999</v>
      </c>
      <c r="C34">
        <v>10.923</v>
      </c>
      <c r="E34" s="2"/>
      <c r="G34"/>
    </row>
    <row r="35" spans="1:7" x14ac:dyDescent="0.35">
      <c r="A35" t="s">
        <v>2385</v>
      </c>
      <c r="B35">
        <v>10.795199999999999</v>
      </c>
      <c r="C35">
        <v>10.923</v>
      </c>
      <c r="E35" s="2"/>
      <c r="G35"/>
    </row>
    <row r="36" spans="1:7" x14ac:dyDescent="0.35">
      <c r="A36" t="s">
        <v>2386</v>
      </c>
      <c r="B36">
        <v>10.795199999999999</v>
      </c>
      <c r="C36">
        <v>10.923</v>
      </c>
      <c r="E36" s="2"/>
      <c r="G36"/>
    </row>
    <row r="37" spans="1:7" x14ac:dyDescent="0.35">
      <c r="E37" s="2"/>
      <c r="G37"/>
    </row>
    <row r="38" spans="1:7" x14ac:dyDescent="0.35">
      <c r="A38" t="s">
        <v>2371</v>
      </c>
      <c r="B38" s="34" t="s">
        <v>104</v>
      </c>
    </row>
    <row r="39" spans="1:7" x14ac:dyDescent="0.35">
      <c r="A39" t="s">
        <v>2372</v>
      </c>
      <c r="B39" s="34" t="s">
        <v>104</v>
      </c>
    </row>
    <row r="40" spans="1:7" ht="29" x14ac:dyDescent="0.35">
      <c r="A40" s="47" t="s">
        <v>2373</v>
      </c>
      <c r="B40" s="34" t="s">
        <v>104</v>
      </c>
    </row>
    <row r="41" spans="1:7" ht="29" x14ac:dyDescent="0.35">
      <c r="A41" s="47" t="s">
        <v>2374</v>
      </c>
      <c r="B41" s="34" t="s">
        <v>104</v>
      </c>
    </row>
    <row r="42" spans="1:7" x14ac:dyDescent="0.35">
      <c r="A42" t="s">
        <v>2375</v>
      </c>
      <c r="B42" s="49">
        <v>2.21326698091003</v>
      </c>
    </row>
    <row r="43" spans="1:7" ht="29" x14ac:dyDescent="0.35">
      <c r="A43" s="47" t="s">
        <v>2376</v>
      </c>
      <c r="B43" s="34" t="s">
        <v>104</v>
      </c>
    </row>
    <row r="44" spans="1:7" ht="29" x14ac:dyDescent="0.35">
      <c r="A44" s="47" t="s">
        <v>2377</v>
      </c>
      <c r="B44" s="34" t="s">
        <v>104</v>
      </c>
    </row>
    <row r="45" spans="1:7" ht="29" x14ac:dyDescent="0.35">
      <c r="A45" s="47" t="s">
        <v>2380</v>
      </c>
      <c r="B45" s="34" t="s">
        <v>104</v>
      </c>
    </row>
    <row r="46" spans="1:7" x14ac:dyDescent="0.35">
      <c r="A46" t="s">
        <v>2523</v>
      </c>
      <c r="B46" s="34" t="s">
        <v>104</v>
      </c>
    </row>
    <row r="47" spans="1:7" x14ac:dyDescent="0.35">
      <c r="A47" t="s">
        <v>2524</v>
      </c>
      <c r="B47" s="34" t="s">
        <v>104</v>
      </c>
    </row>
    <row r="50" spans="1:4" ht="29" x14ac:dyDescent="0.35">
      <c r="A50" s="70" t="s">
        <v>2580</v>
      </c>
      <c r="B50" s="57" t="s">
        <v>2581</v>
      </c>
      <c r="C50" s="57" t="s">
        <v>2531</v>
      </c>
      <c r="D50" s="65" t="s">
        <v>2532</v>
      </c>
    </row>
    <row r="51" spans="1:4" ht="85" customHeight="1" x14ac:dyDescent="0.35">
      <c r="A51" s="71" t="s">
        <v>2591</v>
      </c>
      <c r="B51" s="58"/>
      <c r="C51" s="59" t="s">
        <v>2545</v>
      </c>
      <c r="D51"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50E7B-9581-41A3-9F8E-1AAC7606C6F2}">
  <dimension ref="A1:H51"/>
  <sheetViews>
    <sheetView showGridLines="0" workbookViewId="0">
      <pane ySplit="4" topLeftCell="A47" activePane="bottomLeft" state="frozen"/>
      <selection pane="bottomLeft" activeCell="A50" sqref="A50:D51"/>
    </sheetView>
  </sheetViews>
  <sheetFormatPr defaultRowHeight="14.5" x14ac:dyDescent="0.35"/>
  <cols>
    <col min="1" max="1" width="56.54296875" bestFit="1" customWidth="1"/>
    <col min="2" max="2" width="18.6328125" customWidth="1"/>
    <col min="3" max="3" width="26.6328125" customWidth="1"/>
    <col min="4" max="4" width="19.089843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33</v>
      </c>
      <c r="B1" s="55"/>
      <c r="C1" s="55"/>
      <c r="D1" s="55"/>
      <c r="E1" s="55"/>
      <c r="F1" s="55"/>
      <c r="G1" s="55"/>
      <c r="H1" s="51" t="str">
        <f>HYPERLINK("[EDEL_Portfolio Monthly Notes 30-Nov-2022.xlsx]Index!A1","Index")</f>
        <v>Index</v>
      </c>
    </row>
    <row r="2" spans="1:8" ht="19.5" customHeight="1" x14ac:dyDescent="0.35">
      <c r="A2" s="55" t="s">
        <v>34</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2"/>
      <c r="B9" s="30"/>
      <c r="C9" s="30"/>
      <c r="D9" s="13"/>
      <c r="E9" s="14"/>
      <c r="F9" s="15"/>
      <c r="G9" s="15"/>
    </row>
    <row r="10" spans="1:8" x14ac:dyDescent="0.35">
      <c r="A10" s="16" t="s">
        <v>637</v>
      </c>
      <c r="B10" s="30"/>
      <c r="C10" s="30"/>
      <c r="D10" s="13"/>
      <c r="E10" s="14"/>
      <c r="F10" s="15"/>
      <c r="G10" s="15"/>
    </row>
    <row r="11" spans="1:8" x14ac:dyDescent="0.35">
      <c r="A11" s="12" t="s">
        <v>642</v>
      </c>
      <c r="B11" s="30" t="s">
        <v>643</v>
      </c>
      <c r="C11" s="30"/>
      <c r="D11" s="13">
        <v>39018013.002099998</v>
      </c>
      <c r="E11" s="14">
        <v>481150.63</v>
      </c>
      <c r="F11" s="15">
        <v>0.99890000000000001</v>
      </c>
      <c r="G11" s="15"/>
    </row>
    <row r="12" spans="1:8" x14ac:dyDescent="0.35">
      <c r="A12" s="16" t="s">
        <v>110</v>
      </c>
      <c r="B12" s="31"/>
      <c r="C12" s="31"/>
      <c r="D12" s="17"/>
      <c r="E12" s="18">
        <v>481150.63</v>
      </c>
      <c r="F12" s="19">
        <v>0.99890000000000001</v>
      </c>
      <c r="G12" s="20"/>
    </row>
    <row r="13" spans="1:8" x14ac:dyDescent="0.35">
      <c r="A13" s="12"/>
      <c r="B13" s="30"/>
      <c r="C13" s="30"/>
      <c r="D13" s="13"/>
      <c r="E13" s="14"/>
      <c r="F13" s="15"/>
      <c r="G13" s="15"/>
    </row>
    <row r="14" spans="1:8" x14ac:dyDescent="0.35">
      <c r="A14" s="21" t="s">
        <v>135</v>
      </c>
      <c r="B14" s="32"/>
      <c r="C14" s="32"/>
      <c r="D14" s="22"/>
      <c r="E14" s="18">
        <v>481150.63</v>
      </c>
      <c r="F14" s="19">
        <v>0.99890000000000001</v>
      </c>
      <c r="G14" s="20"/>
    </row>
    <row r="15" spans="1:8" x14ac:dyDescent="0.35">
      <c r="A15" s="12"/>
      <c r="B15" s="30"/>
      <c r="C15" s="30"/>
      <c r="D15" s="13"/>
      <c r="E15" s="14"/>
      <c r="F15" s="15"/>
      <c r="G15" s="15"/>
    </row>
    <row r="16" spans="1:8" x14ac:dyDescent="0.35">
      <c r="A16" s="16" t="s">
        <v>136</v>
      </c>
      <c r="B16" s="30"/>
      <c r="C16" s="30"/>
      <c r="D16" s="13"/>
      <c r="E16" s="14"/>
      <c r="F16" s="15"/>
      <c r="G16" s="15"/>
    </row>
    <row r="17" spans="1:7" x14ac:dyDescent="0.35">
      <c r="A17" s="12" t="s">
        <v>137</v>
      </c>
      <c r="B17" s="30"/>
      <c r="C17" s="30"/>
      <c r="D17" s="13"/>
      <c r="E17" s="14">
        <v>1304.8</v>
      </c>
      <c r="F17" s="15">
        <v>2.7000000000000001E-3</v>
      </c>
      <c r="G17" s="15">
        <v>5.6446000000000003E-2</v>
      </c>
    </row>
    <row r="18" spans="1:7" x14ac:dyDescent="0.35">
      <c r="A18" s="16" t="s">
        <v>110</v>
      </c>
      <c r="B18" s="31"/>
      <c r="C18" s="31"/>
      <c r="D18" s="17"/>
      <c r="E18" s="18">
        <v>1304.8</v>
      </c>
      <c r="F18" s="19">
        <v>2.7000000000000001E-3</v>
      </c>
      <c r="G18" s="20"/>
    </row>
    <row r="19" spans="1:7" x14ac:dyDescent="0.35">
      <c r="A19" s="12"/>
      <c r="B19" s="30"/>
      <c r="C19" s="30"/>
      <c r="D19" s="13"/>
      <c r="E19" s="14"/>
      <c r="F19" s="15"/>
      <c r="G19" s="15"/>
    </row>
    <row r="20" spans="1:7" x14ac:dyDescent="0.35">
      <c r="A20" s="21" t="s">
        <v>135</v>
      </c>
      <c r="B20" s="32"/>
      <c r="C20" s="32"/>
      <c r="D20" s="22"/>
      <c r="E20" s="18">
        <v>1304.8</v>
      </c>
      <c r="F20" s="19">
        <v>2.7000000000000001E-3</v>
      </c>
      <c r="G20" s="20"/>
    </row>
    <row r="21" spans="1:7" x14ac:dyDescent="0.35">
      <c r="A21" s="12" t="s">
        <v>138</v>
      </c>
      <c r="B21" s="30"/>
      <c r="C21" s="30"/>
      <c r="D21" s="13"/>
      <c r="E21" s="14">
        <v>0.20178260000000001</v>
      </c>
      <c r="F21" s="15">
        <v>0</v>
      </c>
      <c r="G21" s="15"/>
    </row>
    <row r="22" spans="1:7" x14ac:dyDescent="0.35">
      <c r="A22" s="12" t="s">
        <v>139</v>
      </c>
      <c r="B22" s="30"/>
      <c r="C22" s="30"/>
      <c r="D22" s="13"/>
      <c r="E22" s="23">
        <v>-771.10178259999998</v>
      </c>
      <c r="F22" s="24">
        <v>-1.6000000000000001E-3</v>
      </c>
      <c r="G22" s="15">
        <v>5.6446000000000003E-2</v>
      </c>
    </row>
    <row r="23" spans="1:7" x14ac:dyDescent="0.35">
      <c r="A23" s="25" t="s">
        <v>140</v>
      </c>
      <c r="B23" s="33"/>
      <c r="C23" s="33"/>
      <c r="D23" s="26"/>
      <c r="E23" s="27">
        <v>481684.53</v>
      </c>
      <c r="F23" s="28">
        <v>1</v>
      </c>
      <c r="G23" s="28"/>
    </row>
    <row r="28" spans="1:7" x14ac:dyDescent="0.35">
      <c r="A28" s="1" t="s">
        <v>2352</v>
      </c>
    </row>
    <row r="29" spans="1:7" x14ac:dyDescent="0.35">
      <c r="A29" s="47" t="s">
        <v>2353</v>
      </c>
      <c r="B29" s="34" t="s">
        <v>104</v>
      </c>
    </row>
    <row r="30" spans="1:7" x14ac:dyDescent="0.35">
      <c r="A30" t="s">
        <v>2354</v>
      </c>
    </row>
    <row r="31" spans="1:7" x14ac:dyDescent="0.35">
      <c r="A31" t="s">
        <v>2355</v>
      </c>
      <c r="B31" t="s">
        <v>2356</v>
      </c>
      <c r="C31" t="s">
        <v>2356</v>
      </c>
    </row>
    <row r="32" spans="1:7" x14ac:dyDescent="0.35">
      <c r="B32" s="48">
        <v>44865</v>
      </c>
      <c r="C32" s="48">
        <v>44895</v>
      </c>
    </row>
    <row r="33" spans="1:7" x14ac:dyDescent="0.35">
      <c r="A33" t="s">
        <v>2360</v>
      </c>
      <c r="B33">
        <v>12.071199999999999</v>
      </c>
      <c r="C33">
        <v>12.307399999999999</v>
      </c>
      <c r="E33" s="2"/>
      <c r="G33"/>
    </row>
    <row r="34" spans="1:7" x14ac:dyDescent="0.35">
      <c r="A34" t="s">
        <v>2361</v>
      </c>
      <c r="B34">
        <v>12.071199999999999</v>
      </c>
      <c r="C34">
        <v>12.307399999999999</v>
      </c>
      <c r="E34" s="2"/>
      <c r="G34"/>
    </row>
    <row r="35" spans="1:7" x14ac:dyDescent="0.35">
      <c r="A35" t="s">
        <v>2385</v>
      </c>
      <c r="B35">
        <v>12.071199999999999</v>
      </c>
      <c r="C35">
        <v>12.307399999999999</v>
      </c>
      <c r="E35" s="2"/>
      <c r="G35"/>
    </row>
    <row r="36" spans="1:7" x14ac:dyDescent="0.35">
      <c r="A36" t="s">
        <v>2386</v>
      </c>
      <c r="B36">
        <v>12.071199999999999</v>
      </c>
      <c r="C36">
        <v>12.307399999999999</v>
      </c>
      <c r="E36" s="2"/>
      <c r="G36"/>
    </row>
    <row r="37" spans="1:7" x14ac:dyDescent="0.35">
      <c r="E37" s="2"/>
      <c r="G37"/>
    </row>
    <row r="38" spans="1:7" x14ac:dyDescent="0.35">
      <c r="A38" t="s">
        <v>2371</v>
      </c>
      <c r="B38" s="34" t="s">
        <v>104</v>
      </c>
    </row>
    <row r="39" spans="1:7" x14ac:dyDescent="0.35">
      <c r="A39" t="s">
        <v>2372</v>
      </c>
      <c r="B39" s="34" t="s">
        <v>104</v>
      </c>
    </row>
    <row r="40" spans="1:7" ht="29" x14ac:dyDescent="0.35">
      <c r="A40" s="47" t="s">
        <v>2373</v>
      </c>
      <c r="B40" s="34" t="s">
        <v>104</v>
      </c>
    </row>
    <row r="41" spans="1:7" ht="29" x14ac:dyDescent="0.35">
      <c r="A41" s="47" t="s">
        <v>2374</v>
      </c>
      <c r="B41" s="34" t="s">
        <v>104</v>
      </c>
    </row>
    <row r="42" spans="1:7" x14ac:dyDescent="0.35">
      <c r="A42" t="s">
        <v>2375</v>
      </c>
      <c r="B42" s="49">
        <v>7.0245266648315896</v>
      </c>
    </row>
    <row r="43" spans="1:7" ht="29" x14ac:dyDescent="0.35">
      <c r="A43" s="47" t="s">
        <v>2376</v>
      </c>
      <c r="B43" s="34" t="s">
        <v>104</v>
      </c>
    </row>
    <row r="44" spans="1:7" ht="29" x14ac:dyDescent="0.35">
      <c r="A44" s="47" t="s">
        <v>2377</v>
      </c>
      <c r="B44" s="34" t="s">
        <v>104</v>
      </c>
    </row>
    <row r="45" spans="1:7" ht="29" x14ac:dyDescent="0.35">
      <c r="A45" s="47" t="s">
        <v>2380</v>
      </c>
      <c r="B45" s="34" t="s">
        <v>104</v>
      </c>
    </row>
    <row r="46" spans="1:7" x14ac:dyDescent="0.35">
      <c r="A46" t="s">
        <v>2523</v>
      </c>
      <c r="B46" s="34" t="s">
        <v>104</v>
      </c>
    </row>
    <row r="47" spans="1:7" x14ac:dyDescent="0.35">
      <c r="A47" t="s">
        <v>2524</v>
      </c>
      <c r="B47" s="34" t="s">
        <v>104</v>
      </c>
    </row>
    <row r="50" spans="1:4" ht="29" x14ac:dyDescent="0.35">
      <c r="A50" s="70" t="s">
        <v>2580</v>
      </c>
      <c r="B50" s="57" t="s">
        <v>2581</v>
      </c>
      <c r="C50" s="57" t="s">
        <v>2531</v>
      </c>
      <c r="D50" s="65" t="s">
        <v>2532</v>
      </c>
    </row>
    <row r="51" spans="1:4" ht="74" customHeight="1" x14ac:dyDescent="0.35">
      <c r="A51" s="71" t="s">
        <v>2592</v>
      </c>
      <c r="B51" s="58"/>
      <c r="C51" s="59" t="s">
        <v>2537</v>
      </c>
      <c r="D51"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B0A4-CCC3-427C-9481-5F1C5608F6F3}">
  <dimension ref="A1:H51"/>
  <sheetViews>
    <sheetView showGridLines="0" workbookViewId="0">
      <pane ySplit="4" topLeftCell="A53" activePane="bottomLeft" state="frozen"/>
      <selection pane="bottomLeft" activeCell="A50" sqref="A50:D51"/>
    </sheetView>
  </sheetViews>
  <sheetFormatPr defaultRowHeight="14.5" x14ac:dyDescent="0.35"/>
  <cols>
    <col min="1" max="1" width="56.54296875" bestFit="1" customWidth="1"/>
    <col min="2" max="2" width="17.81640625" customWidth="1"/>
    <col min="3" max="3" width="26.6328125" customWidth="1"/>
    <col min="4" max="4" width="18.632812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35</v>
      </c>
      <c r="B1" s="55"/>
      <c r="C1" s="55"/>
      <c r="D1" s="55"/>
      <c r="E1" s="55"/>
      <c r="F1" s="55"/>
      <c r="G1" s="55"/>
      <c r="H1" s="51" t="str">
        <f>HYPERLINK("[EDEL_Portfolio Monthly Notes 30-Nov-2022.xlsx]Index!A1","Index")</f>
        <v>Index</v>
      </c>
    </row>
    <row r="2" spans="1:8" ht="19.5" customHeight="1" x14ac:dyDescent="0.35">
      <c r="A2" s="55" t="s">
        <v>36</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2"/>
      <c r="B9" s="30"/>
      <c r="C9" s="30"/>
      <c r="D9" s="13"/>
      <c r="E9" s="14"/>
      <c r="F9" s="15"/>
      <c r="G9" s="15"/>
    </row>
    <row r="10" spans="1:8" x14ac:dyDescent="0.35">
      <c r="A10" s="16" t="s">
        <v>637</v>
      </c>
      <c r="B10" s="30"/>
      <c r="C10" s="30"/>
      <c r="D10" s="13"/>
      <c r="E10" s="14"/>
      <c r="F10" s="15"/>
      <c r="G10" s="15"/>
    </row>
    <row r="11" spans="1:8" x14ac:dyDescent="0.35">
      <c r="A11" s="12" t="s">
        <v>644</v>
      </c>
      <c r="B11" s="30" t="s">
        <v>645</v>
      </c>
      <c r="C11" s="30"/>
      <c r="D11" s="13">
        <v>30469155</v>
      </c>
      <c r="E11" s="14">
        <v>335898.06</v>
      </c>
      <c r="F11" s="15">
        <v>0.99909999999999999</v>
      </c>
      <c r="G11" s="15"/>
    </row>
    <row r="12" spans="1:8" x14ac:dyDescent="0.35">
      <c r="A12" s="16" t="s">
        <v>110</v>
      </c>
      <c r="B12" s="31"/>
      <c r="C12" s="31"/>
      <c r="D12" s="17"/>
      <c r="E12" s="18">
        <v>335898.06</v>
      </c>
      <c r="F12" s="19">
        <v>0.99909999999999999</v>
      </c>
      <c r="G12" s="20"/>
    </row>
    <row r="13" spans="1:8" x14ac:dyDescent="0.35">
      <c r="A13" s="12"/>
      <c r="B13" s="30"/>
      <c r="C13" s="30"/>
      <c r="D13" s="13"/>
      <c r="E13" s="14"/>
      <c r="F13" s="15"/>
      <c r="G13" s="15"/>
    </row>
    <row r="14" spans="1:8" x14ac:dyDescent="0.35">
      <c r="A14" s="21" t="s">
        <v>135</v>
      </c>
      <c r="B14" s="32"/>
      <c r="C14" s="32"/>
      <c r="D14" s="22"/>
      <c r="E14" s="18">
        <v>335898.06</v>
      </c>
      <c r="F14" s="19">
        <v>0.99909999999999999</v>
      </c>
      <c r="G14" s="20"/>
    </row>
    <row r="15" spans="1:8" x14ac:dyDescent="0.35">
      <c r="A15" s="12"/>
      <c r="B15" s="30"/>
      <c r="C15" s="30"/>
      <c r="D15" s="13"/>
      <c r="E15" s="14"/>
      <c r="F15" s="15"/>
      <c r="G15" s="15"/>
    </row>
    <row r="16" spans="1:8" x14ac:dyDescent="0.35">
      <c r="A16" s="16" t="s">
        <v>136</v>
      </c>
      <c r="B16" s="30"/>
      <c r="C16" s="30"/>
      <c r="D16" s="13"/>
      <c r="E16" s="14"/>
      <c r="F16" s="15"/>
      <c r="G16" s="15"/>
    </row>
    <row r="17" spans="1:7" x14ac:dyDescent="0.35">
      <c r="A17" s="12" t="s">
        <v>137</v>
      </c>
      <c r="B17" s="30"/>
      <c r="C17" s="30"/>
      <c r="D17" s="13"/>
      <c r="E17" s="14">
        <v>428.93</v>
      </c>
      <c r="F17" s="15">
        <v>1.2999999999999999E-3</v>
      </c>
      <c r="G17" s="15">
        <v>5.6446000000000003E-2</v>
      </c>
    </row>
    <row r="18" spans="1:7" x14ac:dyDescent="0.35">
      <c r="A18" s="16" t="s">
        <v>110</v>
      </c>
      <c r="B18" s="31"/>
      <c r="C18" s="31"/>
      <c r="D18" s="17"/>
      <c r="E18" s="18">
        <v>428.93</v>
      </c>
      <c r="F18" s="19">
        <v>1.2999999999999999E-3</v>
      </c>
      <c r="G18" s="20"/>
    </row>
    <row r="19" spans="1:7" x14ac:dyDescent="0.35">
      <c r="A19" s="12"/>
      <c r="B19" s="30"/>
      <c r="C19" s="30"/>
      <c r="D19" s="13"/>
      <c r="E19" s="14"/>
      <c r="F19" s="15"/>
      <c r="G19" s="15"/>
    </row>
    <row r="20" spans="1:7" x14ac:dyDescent="0.35">
      <c r="A20" s="21" t="s">
        <v>135</v>
      </c>
      <c r="B20" s="32"/>
      <c r="C20" s="32"/>
      <c r="D20" s="22"/>
      <c r="E20" s="18">
        <v>428.93</v>
      </c>
      <c r="F20" s="19">
        <v>1.2999999999999999E-3</v>
      </c>
      <c r="G20" s="20"/>
    </row>
    <row r="21" spans="1:7" x14ac:dyDescent="0.35">
      <c r="A21" s="12" t="s">
        <v>138</v>
      </c>
      <c r="B21" s="30"/>
      <c r="C21" s="30"/>
      <c r="D21" s="13"/>
      <c r="E21" s="14">
        <v>6.6333100000000006E-2</v>
      </c>
      <c r="F21" s="15">
        <v>0</v>
      </c>
      <c r="G21" s="15"/>
    </row>
    <row r="22" spans="1:7" x14ac:dyDescent="0.35">
      <c r="A22" s="12" t="s">
        <v>139</v>
      </c>
      <c r="B22" s="30"/>
      <c r="C22" s="30"/>
      <c r="D22" s="13"/>
      <c r="E22" s="23">
        <v>-142.92633309999999</v>
      </c>
      <c r="F22" s="24">
        <v>-4.0000000000000002E-4</v>
      </c>
      <c r="G22" s="15">
        <v>5.6446000000000003E-2</v>
      </c>
    </row>
    <row r="23" spans="1:7" x14ac:dyDescent="0.35">
      <c r="A23" s="25" t="s">
        <v>140</v>
      </c>
      <c r="B23" s="33"/>
      <c r="C23" s="33"/>
      <c r="D23" s="26"/>
      <c r="E23" s="27">
        <v>336184.13</v>
      </c>
      <c r="F23" s="28">
        <v>1</v>
      </c>
      <c r="G23" s="28"/>
    </row>
    <row r="28" spans="1:7" x14ac:dyDescent="0.35">
      <c r="A28" s="1" t="s">
        <v>2352</v>
      </c>
    </row>
    <row r="29" spans="1:7" x14ac:dyDescent="0.35">
      <c r="A29" s="47" t="s">
        <v>2353</v>
      </c>
      <c r="B29" s="34" t="s">
        <v>104</v>
      </c>
    </row>
    <row r="30" spans="1:7" x14ac:dyDescent="0.35">
      <c r="A30" t="s">
        <v>2354</v>
      </c>
    </row>
    <row r="31" spans="1:7" x14ac:dyDescent="0.35">
      <c r="A31" t="s">
        <v>2355</v>
      </c>
      <c r="B31" t="s">
        <v>2356</v>
      </c>
      <c r="C31" t="s">
        <v>2356</v>
      </c>
    </row>
    <row r="32" spans="1:7" x14ac:dyDescent="0.35">
      <c r="B32" s="48">
        <v>44865</v>
      </c>
      <c r="C32" s="48">
        <v>44895</v>
      </c>
    </row>
    <row r="33" spans="1:7" x14ac:dyDescent="0.35">
      <c r="A33" t="s">
        <v>2360</v>
      </c>
      <c r="B33">
        <v>10.785299999999999</v>
      </c>
      <c r="C33">
        <v>11.006399999999999</v>
      </c>
      <c r="E33" s="2"/>
      <c r="G33"/>
    </row>
    <row r="34" spans="1:7" x14ac:dyDescent="0.35">
      <c r="A34" t="s">
        <v>2361</v>
      </c>
      <c r="B34">
        <v>10.785299999999999</v>
      </c>
      <c r="C34">
        <v>11.006399999999999</v>
      </c>
      <c r="E34" s="2"/>
      <c r="G34"/>
    </row>
    <row r="35" spans="1:7" x14ac:dyDescent="0.35">
      <c r="A35" t="s">
        <v>2385</v>
      </c>
      <c r="B35">
        <v>10.785299999999999</v>
      </c>
      <c r="C35">
        <v>11.006399999999999</v>
      </c>
      <c r="E35" s="2"/>
      <c r="G35"/>
    </row>
    <row r="36" spans="1:7" x14ac:dyDescent="0.35">
      <c r="A36" t="s">
        <v>2386</v>
      </c>
      <c r="B36">
        <v>10.785299999999999</v>
      </c>
      <c r="C36">
        <v>11.006399999999999</v>
      </c>
      <c r="E36" s="2"/>
      <c r="G36"/>
    </row>
    <row r="37" spans="1:7" x14ac:dyDescent="0.35">
      <c r="E37" s="2"/>
      <c r="G37"/>
    </row>
    <row r="38" spans="1:7" x14ac:dyDescent="0.35">
      <c r="A38" t="s">
        <v>2371</v>
      </c>
      <c r="B38" s="34" t="s">
        <v>104</v>
      </c>
    </row>
    <row r="39" spans="1:7" x14ac:dyDescent="0.35">
      <c r="A39" t="s">
        <v>2372</v>
      </c>
      <c r="B39" s="34" t="s">
        <v>104</v>
      </c>
    </row>
    <row r="40" spans="1:7" ht="29" x14ac:dyDescent="0.35">
      <c r="A40" s="47" t="s">
        <v>2373</v>
      </c>
      <c r="B40" s="34" t="s">
        <v>104</v>
      </c>
    </row>
    <row r="41" spans="1:7" ht="29" x14ac:dyDescent="0.35">
      <c r="A41" s="47" t="s">
        <v>2374</v>
      </c>
      <c r="B41" s="34" t="s">
        <v>104</v>
      </c>
    </row>
    <row r="42" spans="1:7" x14ac:dyDescent="0.35">
      <c r="A42" t="s">
        <v>2375</v>
      </c>
      <c r="B42" s="49">
        <v>8.0687230008089301</v>
      </c>
    </row>
    <row r="43" spans="1:7" ht="29" x14ac:dyDescent="0.35">
      <c r="A43" s="47" t="s">
        <v>2376</v>
      </c>
      <c r="B43" s="34" t="s">
        <v>104</v>
      </c>
    </row>
    <row r="44" spans="1:7" ht="29" x14ac:dyDescent="0.35">
      <c r="A44" s="47" t="s">
        <v>2377</v>
      </c>
      <c r="B44" s="34" t="s">
        <v>104</v>
      </c>
    </row>
    <row r="45" spans="1:7" ht="29" x14ac:dyDescent="0.35">
      <c r="A45" s="47" t="s">
        <v>2380</v>
      </c>
      <c r="B45" s="34" t="s">
        <v>104</v>
      </c>
    </row>
    <row r="46" spans="1:7" x14ac:dyDescent="0.35">
      <c r="A46" t="s">
        <v>2523</v>
      </c>
      <c r="B46" s="34" t="s">
        <v>104</v>
      </c>
    </row>
    <row r="47" spans="1:7" x14ac:dyDescent="0.35">
      <c r="A47" t="s">
        <v>2524</v>
      </c>
      <c r="B47" s="34" t="s">
        <v>104</v>
      </c>
    </row>
    <row r="50" spans="1:4" ht="29" x14ac:dyDescent="0.35">
      <c r="A50" s="70" t="s">
        <v>2580</v>
      </c>
      <c r="B50" s="57" t="s">
        <v>2581</v>
      </c>
      <c r="C50" s="57" t="s">
        <v>2531</v>
      </c>
      <c r="D50" s="65" t="s">
        <v>2532</v>
      </c>
    </row>
    <row r="51" spans="1:4" ht="74.5" customHeight="1" x14ac:dyDescent="0.35">
      <c r="A51" s="71" t="s">
        <v>2593</v>
      </c>
      <c r="B51" s="61"/>
      <c r="C51" s="59" t="s">
        <v>2538</v>
      </c>
      <c r="D51"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02673-C9BD-4D24-A1D8-48CF02109A2D}">
  <dimension ref="A1:H51"/>
  <sheetViews>
    <sheetView showGridLines="0" workbookViewId="0">
      <pane ySplit="4" topLeftCell="A47" activePane="bottomLeft" state="frozen"/>
      <selection pane="bottomLeft" activeCell="A50" sqref="A50:D51"/>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37</v>
      </c>
      <c r="B1" s="55"/>
      <c r="C1" s="55"/>
      <c r="D1" s="55"/>
      <c r="E1" s="55"/>
      <c r="F1" s="55"/>
      <c r="G1" s="55"/>
      <c r="H1" s="51" t="str">
        <f>HYPERLINK("[EDEL_Portfolio Monthly Notes 30-Nov-2022.xlsx]Index!A1","Index")</f>
        <v>Index</v>
      </c>
    </row>
    <row r="2" spans="1:8" ht="19.5" customHeight="1" x14ac:dyDescent="0.35">
      <c r="A2" s="55" t="s">
        <v>38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2"/>
      <c r="B9" s="30"/>
      <c r="C9" s="30"/>
      <c r="D9" s="13"/>
      <c r="E9" s="14"/>
      <c r="F9" s="15"/>
      <c r="G9" s="15"/>
    </row>
    <row r="10" spans="1:8" x14ac:dyDescent="0.35">
      <c r="A10" s="16" t="s">
        <v>637</v>
      </c>
      <c r="B10" s="30"/>
      <c r="C10" s="30"/>
      <c r="D10" s="13"/>
      <c r="E10" s="14"/>
      <c r="F10" s="15"/>
      <c r="G10" s="15"/>
    </row>
    <row r="11" spans="1:8" x14ac:dyDescent="0.35">
      <c r="A11" s="12" t="s">
        <v>646</v>
      </c>
      <c r="B11" s="30" t="s">
        <v>647</v>
      </c>
      <c r="C11" s="30"/>
      <c r="D11" s="13">
        <v>24402290</v>
      </c>
      <c r="E11" s="14">
        <v>250999.51</v>
      </c>
      <c r="F11" s="15">
        <v>0.99839999999999995</v>
      </c>
      <c r="G11" s="15"/>
    </row>
    <row r="12" spans="1:8" x14ac:dyDescent="0.35">
      <c r="A12" s="16" t="s">
        <v>110</v>
      </c>
      <c r="B12" s="31"/>
      <c r="C12" s="31"/>
      <c r="D12" s="17"/>
      <c r="E12" s="18">
        <v>250999.51</v>
      </c>
      <c r="F12" s="19">
        <v>0.99839999999999995</v>
      </c>
      <c r="G12" s="20"/>
    </row>
    <row r="13" spans="1:8" x14ac:dyDescent="0.35">
      <c r="A13" s="12"/>
      <c r="B13" s="30"/>
      <c r="C13" s="30"/>
      <c r="D13" s="13"/>
      <c r="E13" s="14"/>
      <c r="F13" s="15"/>
      <c r="G13" s="15"/>
    </row>
    <row r="14" spans="1:8" x14ac:dyDescent="0.35">
      <c r="A14" s="21" t="s">
        <v>135</v>
      </c>
      <c r="B14" s="32"/>
      <c r="C14" s="32"/>
      <c r="D14" s="22"/>
      <c r="E14" s="18">
        <v>250999.51</v>
      </c>
      <c r="F14" s="19">
        <v>0.99839999999999995</v>
      </c>
      <c r="G14" s="20"/>
    </row>
    <row r="15" spans="1:8" x14ac:dyDescent="0.35">
      <c r="A15" s="12"/>
      <c r="B15" s="30"/>
      <c r="C15" s="30"/>
      <c r="D15" s="13"/>
      <c r="E15" s="14"/>
      <c r="F15" s="15"/>
      <c r="G15" s="15"/>
    </row>
    <row r="16" spans="1:8" x14ac:dyDescent="0.35">
      <c r="A16" s="16" t="s">
        <v>136</v>
      </c>
      <c r="B16" s="30"/>
      <c r="C16" s="30"/>
      <c r="D16" s="13"/>
      <c r="E16" s="14"/>
      <c r="F16" s="15"/>
      <c r="G16" s="15"/>
    </row>
    <row r="17" spans="1:7" x14ac:dyDescent="0.35">
      <c r="A17" s="12" t="s">
        <v>137</v>
      </c>
      <c r="B17" s="30"/>
      <c r="C17" s="30"/>
      <c r="D17" s="13"/>
      <c r="E17" s="14">
        <v>705.89</v>
      </c>
      <c r="F17" s="15">
        <v>2.8E-3</v>
      </c>
      <c r="G17" s="15">
        <v>5.6446000000000003E-2</v>
      </c>
    </row>
    <row r="18" spans="1:7" x14ac:dyDescent="0.35">
      <c r="A18" s="16" t="s">
        <v>110</v>
      </c>
      <c r="B18" s="31"/>
      <c r="C18" s="31"/>
      <c r="D18" s="17"/>
      <c r="E18" s="18">
        <v>705.89</v>
      </c>
      <c r="F18" s="19">
        <v>2.8E-3</v>
      </c>
      <c r="G18" s="20"/>
    </row>
    <row r="19" spans="1:7" x14ac:dyDescent="0.35">
      <c r="A19" s="12"/>
      <c r="B19" s="30"/>
      <c r="C19" s="30"/>
      <c r="D19" s="13"/>
      <c r="E19" s="14"/>
      <c r="F19" s="15"/>
      <c r="G19" s="15"/>
    </row>
    <row r="20" spans="1:7" x14ac:dyDescent="0.35">
      <c r="A20" s="21" t="s">
        <v>135</v>
      </c>
      <c r="B20" s="32"/>
      <c r="C20" s="32"/>
      <c r="D20" s="22"/>
      <c r="E20" s="18">
        <v>705.89</v>
      </c>
      <c r="F20" s="19">
        <v>2.8E-3</v>
      </c>
      <c r="G20" s="20"/>
    </row>
    <row r="21" spans="1:7" x14ac:dyDescent="0.35">
      <c r="A21" s="12" t="s">
        <v>138</v>
      </c>
      <c r="B21" s="30"/>
      <c r="C21" s="30"/>
      <c r="D21" s="13"/>
      <c r="E21" s="14">
        <v>0.1091636</v>
      </c>
      <c r="F21" s="15">
        <v>0</v>
      </c>
      <c r="G21" s="15"/>
    </row>
    <row r="22" spans="1:7" x14ac:dyDescent="0.35">
      <c r="A22" s="12" t="s">
        <v>139</v>
      </c>
      <c r="B22" s="30"/>
      <c r="C22" s="30"/>
      <c r="D22" s="13"/>
      <c r="E22" s="23">
        <v>-293.57916360000002</v>
      </c>
      <c r="F22" s="24">
        <v>-1.1999999999999999E-3</v>
      </c>
      <c r="G22" s="15">
        <v>5.6446000000000003E-2</v>
      </c>
    </row>
    <row r="23" spans="1:7" x14ac:dyDescent="0.35">
      <c r="A23" s="25" t="s">
        <v>140</v>
      </c>
      <c r="B23" s="33"/>
      <c r="C23" s="33"/>
      <c r="D23" s="26"/>
      <c r="E23" s="27">
        <v>251411.93</v>
      </c>
      <c r="F23" s="28">
        <v>1</v>
      </c>
      <c r="G23" s="28"/>
    </row>
    <row r="28" spans="1:7" x14ac:dyDescent="0.35">
      <c r="A28" s="1" t="s">
        <v>2352</v>
      </c>
    </row>
    <row r="29" spans="1:7" x14ac:dyDescent="0.35">
      <c r="A29" s="47" t="s">
        <v>2353</v>
      </c>
      <c r="B29" s="34" t="s">
        <v>104</v>
      </c>
    </row>
    <row r="30" spans="1:7" x14ac:dyDescent="0.35">
      <c r="A30" t="s">
        <v>2354</v>
      </c>
    </row>
    <row r="31" spans="1:7" x14ac:dyDescent="0.35">
      <c r="A31" t="s">
        <v>2355</v>
      </c>
      <c r="B31" t="s">
        <v>2356</v>
      </c>
      <c r="C31" t="s">
        <v>2356</v>
      </c>
    </row>
    <row r="32" spans="1:7" x14ac:dyDescent="0.35">
      <c r="B32" s="48">
        <v>44865</v>
      </c>
      <c r="C32" s="48">
        <v>44895</v>
      </c>
    </row>
    <row r="33" spans="1:7" x14ac:dyDescent="0.35">
      <c r="A33" t="s">
        <v>2360</v>
      </c>
      <c r="B33">
        <v>10.1449</v>
      </c>
      <c r="C33">
        <v>10.2942</v>
      </c>
      <c r="E33" s="2"/>
      <c r="G33"/>
    </row>
    <row r="34" spans="1:7" x14ac:dyDescent="0.35">
      <c r="A34" t="s">
        <v>2361</v>
      </c>
      <c r="B34">
        <v>10.1449</v>
      </c>
      <c r="C34">
        <v>10.2942</v>
      </c>
      <c r="E34" s="2"/>
      <c r="G34"/>
    </row>
    <row r="35" spans="1:7" x14ac:dyDescent="0.35">
      <c r="A35" t="s">
        <v>2385</v>
      </c>
      <c r="B35">
        <v>10.1449</v>
      </c>
      <c r="C35">
        <v>10.2941</v>
      </c>
      <c r="E35" s="2"/>
      <c r="G35"/>
    </row>
    <row r="36" spans="1:7" x14ac:dyDescent="0.35">
      <c r="A36" t="s">
        <v>2386</v>
      </c>
      <c r="B36">
        <v>10.1449</v>
      </c>
      <c r="C36">
        <v>10.2941</v>
      </c>
      <c r="E36" s="2"/>
      <c r="G36"/>
    </row>
    <row r="37" spans="1:7" x14ac:dyDescent="0.35">
      <c r="E37" s="2"/>
      <c r="G37"/>
    </row>
    <row r="38" spans="1:7" x14ac:dyDescent="0.35">
      <c r="A38" t="s">
        <v>2371</v>
      </c>
      <c r="B38" s="34" t="s">
        <v>104</v>
      </c>
    </row>
    <row r="39" spans="1:7" x14ac:dyDescent="0.35">
      <c r="A39" t="s">
        <v>2372</v>
      </c>
      <c r="B39" s="34" t="s">
        <v>104</v>
      </c>
    </row>
    <row r="40" spans="1:7" ht="29" x14ac:dyDescent="0.35">
      <c r="A40" s="47" t="s">
        <v>2373</v>
      </c>
      <c r="B40" s="34" t="s">
        <v>104</v>
      </c>
    </row>
    <row r="41" spans="1:7" ht="29" x14ac:dyDescent="0.35">
      <c r="A41" s="47" t="s">
        <v>2374</v>
      </c>
      <c r="B41" s="34" t="s">
        <v>104</v>
      </c>
    </row>
    <row r="42" spans="1:7" x14ac:dyDescent="0.35">
      <c r="A42" t="s">
        <v>2375</v>
      </c>
      <c r="B42" s="49">
        <v>0</v>
      </c>
    </row>
    <row r="43" spans="1:7" ht="29" x14ac:dyDescent="0.35">
      <c r="A43" s="47" t="s">
        <v>2376</v>
      </c>
      <c r="B43" s="34" t="s">
        <v>104</v>
      </c>
    </row>
    <row r="44" spans="1:7" ht="29" x14ac:dyDescent="0.35">
      <c r="A44" s="47" t="s">
        <v>2377</v>
      </c>
      <c r="B44" s="34" t="s">
        <v>104</v>
      </c>
    </row>
    <row r="45" spans="1:7" ht="29" x14ac:dyDescent="0.35">
      <c r="A45" s="47" t="s">
        <v>2380</v>
      </c>
      <c r="B45" s="34" t="s">
        <v>104</v>
      </c>
    </row>
    <row r="46" spans="1:7" x14ac:dyDescent="0.35">
      <c r="A46" t="s">
        <v>2523</v>
      </c>
      <c r="B46" s="34" t="s">
        <v>104</v>
      </c>
    </row>
    <row r="47" spans="1:7" x14ac:dyDescent="0.35">
      <c r="A47" t="s">
        <v>2524</v>
      </c>
      <c r="B47" s="34" t="s">
        <v>104</v>
      </c>
    </row>
    <row r="50" spans="1:4" ht="29" x14ac:dyDescent="0.35">
      <c r="A50" s="70" t="s">
        <v>2580</v>
      </c>
      <c r="B50" s="57" t="s">
        <v>2581</v>
      </c>
      <c r="C50" s="57" t="s">
        <v>2531</v>
      </c>
      <c r="D50" s="65" t="s">
        <v>2532</v>
      </c>
    </row>
    <row r="51" spans="1:4" ht="71.5" customHeight="1" x14ac:dyDescent="0.35">
      <c r="A51" s="71" t="s">
        <v>2594</v>
      </c>
      <c r="B51" s="58"/>
      <c r="C51" s="59" t="s">
        <v>2539</v>
      </c>
      <c r="D51"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48883-B11F-4E59-9AF0-FB6A82215834}">
  <dimension ref="A1:H87"/>
  <sheetViews>
    <sheetView showGridLines="0" workbookViewId="0">
      <pane ySplit="4" topLeftCell="A83" activePane="bottomLeft" state="frozen"/>
      <selection pane="bottomLeft" activeCell="A86" sqref="A86"/>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39</v>
      </c>
      <c r="B1" s="55"/>
      <c r="C1" s="55"/>
      <c r="D1" s="55"/>
      <c r="E1" s="55"/>
      <c r="F1" s="55"/>
      <c r="G1" s="55"/>
      <c r="H1" s="51" t="str">
        <f>HYPERLINK("[EDEL_Portfolio Monthly Notes 30-Nov-2022.xlsx]Index!A1","Index")</f>
        <v>Index</v>
      </c>
    </row>
    <row r="2" spans="1:8" ht="19.5" customHeight="1" x14ac:dyDescent="0.35">
      <c r="A2" s="55" t="s">
        <v>40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6" t="s">
        <v>143</v>
      </c>
      <c r="B8" s="30"/>
      <c r="C8" s="30"/>
      <c r="D8" s="13"/>
      <c r="E8" s="14"/>
      <c r="F8" s="15"/>
      <c r="G8" s="15"/>
    </row>
    <row r="9" spans="1:8" x14ac:dyDescent="0.35">
      <c r="A9" s="16" t="s">
        <v>537</v>
      </c>
      <c r="B9" s="30"/>
      <c r="C9" s="30"/>
      <c r="D9" s="13"/>
      <c r="E9" s="14"/>
      <c r="F9" s="15"/>
      <c r="G9" s="15"/>
    </row>
    <row r="10" spans="1:8" x14ac:dyDescent="0.35">
      <c r="A10" s="16" t="s">
        <v>110</v>
      </c>
      <c r="B10" s="30"/>
      <c r="C10" s="30"/>
      <c r="D10" s="13"/>
      <c r="E10" s="35" t="s">
        <v>104</v>
      </c>
      <c r="F10" s="36" t="s">
        <v>104</v>
      </c>
      <c r="G10" s="15"/>
    </row>
    <row r="11" spans="1:8" x14ac:dyDescent="0.35">
      <c r="A11" s="12"/>
      <c r="B11" s="30"/>
      <c r="C11" s="30"/>
      <c r="D11" s="13"/>
      <c r="E11" s="14"/>
      <c r="F11" s="15"/>
      <c r="G11" s="15"/>
    </row>
    <row r="12" spans="1:8" x14ac:dyDescent="0.35">
      <c r="A12" s="16" t="s">
        <v>417</v>
      </c>
      <c r="B12" s="30"/>
      <c r="C12" s="30"/>
      <c r="D12" s="13"/>
      <c r="E12" s="14"/>
      <c r="F12" s="15"/>
      <c r="G12" s="15"/>
    </row>
    <row r="13" spans="1:8" x14ac:dyDescent="0.35">
      <c r="A13" s="12" t="s">
        <v>538</v>
      </c>
      <c r="B13" s="30" t="s">
        <v>539</v>
      </c>
      <c r="C13" s="30" t="s">
        <v>109</v>
      </c>
      <c r="D13" s="13">
        <v>7100000</v>
      </c>
      <c r="E13" s="14">
        <v>7165.28</v>
      </c>
      <c r="F13" s="15">
        <v>0.61660000000000004</v>
      </c>
      <c r="G13" s="15">
        <v>7.1383000000000002E-2</v>
      </c>
    </row>
    <row r="14" spans="1:8" x14ac:dyDescent="0.35">
      <c r="A14" s="12" t="s">
        <v>648</v>
      </c>
      <c r="B14" s="30" t="s">
        <v>649</v>
      </c>
      <c r="C14" s="30" t="s">
        <v>109</v>
      </c>
      <c r="D14" s="13">
        <v>3000000</v>
      </c>
      <c r="E14" s="14">
        <v>2994.62</v>
      </c>
      <c r="F14" s="15">
        <v>0.25769999999999998</v>
      </c>
      <c r="G14" s="15">
        <v>7.2836999999999999E-2</v>
      </c>
    </row>
    <row r="15" spans="1:8" x14ac:dyDescent="0.35">
      <c r="A15" s="12" t="s">
        <v>557</v>
      </c>
      <c r="B15" s="30" t="s">
        <v>558</v>
      </c>
      <c r="C15" s="30" t="s">
        <v>109</v>
      </c>
      <c r="D15" s="13">
        <v>500000</v>
      </c>
      <c r="E15" s="14">
        <v>506.34</v>
      </c>
      <c r="F15" s="15">
        <v>4.36E-2</v>
      </c>
      <c r="G15" s="15">
        <v>7.3895000000000002E-2</v>
      </c>
    </row>
    <row r="16" spans="1:8" x14ac:dyDescent="0.35">
      <c r="A16" s="16" t="s">
        <v>110</v>
      </c>
      <c r="B16" s="31"/>
      <c r="C16" s="31"/>
      <c r="D16" s="17"/>
      <c r="E16" s="18">
        <v>10666.24</v>
      </c>
      <c r="F16" s="19">
        <v>0.91790000000000005</v>
      </c>
      <c r="G16" s="20"/>
    </row>
    <row r="17" spans="1:7" x14ac:dyDescent="0.35">
      <c r="A17" s="12"/>
      <c r="B17" s="30"/>
      <c r="C17" s="30"/>
      <c r="D17" s="13"/>
      <c r="E17" s="14"/>
      <c r="F17" s="15"/>
      <c r="G17" s="15"/>
    </row>
    <row r="18" spans="1:7" x14ac:dyDescent="0.35">
      <c r="A18" s="16" t="s">
        <v>540</v>
      </c>
      <c r="B18" s="30"/>
      <c r="C18" s="30"/>
      <c r="D18" s="13"/>
      <c r="E18" s="14"/>
      <c r="F18" s="15"/>
      <c r="G18" s="15"/>
    </row>
    <row r="19" spans="1:7" x14ac:dyDescent="0.35">
      <c r="A19" s="12" t="s">
        <v>650</v>
      </c>
      <c r="B19" s="30" t="s">
        <v>651</v>
      </c>
      <c r="C19" s="30" t="s">
        <v>109</v>
      </c>
      <c r="D19" s="13">
        <v>9100</v>
      </c>
      <c r="E19" s="14">
        <v>9.4700000000000006</v>
      </c>
      <c r="F19" s="15">
        <v>8.0000000000000004E-4</v>
      </c>
      <c r="G19" s="15">
        <v>7.5504000000000002E-2</v>
      </c>
    </row>
    <row r="20" spans="1:7" x14ac:dyDescent="0.35">
      <c r="A20" s="16" t="s">
        <v>110</v>
      </c>
      <c r="B20" s="31"/>
      <c r="C20" s="31"/>
      <c r="D20" s="17"/>
      <c r="E20" s="18">
        <v>9.4700000000000006</v>
      </c>
      <c r="F20" s="19">
        <v>8.0000000000000004E-4</v>
      </c>
      <c r="G20" s="20"/>
    </row>
    <row r="21" spans="1:7" x14ac:dyDescent="0.35">
      <c r="A21" s="12"/>
      <c r="B21" s="30"/>
      <c r="C21" s="30"/>
      <c r="D21" s="13"/>
      <c r="E21" s="14"/>
      <c r="F21" s="15"/>
      <c r="G21" s="15"/>
    </row>
    <row r="22" spans="1:7" x14ac:dyDescent="0.35">
      <c r="A22" s="12"/>
      <c r="B22" s="30"/>
      <c r="C22" s="30"/>
      <c r="D22" s="13"/>
      <c r="E22" s="14"/>
      <c r="F22" s="15"/>
      <c r="G22" s="15"/>
    </row>
    <row r="23" spans="1:7" x14ac:dyDescent="0.35">
      <c r="A23" s="16" t="s">
        <v>196</v>
      </c>
      <c r="B23" s="30"/>
      <c r="C23" s="30"/>
      <c r="D23" s="13"/>
      <c r="E23" s="14"/>
      <c r="F23" s="15"/>
      <c r="G23" s="15"/>
    </row>
    <row r="24" spans="1:7" x14ac:dyDescent="0.35">
      <c r="A24" s="16" t="s">
        <v>110</v>
      </c>
      <c r="B24" s="30"/>
      <c r="C24" s="30"/>
      <c r="D24" s="13"/>
      <c r="E24" s="35" t="s">
        <v>104</v>
      </c>
      <c r="F24" s="36" t="s">
        <v>104</v>
      </c>
      <c r="G24" s="15"/>
    </row>
    <row r="25" spans="1:7" x14ac:dyDescent="0.35">
      <c r="A25" s="12"/>
      <c r="B25" s="30"/>
      <c r="C25" s="30"/>
      <c r="D25" s="13"/>
      <c r="E25" s="14"/>
      <c r="F25" s="15"/>
      <c r="G25" s="15"/>
    </row>
    <row r="26" spans="1:7" x14ac:dyDescent="0.35">
      <c r="A26" s="16" t="s">
        <v>197</v>
      </c>
      <c r="B26" s="30"/>
      <c r="C26" s="30"/>
      <c r="D26" s="13"/>
      <c r="E26" s="14"/>
      <c r="F26" s="15"/>
      <c r="G26" s="15"/>
    </row>
    <row r="27" spans="1:7" x14ac:dyDescent="0.35">
      <c r="A27" s="16" t="s">
        <v>110</v>
      </c>
      <c r="B27" s="30"/>
      <c r="C27" s="30"/>
      <c r="D27" s="13"/>
      <c r="E27" s="35" t="s">
        <v>104</v>
      </c>
      <c r="F27" s="36" t="s">
        <v>104</v>
      </c>
      <c r="G27" s="15"/>
    </row>
    <row r="28" spans="1:7" x14ac:dyDescent="0.35">
      <c r="A28" s="12"/>
      <c r="B28" s="30"/>
      <c r="C28" s="30"/>
      <c r="D28" s="13"/>
      <c r="E28" s="14"/>
      <c r="F28" s="15"/>
      <c r="G28" s="15"/>
    </row>
    <row r="29" spans="1:7" x14ac:dyDescent="0.35">
      <c r="A29" s="21" t="s">
        <v>135</v>
      </c>
      <c r="B29" s="32"/>
      <c r="C29" s="32"/>
      <c r="D29" s="22"/>
      <c r="E29" s="18">
        <v>10675.71</v>
      </c>
      <c r="F29" s="19">
        <v>0.91869999999999996</v>
      </c>
      <c r="G29" s="20"/>
    </row>
    <row r="30" spans="1:7" x14ac:dyDescent="0.35">
      <c r="A30" s="12"/>
      <c r="B30" s="30"/>
      <c r="C30" s="30"/>
      <c r="D30" s="13"/>
      <c r="E30" s="14"/>
      <c r="F30" s="15"/>
      <c r="G30" s="15"/>
    </row>
    <row r="31" spans="1:7" x14ac:dyDescent="0.35">
      <c r="A31" s="12"/>
      <c r="B31" s="30"/>
      <c r="C31" s="30"/>
      <c r="D31" s="13"/>
      <c r="E31" s="14"/>
      <c r="F31" s="15"/>
      <c r="G31" s="15"/>
    </row>
    <row r="32" spans="1:7" x14ac:dyDescent="0.35">
      <c r="A32" s="16" t="s">
        <v>136</v>
      </c>
      <c r="B32" s="30"/>
      <c r="C32" s="30"/>
      <c r="D32" s="13"/>
      <c r="E32" s="14"/>
      <c r="F32" s="15"/>
      <c r="G32" s="15"/>
    </row>
    <row r="33" spans="1:7" x14ac:dyDescent="0.35">
      <c r="A33" s="12" t="s">
        <v>137</v>
      </c>
      <c r="B33" s="30"/>
      <c r="C33" s="30"/>
      <c r="D33" s="13"/>
      <c r="E33" s="14">
        <v>928.86</v>
      </c>
      <c r="F33" s="15">
        <v>7.9899999999999999E-2</v>
      </c>
      <c r="G33" s="15">
        <v>5.6446000000000003E-2</v>
      </c>
    </row>
    <row r="34" spans="1:7" x14ac:dyDescent="0.35">
      <c r="A34" s="16" t="s">
        <v>110</v>
      </c>
      <c r="B34" s="31"/>
      <c r="C34" s="31"/>
      <c r="D34" s="17"/>
      <c r="E34" s="18">
        <v>928.86</v>
      </c>
      <c r="F34" s="19">
        <v>7.9899999999999999E-2</v>
      </c>
      <c r="G34" s="20"/>
    </row>
    <row r="35" spans="1:7" x14ac:dyDescent="0.35">
      <c r="A35" s="12"/>
      <c r="B35" s="30"/>
      <c r="C35" s="30"/>
      <c r="D35" s="13"/>
      <c r="E35" s="14"/>
      <c r="F35" s="15"/>
      <c r="G35" s="15"/>
    </row>
    <row r="36" spans="1:7" x14ac:dyDescent="0.35">
      <c r="A36" s="21" t="s">
        <v>135</v>
      </c>
      <c r="B36" s="32"/>
      <c r="C36" s="32"/>
      <c r="D36" s="22"/>
      <c r="E36" s="18">
        <v>928.86</v>
      </c>
      <c r="F36" s="19">
        <v>7.9899999999999999E-2</v>
      </c>
      <c r="G36" s="20"/>
    </row>
    <row r="37" spans="1:7" x14ac:dyDescent="0.35">
      <c r="A37" s="12" t="s">
        <v>138</v>
      </c>
      <c r="B37" s="30"/>
      <c r="C37" s="30"/>
      <c r="D37" s="13"/>
      <c r="E37" s="14">
        <v>295.41104039999999</v>
      </c>
      <c r="F37" s="15">
        <v>2.5422E-2</v>
      </c>
      <c r="G37" s="15"/>
    </row>
    <row r="38" spans="1:7" x14ac:dyDescent="0.35">
      <c r="A38" s="12" t="s">
        <v>139</v>
      </c>
      <c r="B38" s="30"/>
      <c r="C38" s="30"/>
      <c r="D38" s="13"/>
      <c r="E38" s="23">
        <v>-279.83104040000001</v>
      </c>
      <c r="F38" s="24">
        <v>-2.4022000000000002E-2</v>
      </c>
      <c r="G38" s="15">
        <v>5.6446000000000003E-2</v>
      </c>
    </row>
    <row r="39" spans="1:7" x14ac:dyDescent="0.35">
      <c r="A39" s="25" t="s">
        <v>140</v>
      </c>
      <c r="B39" s="33"/>
      <c r="C39" s="33"/>
      <c r="D39" s="26"/>
      <c r="E39" s="27">
        <v>11620.15</v>
      </c>
      <c r="F39" s="28">
        <v>1</v>
      </c>
      <c r="G39" s="28"/>
    </row>
    <row r="41" spans="1:7" x14ac:dyDescent="0.35">
      <c r="A41" s="1" t="s">
        <v>142</v>
      </c>
    </row>
    <row r="44" spans="1:7" x14ac:dyDescent="0.35">
      <c r="A44" s="1" t="s">
        <v>2352</v>
      </c>
    </row>
    <row r="45" spans="1:7" x14ac:dyDescent="0.35">
      <c r="A45" s="47" t="s">
        <v>2353</v>
      </c>
      <c r="B45" s="34" t="s">
        <v>104</v>
      </c>
    </row>
    <row r="46" spans="1:7" x14ac:dyDescent="0.35">
      <c r="A46" t="s">
        <v>2354</v>
      </c>
    </row>
    <row r="47" spans="1:7" x14ac:dyDescent="0.35">
      <c r="A47" t="s">
        <v>2355</v>
      </c>
      <c r="B47" t="s">
        <v>2356</v>
      </c>
      <c r="C47" t="s">
        <v>2356</v>
      </c>
    </row>
    <row r="48" spans="1:7" x14ac:dyDescent="0.35">
      <c r="B48" s="48">
        <v>44865</v>
      </c>
      <c r="C48" s="48">
        <v>44895</v>
      </c>
    </row>
    <row r="49" spans="1:7" x14ac:dyDescent="0.35">
      <c r="A49" t="s">
        <v>2357</v>
      </c>
      <c r="B49" t="s">
        <v>2359</v>
      </c>
      <c r="C49" t="s">
        <v>2359</v>
      </c>
      <c r="E49" s="2"/>
      <c r="G49"/>
    </row>
    <row r="50" spans="1:7" x14ac:dyDescent="0.35">
      <c r="A50" t="s">
        <v>2358</v>
      </c>
      <c r="B50" t="s">
        <v>2359</v>
      </c>
      <c r="C50" t="s">
        <v>2359</v>
      </c>
      <c r="E50" s="2"/>
      <c r="G50"/>
    </row>
    <row r="51" spans="1:7" x14ac:dyDescent="0.35">
      <c r="A51" t="s">
        <v>2381</v>
      </c>
      <c r="B51">
        <v>20.0227</v>
      </c>
      <c r="C51">
        <v>20.023800000000001</v>
      </c>
      <c r="E51" s="2"/>
      <c r="G51"/>
    </row>
    <row r="52" spans="1:7" x14ac:dyDescent="0.35">
      <c r="A52" t="s">
        <v>2360</v>
      </c>
      <c r="B52">
        <v>20.913699999999999</v>
      </c>
      <c r="C52">
        <v>21.2163</v>
      </c>
      <c r="E52" s="2"/>
      <c r="G52"/>
    </row>
    <row r="53" spans="1:7" x14ac:dyDescent="0.35">
      <c r="A53" t="s">
        <v>2361</v>
      </c>
      <c r="B53">
        <v>20.830400000000001</v>
      </c>
      <c r="C53">
        <v>21.131699999999999</v>
      </c>
      <c r="E53" s="2"/>
      <c r="G53"/>
    </row>
    <row r="54" spans="1:7" x14ac:dyDescent="0.35">
      <c r="A54" t="s">
        <v>2382</v>
      </c>
      <c r="B54">
        <v>16.617100000000001</v>
      </c>
      <c r="C54">
        <v>16.637</v>
      </c>
      <c r="E54" s="2"/>
      <c r="G54"/>
    </row>
    <row r="55" spans="1:7" x14ac:dyDescent="0.35">
      <c r="A55" t="s">
        <v>2383</v>
      </c>
      <c r="B55">
        <v>16.039400000000001</v>
      </c>
      <c r="C55">
        <v>16.061900000000001</v>
      </c>
      <c r="E55" s="2"/>
      <c r="G55"/>
    </row>
    <row r="56" spans="1:7" x14ac:dyDescent="0.35">
      <c r="A56" t="s">
        <v>2365</v>
      </c>
      <c r="B56">
        <v>20.015699999999999</v>
      </c>
      <c r="C56">
        <v>20.2943</v>
      </c>
      <c r="E56" s="2"/>
      <c r="G56"/>
    </row>
    <row r="57" spans="1:7" x14ac:dyDescent="0.35">
      <c r="A57" t="s">
        <v>2369</v>
      </c>
      <c r="B57" t="s">
        <v>2359</v>
      </c>
      <c r="C57" t="s">
        <v>2359</v>
      </c>
      <c r="E57" s="2"/>
      <c r="G57"/>
    </row>
    <row r="58" spans="1:7" x14ac:dyDescent="0.35">
      <c r="A58" t="s">
        <v>2384</v>
      </c>
      <c r="B58">
        <v>19.496200000000002</v>
      </c>
      <c r="C58">
        <v>19.4969</v>
      </c>
      <c r="E58" s="2"/>
      <c r="G58"/>
    </row>
    <row r="59" spans="1:7" x14ac:dyDescent="0.35">
      <c r="A59" t="s">
        <v>2385</v>
      </c>
      <c r="B59">
        <v>20.006900000000002</v>
      </c>
      <c r="C59">
        <v>20.285399999999999</v>
      </c>
      <c r="E59" s="2"/>
      <c r="G59"/>
    </row>
    <row r="60" spans="1:7" x14ac:dyDescent="0.35">
      <c r="A60" t="s">
        <v>2386</v>
      </c>
      <c r="B60">
        <v>20.02</v>
      </c>
      <c r="C60">
        <v>20.2986</v>
      </c>
      <c r="E60" s="2"/>
      <c r="G60"/>
    </row>
    <row r="61" spans="1:7" x14ac:dyDescent="0.35">
      <c r="A61" t="s">
        <v>2387</v>
      </c>
      <c r="B61">
        <v>10.3779</v>
      </c>
      <c r="C61">
        <v>10.389200000000001</v>
      </c>
      <c r="E61" s="2"/>
      <c r="G61"/>
    </row>
    <row r="62" spans="1:7" x14ac:dyDescent="0.35">
      <c r="A62" t="s">
        <v>2388</v>
      </c>
      <c r="B62">
        <v>10.232900000000001</v>
      </c>
      <c r="C62">
        <v>10.3047</v>
      </c>
      <c r="E62" s="2"/>
      <c r="G62"/>
    </row>
    <row r="63" spans="1:7" x14ac:dyDescent="0.35">
      <c r="A63" t="s">
        <v>2370</v>
      </c>
      <c r="E63" s="2"/>
      <c r="G63"/>
    </row>
    <row r="65" spans="1:4" x14ac:dyDescent="0.35">
      <c r="A65" t="s">
        <v>2389</v>
      </c>
    </row>
    <row r="67" spans="1:4" x14ac:dyDescent="0.35">
      <c r="A67" s="50" t="s">
        <v>2390</v>
      </c>
      <c r="B67" s="50" t="s">
        <v>2391</v>
      </c>
      <c r="C67" s="50" t="s">
        <v>2392</v>
      </c>
      <c r="D67" s="50" t="s">
        <v>2393</v>
      </c>
    </row>
    <row r="68" spans="1:4" x14ac:dyDescent="0.35">
      <c r="A68" s="50" t="s">
        <v>2394</v>
      </c>
      <c r="B68" s="50"/>
      <c r="C68" s="50">
        <v>0.28806349999999997</v>
      </c>
      <c r="D68" s="50">
        <v>0.28806349999999997</v>
      </c>
    </row>
    <row r="69" spans="1:4" x14ac:dyDescent="0.35">
      <c r="A69" s="50" t="s">
        <v>2395</v>
      </c>
      <c r="B69" s="50"/>
      <c r="C69" s="50">
        <v>0.2205</v>
      </c>
      <c r="D69" s="50">
        <v>0.2205</v>
      </c>
    </row>
    <row r="70" spans="1:4" x14ac:dyDescent="0.35">
      <c r="A70" s="50" t="s">
        <v>2396</v>
      </c>
      <c r="B70" s="50"/>
      <c r="C70" s="50">
        <v>0.2086537</v>
      </c>
      <c r="D70" s="50">
        <v>0.2086537</v>
      </c>
    </row>
    <row r="71" spans="1:4" x14ac:dyDescent="0.35">
      <c r="A71" s="50" t="s">
        <v>2397</v>
      </c>
      <c r="B71" s="50"/>
      <c r="C71" s="50">
        <v>0.27034190000000002</v>
      </c>
      <c r="D71" s="50">
        <v>0.27034190000000002</v>
      </c>
    </row>
    <row r="72" spans="1:4" x14ac:dyDescent="0.35">
      <c r="A72" s="50" t="s">
        <v>2398</v>
      </c>
      <c r="B72" s="50"/>
      <c r="C72" s="50">
        <v>0.13316620000000001</v>
      </c>
      <c r="D72" s="50">
        <v>0.13316620000000001</v>
      </c>
    </row>
    <row r="73" spans="1:4" x14ac:dyDescent="0.35">
      <c r="A73" s="50" t="s">
        <v>2399</v>
      </c>
      <c r="B73" s="50"/>
      <c r="C73" s="50">
        <v>7.0499999999999993E-2</v>
      </c>
      <c r="D73" s="50">
        <v>7.0499999999999993E-2</v>
      </c>
    </row>
    <row r="75" spans="1:4" x14ac:dyDescent="0.35">
      <c r="A75" t="s">
        <v>2372</v>
      </c>
      <c r="B75" s="34" t="s">
        <v>104</v>
      </c>
    </row>
    <row r="76" spans="1:4" ht="29" x14ac:dyDescent="0.35">
      <c r="A76" s="47" t="s">
        <v>2373</v>
      </c>
      <c r="B76" s="34" t="s">
        <v>104</v>
      </c>
    </row>
    <row r="77" spans="1:4" ht="29" x14ac:dyDescent="0.35">
      <c r="A77" s="47" t="s">
        <v>2374</v>
      </c>
      <c r="B77" s="34" t="s">
        <v>104</v>
      </c>
    </row>
    <row r="78" spans="1:4" x14ac:dyDescent="0.35">
      <c r="A78" t="s">
        <v>2375</v>
      </c>
      <c r="B78" s="49">
        <v>6.0514131047229602</v>
      </c>
    </row>
    <row r="79" spans="1:4" ht="29" x14ac:dyDescent="0.35">
      <c r="A79" s="47" t="s">
        <v>2376</v>
      </c>
      <c r="B79" s="34" t="s">
        <v>104</v>
      </c>
    </row>
    <row r="80" spans="1:4" ht="29" x14ac:dyDescent="0.35">
      <c r="A80" s="47" t="s">
        <v>2377</v>
      </c>
      <c r="B80" s="34" t="s">
        <v>104</v>
      </c>
    </row>
    <row r="81" spans="1:6" ht="29" x14ac:dyDescent="0.35">
      <c r="A81" s="47" t="s">
        <v>2380</v>
      </c>
      <c r="B81" s="34" t="s">
        <v>104</v>
      </c>
    </row>
    <row r="82" spans="1:6" x14ac:dyDescent="0.35">
      <c r="A82" t="s">
        <v>2523</v>
      </c>
      <c r="B82" s="34" t="s">
        <v>104</v>
      </c>
    </row>
    <row r="83" spans="1:6" x14ac:dyDescent="0.35">
      <c r="A83" t="s">
        <v>2524</v>
      </c>
      <c r="B83" s="34" t="s">
        <v>104</v>
      </c>
    </row>
    <row r="86" spans="1:6" ht="29" x14ac:dyDescent="0.35">
      <c r="A86" s="70" t="s">
        <v>2580</v>
      </c>
      <c r="B86" s="57" t="s">
        <v>2581</v>
      </c>
      <c r="C86" s="57" t="s">
        <v>2531</v>
      </c>
      <c r="D86" s="65" t="s">
        <v>2532</v>
      </c>
      <c r="E86" s="65" t="s">
        <v>2531</v>
      </c>
      <c r="F86" s="65" t="s">
        <v>2532</v>
      </c>
    </row>
    <row r="87" spans="1:6" ht="79" customHeight="1" x14ac:dyDescent="0.35">
      <c r="A87" s="71" t="s">
        <v>2595</v>
      </c>
      <c r="B87" s="61"/>
      <c r="C87" s="59" t="s">
        <v>2546</v>
      </c>
      <c r="D87" s="61"/>
      <c r="E87" s="59" t="s">
        <v>2547</v>
      </c>
      <c r="F87"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5F180-C30C-4F4D-A647-1169A1213A96}">
  <dimension ref="A1:H110"/>
  <sheetViews>
    <sheetView showGridLines="0" workbookViewId="0">
      <pane ySplit="4" topLeftCell="A107" activePane="bottomLeft" state="frozen"/>
      <selection pane="bottomLeft" activeCell="A109" sqref="A109:D110"/>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41</v>
      </c>
      <c r="B1" s="55"/>
      <c r="C1" s="55"/>
      <c r="D1" s="55"/>
      <c r="E1" s="55"/>
      <c r="F1" s="55"/>
      <c r="G1" s="55"/>
      <c r="H1" s="51" t="str">
        <f>HYPERLINK("[EDEL_Portfolio Monthly Notes 30-Nov-2022.xlsx]Index!A1","Index")</f>
        <v>Index</v>
      </c>
    </row>
    <row r="2" spans="1:8" ht="19.5" customHeight="1" x14ac:dyDescent="0.35">
      <c r="A2" s="55" t="s">
        <v>42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143</v>
      </c>
      <c r="B9" s="30"/>
      <c r="C9" s="30"/>
      <c r="D9" s="13"/>
      <c r="E9" s="14"/>
      <c r="F9" s="15"/>
      <c r="G9" s="15"/>
    </row>
    <row r="10" spans="1:8" x14ac:dyDescent="0.35">
      <c r="A10" s="16" t="s">
        <v>144</v>
      </c>
      <c r="B10" s="30"/>
      <c r="C10" s="30"/>
      <c r="D10" s="13"/>
      <c r="E10" s="14"/>
      <c r="F10" s="15"/>
      <c r="G10" s="15"/>
    </row>
    <row r="11" spans="1:8" x14ac:dyDescent="0.35">
      <c r="A11" s="12" t="s">
        <v>652</v>
      </c>
      <c r="B11" s="30" t="s">
        <v>653</v>
      </c>
      <c r="C11" s="30" t="s">
        <v>147</v>
      </c>
      <c r="D11" s="13">
        <v>20000000</v>
      </c>
      <c r="E11" s="14">
        <v>19962.759999999998</v>
      </c>
      <c r="F11" s="15">
        <v>7.2700000000000001E-2</v>
      </c>
      <c r="G11" s="15">
        <v>7.3599999999999999E-2</v>
      </c>
    </row>
    <row r="12" spans="1:8" x14ac:dyDescent="0.35">
      <c r="A12" s="12" t="s">
        <v>654</v>
      </c>
      <c r="B12" s="30" t="s">
        <v>655</v>
      </c>
      <c r="C12" s="30" t="s">
        <v>147</v>
      </c>
      <c r="D12" s="13">
        <v>17500000</v>
      </c>
      <c r="E12" s="14">
        <v>16746.91</v>
      </c>
      <c r="F12" s="15">
        <v>6.0999999999999999E-2</v>
      </c>
      <c r="G12" s="15">
        <v>7.3532E-2</v>
      </c>
    </row>
    <row r="13" spans="1:8" x14ac:dyDescent="0.35">
      <c r="A13" s="12" t="s">
        <v>656</v>
      </c>
      <c r="B13" s="30" t="s">
        <v>657</v>
      </c>
      <c r="C13" s="30" t="s">
        <v>147</v>
      </c>
      <c r="D13" s="13">
        <v>16000000</v>
      </c>
      <c r="E13" s="14">
        <v>16023.34</v>
      </c>
      <c r="F13" s="15">
        <v>5.8400000000000001E-2</v>
      </c>
      <c r="G13" s="15">
        <v>7.2622999999999993E-2</v>
      </c>
    </row>
    <row r="14" spans="1:8" x14ac:dyDescent="0.35">
      <c r="A14" s="12" t="s">
        <v>658</v>
      </c>
      <c r="B14" s="30" t="s">
        <v>659</v>
      </c>
      <c r="C14" s="30" t="s">
        <v>147</v>
      </c>
      <c r="D14" s="13">
        <v>15000000</v>
      </c>
      <c r="E14" s="14">
        <v>15334.43</v>
      </c>
      <c r="F14" s="15">
        <v>5.5899999999999998E-2</v>
      </c>
      <c r="G14" s="15">
        <v>7.2699E-2</v>
      </c>
    </row>
    <row r="15" spans="1:8" x14ac:dyDescent="0.35">
      <c r="A15" s="12" t="s">
        <v>660</v>
      </c>
      <c r="B15" s="30" t="s">
        <v>661</v>
      </c>
      <c r="C15" s="30" t="s">
        <v>147</v>
      </c>
      <c r="D15" s="13">
        <v>11000000</v>
      </c>
      <c r="E15" s="14">
        <v>11244.78</v>
      </c>
      <c r="F15" s="15">
        <v>4.1000000000000002E-2</v>
      </c>
      <c r="G15" s="15">
        <v>7.2499999999999995E-2</v>
      </c>
    </row>
    <row r="16" spans="1:8" x14ac:dyDescent="0.35">
      <c r="A16" s="12" t="s">
        <v>662</v>
      </c>
      <c r="B16" s="30" t="s">
        <v>663</v>
      </c>
      <c r="C16" s="30" t="s">
        <v>147</v>
      </c>
      <c r="D16" s="13">
        <v>11000000</v>
      </c>
      <c r="E16" s="14">
        <v>11198.79</v>
      </c>
      <c r="F16" s="15">
        <v>4.0800000000000003E-2</v>
      </c>
      <c r="G16" s="15">
        <v>7.3298000000000002E-2</v>
      </c>
    </row>
    <row r="17" spans="1:7" x14ac:dyDescent="0.35">
      <c r="A17" s="12" t="s">
        <v>664</v>
      </c>
      <c r="B17" s="30" t="s">
        <v>665</v>
      </c>
      <c r="C17" s="30" t="s">
        <v>147</v>
      </c>
      <c r="D17" s="13">
        <v>5000000</v>
      </c>
      <c r="E17" s="14">
        <v>5116.8599999999997</v>
      </c>
      <c r="F17" s="15">
        <v>1.8599999999999998E-2</v>
      </c>
      <c r="G17" s="15">
        <v>7.2800000000000004E-2</v>
      </c>
    </row>
    <row r="18" spans="1:7" x14ac:dyDescent="0.35">
      <c r="A18" s="12" t="s">
        <v>666</v>
      </c>
      <c r="B18" s="30" t="s">
        <v>667</v>
      </c>
      <c r="C18" s="30" t="s">
        <v>147</v>
      </c>
      <c r="D18" s="13">
        <v>3500000</v>
      </c>
      <c r="E18" s="14">
        <v>3506.45</v>
      </c>
      <c r="F18" s="15">
        <v>1.2800000000000001E-2</v>
      </c>
      <c r="G18" s="15">
        <v>7.4800000000000005E-2</v>
      </c>
    </row>
    <row r="19" spans="1:7" x14ac:dyDescent="0.35">
      <c r="A19" s="12" t="s">
        <v>668</v>
      </c>
      <c r="B19" s="30" t="s">
        <v>669</v>
      </c>
      <c r="C19" s="30" t="s">
        <v>147</v>
      </c>
      <c r="D19" s="13">
        <v>3000000</v>
      </c>
      <c r="E19" s="14">
        <v>2987.41</v>
      </c>
      <c r="F19" s="15">
        <v>1.09E-2</v>
      </c>
      <c r="G19" s="15">
        <v>7.3599999999999999E-2</v>
      </c>
    </row>
    <row r="20" spans="1:7" x14ac:dyDescent="0.35">
      <c r="A20" s="12" t="s">
        <v>670</v>
      </c>
      <c r="B20" s="30" t="s">
        <v>671</v>
      </c>
      <c r="C20" s="30" t="s">
        <v>163</v>
      </c>
      <c r="D20" s="13">
        <v>3000000</v>
      </c>
      <c r="E20" s="14">
        <v>2973.59</v>
      </c>
      <c r="F20" s="15">
        <v>1.0800000000000001E-2</v>
      </c>
      <c r="G20" s="15">
        <v>7.3699000000000001E-2</v>
      </c>
    </row>
    <row r="21" spans="1:7" x14ac:dyDescent="0.35">
      <c r="A21" s="12" t="s">
        <v>672</v>
      </c>
      <c r="B21" s="30" t="s">
        <v>673</v>
      </c>
      <c r="C21" s="30" t="s">
        <v>147</v>
      </c>
      <c r="D21" s="13">
        <v>2700000</v>
      </c>
      <c r="E21" s="14">
        <v>2796.08</v>
      </c>
      <c r="F21" s="15">
        <v>1.0200000000000001E-2</v>
      </c>
      <c r="G21" s="15">
        <v>7.2903999999999997E-2</v>
      </c>
    </row>
    <row r="22" spans="1:7" x14ac:dyDescent="0.35">
      <c r="A22" s="12" t="s">
        <v>674</v>
      </c>
      <c r="B22" s="30" t="s">
        <v>675</v>
      </c>
      <c r="C22" s="30" t="s">
        <v>147</v>
      </c>
      <c r="D22" s="13">
        <v>2500000</v>
      </c>
      <c r="E22" s="14">
        <v>2629.2</v>
      </c>
      <c r="F22" s="15">
        <v>9.5999999999999992E-3</v>
      </c>
      <c r="G22" s="15">
        <v>7.2650000000000006E-2</v>
      </c>
    </row>
    <row r="23" spans="1:7" x14ac:dyDescent="0.35">
      <c r="A23" s="12" t="s">
        <v>676</v>
      </c>
      <c r="B23" s="30" t="s">
        <v>677</v>
      </c>
      <c r="C23" s="30" t="s">
        <v>147</v>
      </c>
      <c r="D23" s="13">
        <v>2500000</v>
      </c>
      <c r="E23" s="14">
        <v>2503.59</v>
      </c>
      <c r="F23" s="15">
        <v>9.1000000000000004E-3</v>
      </c>
      <c r="G23" s="15">
        <v>7.4800000000000005E-2</v>
      </c>
    </row>
    <row r="24" spans="1:7" x14ac:dyDescent="0.35">
      <c r="A24" s="12" t="s">
        <v>678</v>
      </c>
      <c r="B24" s="30" t="s">
        <v>679</v>
      </c>
      <c r="C24" s="30" t="s">
        <v>150</v>
      </c>
      <c r="D24" s="13">
        <v>2000000</v>
      </c>
      <c r="E24" s="14">
        <v>2012.02</v>
      </c>
      <c r="F24" s="15">
        <v>7.3000000000000001E-3</v>
      </c>
      <c r="G24" s="15">
        <v>7.3050000000000004E-2</v>
      </c>
    </row>
    <row r="25" spans="1:7" x14ac:dyDescent="0.35">
      <c r="A25" s="12" t="s">
        <v>680</v>
      </c>
      <c r="B25" s="30" t="s">
        <v>681</v>
      </c>
      <c r="C25" s="30" t="s">
        <v>150</v>
      </c>
      <c r="D25" s="13">
        <v>1500000</v>
      </c>
      <c r="E25" s="14">
        <v>1605.91</v>
      </c>
      <c r="F25" s="15">
        <v>5.7999999999999996E-3</v>
      </c>
      <c r="G25" s="15">
        <v>7.2499999999999995E-2</v>
      </c>
    </row>
    <row r="26" spans="1:7" x14ac:dyDescent="0.35">
      <c r="A26" s="12" t="s">
        <v>682</v>
      </c>
      <c r="B26" s="30" t="s">
        <v>683</v>
      </c>
      <c r="C26" s="30" t="s">
        <v>147</v>
      </c>
      <c r="D26" s="13">
        <v>1500000</v>
      </c>
      <c r="E26" s="14">
        <v>1493.48</v>
      </c>
      <c r="F26" s="15">
        <v>5.4000000000000003E-3</v>
      </c>
      <c r="G26" s="15">
        <v>7.3500999999999997E-2</v>
      </c>
    </row>
    <row r="27" spans="1:7" x14ac:dyDescent="0.35">
      <c r="A27" s="12" t="s">
        <v>684</v>
      </c>
      <c r="B27" s="30" t="s">
        <v>685</v>
      </c>
      <c r="C27" s="30" t="s">
        <v>147</v>
      </c>
      <c r="D27" s="13">
        <v>500000</v>
      </c>
      <c r="E27" s="14">
        <v>475.84</v>
      </c>
      <c r="F27" s="15">
        <v>1.6999999999999999E-3</v>
      </c>
      <c r="G27" s="15">
        <v>7.4499999999999997E-2</v>
      </c>
    </row>
    <row r="28" spans="1:7" x14ac:dyDescent="0.35">
      <c r="A28" s="16" t="s">
        <v>110</v>
      </c>
      <c r="B28" s="31"/>
      <c r="C28" s="31"/>
      <c r="D28" s="17"/>
      <c r="E28" s="18">
        <v>118611.44</v>
      </c>
      <c r="F28" s="19">
        <v>0.432</v>
      </c>
      <c r="G28" s="20"/>
    </row>
    <row r="29" spans="1:7" x14ac:dyDescent="0.35">
      <c r="A29" s="12"/>
      <c r="B29" s="30"/>
      <c r="C29" s="30"/>
      <c r="D29" s="13"/>
      <c r="E29" s="14"/>
      <c r="F29" s="15"/>
      <c r="G29" s="15"/>
    </row>
    <row r="30" spans="1:7" x14ac:dyDescent="0.35">
      <c r="A30" s="16" t="s">
        <v>417</v>
      </c>
      <c r="B30" s="30"/>
      <c r="C30" s="30"/>
      <c r="D30" s="13"/>
      <c r="E30" s="14"/>
      <c r="F30" s="15"/>
      <c r="G30" s="15"/>
    </row>
    <row r="31" spans="1:7" x14ac:dyDescent="0.35">
      <c r="A31" s="12" t="s">
        <v>686</v>
      </c>
      <c r="B31" s="30" t="s">
        <v>687</v>
      </c>
      <c r="C31" s="30" t="s">
        <v>109</v>
      </c>
      <c r="D31" s="13">
        <v>500000</v>
      </c>
      <c r="E31" s="14">
        <v>476.85</v>
      </c>
      <c r="F31" s="15">
        <v>1.6999999999999999E-3</v>
      </c>
      <c r="G31" s="15">
        <v>7.102E-2</v>
      </c>
    </row>
    <row r="32" spans="1:7" x14ac:dyDescent="0.35">
      <c r="A32" s="16" t="s">
        <v>110</v>
      </c>
      <c r="B32" s="31"/>
      <c r="C32" s="31"/>
      <c r="D32" s="17"/>
      <c r="E32" s="18">
        <v>476.85</v>
      </c>
      <c r="F32" s="19">
        <v>1.6999999999999999E-3</v>
      </c>
      <c r="G32" s="20"/>
    </row>
    <row r="33" spans="1:7" x14ac:dyDescent="0.35">
      <c r="A33" s="16" t="s">
        <v>540</v>
      </c>
      <c r="B33" s="30"/>
      <c r="C33" s="30"/>
      <c r="D33" s="13"/>
      <c r="E33" s="14"/>
      <c r="F33" s="15"/>
      <c r="G33" s="15"/>
    </row>
    <row r="34" spans="1:7" x14ac:dyDescent="0.35">
      <c r="A34" s="12" t="s">
        <v>688</v>
      </c>
      <c r="B34" s="30" t="s">
        <v>689</v>
      </c>
      <c r="C34" s="30" t="s">
        <v>109</v>
      </c>
      <c r="D34" s="13">
        <v>14000000</v>
      </c>
      <c r="E34" s="14">
        <v>13611.6</v>
      </c>
      <c r="F34" s="15">
        <v>4.9599999999999998E-2</v>
      </c>
      <c r="G34" s="15">
        <v>7.3357000000000006E-2</v>
      </c>
    </row>
    <row r="35" spans="1:7" x14ac:dyDescent="0.35">
      <c r="A35" s="12" t="s">
        <v>690</v>
      </c>
      <c r="B35" s="30" t="s">
        <v>691</v>
      </c>
      <c r="C35" s="30" t="s">
        <v>109</v>
      </c>
      <c r="D35" s="13">
        <v>10500000</v>
      </c>
      <c r="E35" s="14">
        <v>10650.33</v>
      </c>
      <c r="F35" s="15">
        <v>3.8800000000000001E-2</v>
      </c>
      <c r="G35" s="15">
        <v>7.3765999999999998E-2</v>
      </c>
    </row>
    <row r="36" spans="1:7" x14ac:dyDescent="0.35">
      <c r="A36" s="12" t="s">
        <v>692</v>
      </c>
      <c r="B36" s="30" t="s">
        <v>693</v>
      </c>
      <c r="C36" s="30" t="s">
        <v>109</v>
      </c>
      <c r="D36" s="13">
        <v>10000000</v>
      </c>
      <c r="E36" s="14">
        <v>9930.93</v>
      </c>
      <c r="F36" s="15">
        <v>3.6200000000000003E-2</v>
      </c>
      <c r="G36" s="15">
        <v>7.3924000000000004E-2</v>
      </c>
    </row>
    <row r="37" spans="1:7" x14ac:dyDescent="0.35">
      <c r="A37" s="12" t="s">
        <v>694</v>
      </c>
      <c r="B37" s="30" t="s">
        <v>695</v>
      </c>
      <c r="C37" s="30" t="s">
        <v>109</v>
      </c>
      <c r="D37" s="13">
        <v>9500000</v>
      </c>
      <c r="E37" s="14">
        <v>9649.01</v>
      </c>
      <c r="F37" s="15">
        <v>3.5099999999999999E-2</v>
      </c>
      <c r="G37" s="15">
        <v>7.3622000000000007E-2</v>
      </c>
    </row>
    <row r="38" spans="1:7" x14ac:dyDescent="0.35">
      <c r="A38" s="12" t="s">
        <v>696</v>
      </c>
      <c r="B38" s="30" t="s">
        <v>697</v>
      </c>
      <c r="C38" s="30" t="s">
        <v>109</v>
      </c>
      <c r="D38" s="13">
        <v>8500000</v>
      </c>
      <c r="E38" s="14">
        <v>8620.69</v>
      </c>
      <c r="F38" s="15">
        <v>3.1399999999999997E-2</v>
      </c>
      <c r="G38" s="15">
        <v>7.3500999999999997E-2</v>
      </c>
    </row>
    <row r="39" spans="1:7" x14ac:dyDescent="0.35">
      <c r="A39" s="12" t="s">
        <v>698</v>
      </c>
      <c r="B39" s="30" t="s">
        <v>699</v>
      </c>
      <c r="C39" s="30" t="s">
        <v>109</v>
      </c>
      <c r="D39" s="13">
        <v>8500000</v>
      </c>
      <c r="E39" s="14">
        <v>8569.5</v>
      </c>
      <c r="F39" s="15">
        <v>3.1199999999999999E-2</v>
      </c>
      <c r="G39" s="15">
        <v>7.3557999999999998E-2</v>
      </c>
    </row>
    <row r="40" spans="1:7" x14ac:dyDescent="0.35">
      <c r="A40" s="12" t="s">
        <v>700</v>
      </c>
      <c r="B40" s="30" t="s">
        <v>701</v>
      </c>
      <c r="C40" s="30" t="s">
        <v>109</v>
      </c>
      <c r="D40" s="13">
        <v>7500000</v>
      </c>
      <c r="E40" s="14">
        <v>7744.33</v>
      </c>
      <c r="F40" s="15">
        <v>2.8199999999999999E-2</v>
      </c>
      <c r="G40" s="15">
        <v>7.4163999999999994E-2</v>
      </c>
    </row>
    <row r="41" spans="1:7" x14ac:dyDescent="0.35">
      <c r="A41" s="12" t="s">
        <v>702</v>
      </c>
      <c r="B41" s="30" t="s">
        <v>703</v>
      </c>
      <c r="C41" s="30" t="s">
        <v>109</v>
      </c>
      <c r="D41" s="13">
        <v>6500000</v>
      </c>
      <c r="E41" s="14">
        <v>6624.95</v>
      </c>
      <c r="F41" s="15">
        <v>2.41E-2</v>
      </c>
      <c r="G41" s="15">
        <v>7.3841000000000004E-2</v>
      </c>
    </row>
    <row r="42" spans="1:7" x14ac:dyDescent="0.35">
      <c r="A42" s="12" t="s">
        <v>704</v>
      </c>
      <c r="B42" s="30" t="s">
        <v>705</v>
      </c>
      <c r="C42" s="30" t="s">
        <v>109</v>
      </c>
      <c r="D42" s="13">
        <v>6000000</v>
      </c>
      <c r="E42" s="14">
        <v>6084.26</v>
      </c>
      <c r="F42" s="15">
        <v>2.2200000000000001E-2</v>
      </c>
      <c r="G42" s="15">
        <v>7.3841000000000004E-2</v>
      </c>
    </row>
    <row r="43" spans="1:7" x14ac:dyDescent="0.35">
      <c r="A43" s="12" t="s">
        <v>706</v>
      </c>
      <c r="B43" s="30" t="s">
        <v>707</v>
      </c>
      <c r="C43" s="30" t="s">
        <v>109</v>
      </c>
      <c r="D43" s="13">
        <v>5500000</v>
      </c>
      <c r="E43" s="14">
        <v>5553.49</v>
      </c>
      <c r="F43" s="15">
        <v>2.0199999999999999E-2</v>
      </c>
      <c r="G43" s="15">
        <v>7.3324E-2</v>
      </c>
    </row>
    <row r="44" spans="1:7" x14ac:dyDescent="0.35">
      <c r="A44" s="12" t="s">
        <v>708</v>
      </c>
      <c r="B44" s="30" t="s">
        <v>709</v>
      </c>
      <c r="C44" s="30" t="s">
        <v>109</v>
      </c>
      <c r="D44" s="13">
        <v>5500000</v>
      </c>
      <c r="E44" s="14">
        <v>5534.67</v>
      </c>
      <c r="F44" s="15">
        <v>2.0199999999999999E-2</v>
      </c>
      <c r="G44" s="15">
        <v>7.4080999999999994E-2</v>
      </c>
    </row>
    <row r="45" spans="1:7" x14ac:dyDescent="0.35">
      <c r="A45" s="12" t="s">
        <v>710</v>
      </c>
      <c r="B45" s="30" t="s">
        <v>711</v>
      </c>
      <c r="C45" s="30" t="s">
        <v>109</v>
      </c>
      <c r="D45" s="13">
        <v>5000000</v>
      </c>
      <c r="E45" s="14">
        <v>5072.3999999999996</v>
      </c>
      <c r="F45" s="15">
        <v>1.8499999999999999E-2</v>
      </c>
      <c r="G45" s="15">
        <v>7.3325000000000001E-2</v>
      </c>
    </row>
    <row r="46" spans="1:7" x14ac:dyDescent="0.35">
      <c r="A46" s="12" t="s">
        <v>712</v>
      </c>
      <c r="B46" s="30" t="s">
        <v>713</v>
      </c>
      <c r="C46" s="30" t="s">
        <v>109</v>
      </c>
      <c r="D46" s="13">
        <v>5000000</v>
      </c>
      <c r="E46" s="14">
        <v>5049.88</v>
      </c>
      <c r="F46" s="15">
        <v>1.84E-2</v>
      </c>
      <c r="G46" s="15">
        <v>7.3623999999999995E-2</v>
      </c>
    </row>
    <row r="47" spans="1:7" x14ac:dyDescent="0.35">
      <c r="A47" s="12" t="s">
        <v>714</v>
      </c>
      <c r="B47" s="30" t="s">
        <v>715</v>
      </c>
      <c r="C47" s="30" t="s">
        <v>109</v>
      </c>
      <c r="D47" s="13">
        <v>5000000</v>
      </c>
      <c r="E47" s="14">
        <v>5041.4799999999996</v>
      </c>
      <c r="F47" s="15">
        <v>1.84E-2</v>
      </c>
      <c r="G47" s="15">
        <v>7.3722999999999997E-2</v>
      </c>
    </row>
    <row r="48" spans="1:7" x14ac:dyDescent="0.35">
      <c r="A48" s="12" t="s">
        <v>716</v>
      </c>
      <c r="B48" s="30" t="s">
        <v>717</v>
      </c>
      <c r="C48" s="30" t="s">
        <v>109</v>
      </c>
      <c r="D48" s="13">
        <v>5000000</v>
      </c>
      <c r="E48" s="14">
        <v>5039.7</v>
      </c>
      <c r="F48" s="15">
        <v>1.84E-2</v>
      </c>
      <c r="G48" s="15">
        <v>7.3623999999999995E-2</v>
      </c>
    </row>
    <row r="49" spans="1:7" x14ac:dyDescent="0.35">
      <c r="A49" s="12" t="s">
        <v>718</v>
      </c>
      <c r="B49" s="30" t="s">
        <v>719</v>
      </c>
      <c r="C49" s="30" t="s">
        <v>109</v>
      </c>
      <c r="D49" s="13">
        <v>5000000</v>
      </c>
      <c r="E49" s="14">
        <v>5036.67</v>
      </c>
      <c r="F49" s="15">
        <v>1.83E-2</v>
      </c>
      <c r="G49" s="15">
        <v>7.3499999999999996E-2</v>
      </c>
    </row>
    <row r="50" spans="1:7" x14ac:dyDescent="0.35">
      <c r="A50" s="12" t="s">
        <v>720</v>
      </c>
      <c r="B50" s="30" t="s">
        <v>721</v>
      </c>
      <c r="C50" s="30" t="s">
        <v>109</v>
      </c>
      <c r="D50" s="13">
        <v>4500000</v>
      </c>
      <c r="E50" s="14">
        <v>4533.45</v>
      </c>
      <c r="F50" s="15">
        <v>1.6500000000000001E-2</v>
      </c>
      <c r="G50" s="15">
        <v>7.3764999999999997E-2</v>
      </c>
    </row>
    <row r="51" spans="1:7" x14ac:dyDescent="0.35">
      <c r="A51" s="12" t="s">
        <v>722</v>
      </c>
      <c r="B51" s="30" t="s">
        <v>723</v>
      </c>
      <c r="C51" s="30" t="s">
        <v>109</v>
      </c>
      <c r="D51" s="13">
        <v>4500000</v>
      </c>
      <c r="E51" s="14">
        <v>4397.43</v>
      </c>
      <c r="F51" s="15">
        <v>1.6E-2</v>
      </c>
      <c r="G51" s="15">
        <v>7.3421E-2</v>
      </c>
    </row>
    <row r="52" spans="1:7" x14ac:dyDescent="0.35">
      <c r="A52" s="12" t="s">
        <v>724</v>
      </c>
      <c r="B52" s="30" t="s">
        <v>725</v>
      </c>
      <c r="C52" s="30" t="s">
        <v>109</v>
      </c>
      <c r="D52" s="13">
        <v>2500000</v>
      </c>
      <c r="E52" s="14">
        <v>2546.46</v>
      </c>
      <c r="F52" s="15">
        <v>9.2999999999999992E-3</v>
      </c>
      <c r="G52" s="15">
        <v>7.3324E-2</v>
      </c>
    </row>
    <row r="53" spans="1:7" x14ac:dyDescent="0.35">
      <c r="A53" s="12" t="s">
        <v>726</v>
      </c>
      <c r="B53" s="30" t="s">
        <v>727</v>
      </c>
      <c r="C53" s="30" t="s">
        <v>109</v>
      </c>
      <c r="D53" s="13">
        <v>2500000</v>
      </c>
      <c r="E53" s="14">
        <v>2545.75</v>
      </c>
      <c r="F53" s="15">
        <v>9.2999999999999992E-3</v>
      </c>
      <c r="G53" s="15">
        <v>7.3500999999999997E-2</v>
      </c>
    </row>
    <row r="54" spans="1:7" x14ac:dyDescent="0.35">
      <c r="A54" s="12" t="s">
        <v>728</v>
      </c>
      <c r="B54" s="30" t="s">
        <v>729</v>
      </c>
      <c r="C54" s="30" t="s">
        <v>109</v>
      </c>
      <c r="D54" s="13">
        <v>2500000</v>
      </c>
      <c r="E54" s="14">
        <v>2521.5100000000002</v>
      </c>
      <c r="F54" s="15">
        <v>9.1999999999999998E-3</v>
      </c>
      <c r="G54" s="15">
        <v>7.3500999999999997E-2</v>
      </c>
    </row>
    <row r="55" spans="1:7" x14ac:dyDescent="0.35">
      <c r="A55" s="12" t="s">
        <v>730</v>
      </c>
      <c r="B55" s="30" t="s">
        <v>731</v>
      </c>
      <c r="C55" s="30" t="s">
        <v>109</v>
      </c>
      <c r="D55" s="13">
        <v>2500000</v>
      </c>
      <c r="E55" s="14">
        <v>2481.63</v>
      </c>
      <c r="F55" s="15">
        <v>8.9999999999999993E-3</v>
      </c>
      <c r="G55" s="15">
        <v>7.3570999999999998E-2</v>
      </c>
    </row>
    <row r="56" spans="1:7" x14ac:dyDescent="0.35">
      <c r="A56" s="12" t="s">
        <v>732</v>
      </c>
      <c r="B56" s="30" t="s">
        <v>733</v>
      </c>
      <c r="C56" s="30" t="s">
        <v>109</v>
      </c>
      <c r="D56" s="13">
        <v>2500000</v>
      </c>
      <c r="E56" s="14">
        <v>2480.31</v>
      </c>
      <c r="F56" s="15">
        <v>8.9999999999999993E-3</v>
      </c>
      <c r="G56" s="15">
        <v>7.3924000000000004E-2</v>
      </c>
    </row>
    <row r="57" spans="1:7" x14ac:dyDescent="0.35">
      <c r="A57" s="12" t="s">
        <v>734</v>
      </c>
      <c r="B57" s="30" t="s">
        <v>735</v>
      </c>
      <c r="C57" s="30" t="s">
        <v>109</v>
      </c>
      <c r="D57" s="13">
        <v>2000000</v>
      </c>
      <c r="E57" s="14">
        <v>1987.82</v>
      </c>
      <c r="F57" s="15">
        <v>7.1999999999999998E-3</v>
      </c>
      <c r="G57" s="15">
        <v>7.3790999999999995E-2</v>
      </c>
    </row>
    <row r="58" spans="1:7" x14ac:dyDescent="0.35">
      <c r="A58" s="12" t="s">
        <v>736</v>
      </c>
      <c r="B58" s="30" t="s">
        <v>737</v>
      </c>
      <c r="C58" s="30" t="s">
        <v>109</v>
      </c>
      <c r="D58" s="13">
        <v>1500000</v>
      </c>
      <c r="E58" s="14">
        <v>1515.52</v>
      </c>
      <c r="F58" s="15">
        <v>5.4999999999999997E-3</v>
      </c>
      <c r="G58" s="15">
        <v>7.3324E-2</v>
      </c>
    </row>
    <row r="59" spans="1:7" x14ac:dyDescent="0.35">
      <c r="A59" s="12" t="s">
        <v>738</v>
      </c>
      <c r="B59" s="30" t="s">
        <v>739</v>
      </c>
      <c r="C59" s="30" t="s">
        <v>109</v>
      </c>
      <c r="D59" s="13">
        <v>1500000</v>
      </c>
      <c r="E59" s="14">
        <v>1512.56</v>
      </c>
      <c r="F59" s="15">
        <v>5.4999999999999997E-3</v>
      </c>
      <c r="G59" s="15">
        <v>7.3501999999999998E-2</v>
      </c>
    </row>
    <row r="60" spans="1:7" x14ac:dyDescent="0.35">
      <c r="A60" s="12" t="s">
        <v>740</v>
      </c>
      <c r="B60" s="30" t="s">
        <v>741</v>
      </c>
      <c r="C60" s="30" t="s">
        <v>109</v>
      </c>
      <c r="D60" s="13">
        <v>1500000</v>
      </c>
      <c r="E60" s="14">
        <v>1487.92</v>
      </c>
      <c r="F60" s="15">
        <v>5.4000000000000003E-3</v>
      </c>
      <c r="G60" s="15">
        <v>7.3673000000000002E-2</v>
      </c>
    </row>
    <row r="61" spans="1:7" x14ac:dyDescent="0.35">
      <c r="A61" s="12" t="s">
        <v>742</v>
      </c>
      <c r="B61" s="30" t="s">
        <v>743</v>
      </c>
      <c r="C61" s="30" t="s">
        <v>109</v>
      </c>
      <c r="D61" s="13">
        <v>1000000</v>
      </c>
      <c r="E61" s="14">
        <v>1009.18</v>
      </c>
      <c r="F61" s="15">
        <v>3.7000000000000002E-3</v>
      </c>
      <c r="G61" s="15">
        <v>7.3841000000000004E-2</v>
      </c>
    </row>
    <row r="62" spans="1:7" x14ac:dyDescent="0.35">
      <c r="A62" s="16" t="s">
        <v>110</v>
      </c>
      <c r="B62" s="31"/>
      <c r="C62" s="31"/>
      <c r="D62" s="17"/>
      <c r="E62" s="18">
        <v>146833.43</v>
      </c>
      <c r="F62" s="19">
        <v>0.53480000000000005</v>
      </c>
      <c r="G62" s="20"/>
    </row>
    <row r="63" spans="1:7" x14ac:dyDescent="0.35">
      <c r="A63" s="12"/>
      <c r="B63" s="30"/>
      <c r="C63" s="30"/>
      <c r="D63" s="13"/>
      <c r="E63" s="14"/>
      <c r="F63" s="15"/>
      <c r="G63" s="15"/>
    </row>
    <row r="64" spans="1:7" x14ac:dyDescent="0.35">
      <c r="A64" s="12"/>
      <c r="B64" s="30"/>
      <c r="C64" s="30"/>
      <c r="D64" s="13"/>
      <c r="E64" s="14"/>
      <c r="F64" s="15"/>
      <c r="G64" s="15"/>
    </row>
    <row r="65" spans="1:7" x14ac:dyDescent="0.35">
      <c r="A65" s="16" t="s">
        <v>196</v>
      </c>
      <c r="B65" s="30"/>
      <c r="C65" s="30"/>
      <c r="D65" s="13"/>
      <c r="E65" s="14"/>
      <c r="F65" s="15"/>
      <c r="G65" s="15"/>
    </row>
    <row r="66" spans="1:7" x14ac:dyDescent="0.35">
      <c r="A66" s="16" t="s">
        <v>110</v>
      </c>
      <c r="B66" s="30"/>
      <c r="C66" s="30"/>
      <c r="D66" s="13"/>
      <c r="E66" s="35" t="s">
        <v>104</v>
      </c>
      <c r="F66" s="36" t="s">
        <v>104</v>
      </c>
      <c r="G66" s="15"/>
    </row>
    <row r="67" spans="1:7" x14ac:dyDescent="0.35">
      <c r="A67" s="12"/>
      <c r="B67" s="30"/>
      <c r="C67" s="30"/>
      <c r="D67" s="13"/>
      <c r="E67" s="14"/>
      <c r="F67" s="15"/>
      <c r="G67" s="15"/>
    </row>
    <row r="68" spans="1:7" x14ac:dyDescent="0.35">
      <c r="A68" s="16" t="s">
        <v>197</v>
      </c>
      <c r="B68" s="30"/>
      <c r="C68" s="30"/>
      <c r="D68" s="13"/>
      <c r="E68" s="14"/>
      <c r="F68" s="15"/>
      <c r="G68" s="15"/>
    </row>
    <row r="69" spans="1:7" x14ac:dyDescent="0.35">
      <c r="A69" s="16" t="s">
        <v>110</v>
      </c>
      <c r="B69" s="30"/>
      <c r="C69" s="30"/>
      <c r="D69" s="13"/>
      <c r="E69" s="35" t="s">
        <v>104</v>
      </c>
      <c r="F69" s="36" t="s">
        <v>104</v>
      </c>
      <c r="G69" s="15"/>
    </row>
    <row r="70" spans="1:7" x14ac:dyDescent="0.35">
      <c r="A70" s="12"/>
      <c r="B70" s="30"/>
      <c r="C70" s="30"/>
      <c r="D70" s="13"/>
      <c r="E70" s="14"/>
      <c r="F70" s="15"/>
      <c r="G70" s="15"/>
    </row>
    <row r="71" spans="1:7" x14ac:dyDescent="0.35">
      <c r="A71" s="21" t="s">
        <v>135</v>
      </c>
      <c r="B71" s="32"/>
      <c r="C71" s="32"/>
      <c r="D71" s="22"/>
      <c r="E71" s="18">
        <v>265921.71999999997</v>
      </c>
      <c r="F71" s="19">
        <v>0.96850000000000003</v>
      </c>
      <c r="G71" s="20"/>
    </row>
    <row r="72" spans="1:7" x14ac:dyDescent="0.35">
      <c r="A72" s="12"/>
      <c r="B72" s="30"/>
      <c r="C72" s="30"/>
      <c r="D72" s="13"/>
      <c r="E72" s="14"/>
      <c r="F72" s="15"/>
      <c r="G72" s="15"/>
    </row>
    <row r="73" spans="1:7" x14ac:dyDescent="0.35">
      <c r="A73" s="12"/>
      <c r="B73" s="30"/>
      <c r="C73" s="30"/>
      <c r="D73" s="13"/>
      <c r="E73" s="14"/>
      <c r="F73" s="15"/>
      <c r="G73" s="15"/>
    </row>
    <row r="74" spans="1:7" x14ac:dyDescent="0.35">
      <c r="A74" s="16" t="s">
        <v>136</v>
      </c>
      <c r="B74" s="30"/>
      <c r="C74" s="30"/>
      <c r="D74" s="13"/>
      <c r="E74" s="14"/>
      <c r="F74" s="15"/>
      <c r="G74" s="15"/>
    </row>
    <row r="75" spans="1:7" x14ac:dyDescent="0.35">
      <c r="A75" s="12" t="s">
        <v>137</v>
      </c>
      <c r="B75" s="30"/>
      <c r="C75" s="30"/>
      <c r="D75" s="13"/>
      <c r="E75" s="14">
        <v>1675.74</v>
      </c>
      <c r="F75" s="15">
        <v>6.1000000000000004E-3</v>
      </c>
      <c r="G75" s="15">
        <v>5.6446000000000003E-2</v>
      </c>
    </row>
    <row r="76" spans="1:7" x14ac:dyDescent="0.35">
      <c r="A76" s="16" t="s">
        <v>110</v>
      </c>
      <c r="B76" s="31"/>
      <c r="C76" s="31"/>
      <c r="D76" s="17"/>
      <c r="E76" s="18">
        <v>1675.74</v>
      </c>
      <c r="F76" s="19">
        <v>6.1000000000000004E-3</v>
      </c>
      <c r="G76" s="20"/>
    </row>
    <row r="77" spans="1:7" x14ac:dyDescent="0.35">
      <c r="A77" s="12"/>
      <c r="B77" s="30"/>
      <c r="C77" s="30"/>
      <c r="D77" s="13"/>
      <c r="E77" s="14"/>
      <c r="F77" s="15"/>
      <c r="G77" s="15"/>
    </row>
    <row r="78" spans="1:7" x14ac:dyDescent="0.35">
      <c r="A78" s="21" t="s">
        <v>135</v>
      </c>
      <c r="B78" s="32"/>
      <c r="C78" s="32"/>
      <c r="D78" s="22"/>
      <c r="E78" s="18">
        <v>1675.74</v>
      </c>
      <c r="F78" s="19">
        <v>6.1000000000000004E-3</v>
      </c>
      <c r="G78" s="20"/>
    </row>
    <row r="79" spans="1:7" x14ac:dyDescent="0.35">
      <c r="A79" s="12" t="s">
        <v>138</v>
      </c>
      <c r="B79" s="30"/>
      <c r="C79" s="30"/>
      <c r="D79" s="13"/>
      <c r="E79" s="14">
        <v>6788.0576068</v>
      </c>
      <c r="F79" s="15">
        <v>2.4726000000000001E-2</v>
      </c>
      <c r="G79" s="15"/>
    </row>
    <row r="80" spans="1:7" x14ac:dyDescent="0.35">
      <c r="A80" s="12" t="s">
        <v>139</v>
      </c>
      <c r="B80" s="30"/>
      <c r="C80" s="30"/>
      <c r="D80" s="13"/>
      <c r="E80" s="14">
        <v>138.9423932</v>
      </c>
      <c r="F80" s="15">
        <v>6.7400000000000001E-4</v>
      </c>
      <c r="G80" s="15">
        <v>5.6446000000000003E-2</v>
      </c>
    </row>
    <row r="81" spans="1:7" x14ac:dyDescent="0.35">
      <c r="A81" s="25" t="s">
        <v>140</v>
      </c>
      <c r="B81" s="33"/>
      <c r="C81" s="33"/>
      <c r="D81" s="26"/>
      <c r="E81" s="27">
        <v>274524.46000000002</v>
      </c>
      <c r="F81" s="28">
        <v>1</v>
      </c>
      <c r="G81" s="28"/>
    </row>
    <row r="83" spans="1:7" x14ac:dyDescent="0.35">
      <c r="A83" s="1" t="s">
        <v>142</v>
      </c>
    </row>
    <row r="86" spans="1:7" x14ac:dyDescent="0.35">
      <c r="A86" s="1" t="s">
        <v>2352</v>
      </c>
    </row>
    <row r="87" spans="1:7" x14ac:dyDescent="0.35">
      <c r="A87" s="47" t="s">
        <v>2353</v>
      </c>
      <c r="B87" s="34" t="s">
        <v>104</v>
      </c>
    </row>
    <row r="88" spans="1:7" x14ac:dyDescent="0.35">
      <c r="A88" t="s">
        <v>2354</v>
      </c>
    </row>
    <row r="89" spans="1:7" x14ac:dyDescent="0.35">
      <c r="A89" t="s">
        <v>2355</v>
      </c>
      <c r="B89" t="s">
        <v>2356</v>
      </c>
      <c r="C89" t="s">
        <v>2356</v>
      </c>
    </row>
    <row r="90" spans="1:7" x14ac:dyDescent="0.35">
      <c r="B90" s="48">
        <v>44865</v>
      </c>
      <c r="C90" s="48">
        <v>44895</v>
      </c>
    </row>
    <row r="91" spans="1:7" x14ac:dyDescent="0.35">
      <c r="A91" t="s">
        <v>2360</v>
      </c>
      <c r="B91">
        <v>10.165699999999999</v>
      </c>
      <c r="C91">
        <v>10.2841</v>
      </c>
      <c r="E91" s="2"/>
      <c r="G91"/>
    </row>
    <row r="92" spans="1:7" x14ac:dyDescent="0.35">
      <c r="A92" t="s">
        <v>2361</v>
      </c>
      <c r="B92">
        <v>10.164400000000001</v>
      </c>
      <c r="C92">
        <v>10.2828</v>
      </c>
      <c r="E92" s="2"/>
      <c r="G92"/>
    </row>
    <row r="93" spans="1:7" x14ac:dyDescent="0.35">
      <c r="A93" t="s">
        <v>2385</v>
      </c>
      <c r="B93">
        <v>10.1473</v>
      </c>
      <c r="C93">
        <v>10.2639</v>
      </c>
      <c r="E93" s="2"/>
      <c r="G93"/>
    </row>
    <row r="94" spans="1:7" x14ac:dyDescent="0.35">
      <c r="A94" t="s">
        <v>2386</v>
      </c>
      <c r="B94">
        <v>10.147600000000001</v>
      </c>
      <c r="C94">
        <v>10.2643</v>
      </c>
      <c r="E94" s="2"/>
      <c r="G94"/>
    </row>
    <row r="95" spans="1:7" x14ac:dyDescent="0.35">
      <c r="E95" s="2"/>
      <c r="G95"/>
    </row>
    <row r="96" spans="1:7" x14ac:dyDescent="0.35">
      <c r="A96" t="s">
        <v>2371</v>
      </c>
      <c r="B96" s="34" t="s">
        <v>104</v>
      </c>
    </row>
    <row r="97" spans="1:4" x14ac:dyDescent="0.35">
      <c r="A97" t="s">
        <v>2372</v>
      </c>
      <c r="B97" s="34" t="s">
        <v>104</v>
      </c>
    </row>
    <row r="98" spans="1:4" ht="29" x14ac:dyDescent="0.35">
      <c r="A98" s="47" t="s">
        <v>2373</v>
      </c>
      <c r="B98" s="34" t="s">
        <v>104</v>
      </c>
    </row>
    <row r="99" spans="1:4" ht="29" x14ac:dyDescent="0.35">
      <c r="A99" s="47" t="s">
        <v>2374</v>
      </c>
      <c r="B99" s="34" t="s">
        <v>104</v>
      </c>
    </row>
    <row r="100" spans="1:4" x14ac:dyDescent="0.35">
      <c r="A100" t="s">
        <v>2375</v>
      </c>
      <c r="B100" s="49">
        <v>4.1467695342933704</v>
      </c>
    </row>
    <row r="101" spans="1:4" ht="29" x14ac:dyDescent="0.35">
      <c r="A101" s="47" t="s">
        <v>2376</v>
      </c>
      <c r="B101" s="34" t="s">
        <v>104</v>
      </c>
    </row>
    <row r="102" spans="1:4" ht="29" x14ac:dyDescent="0.35">
      <c r="A102" s="47" t="s">
        <v>2377</v>
      </c>
      <c r="B102" s="34" t="s">
        <v>104</v>
      </c>
    </row>
    <row r="104" spans="1:4" ht="29" x14ac:dyDescent="0.35">
      <c r="A104" s="47" t="s">
        <v>2380</v>
      </c>
      <c r="B104" s="34" t="s">
        <v>104</v>
      </c>
    </row>
    <row r="105" spans="1:4" x14ac:dyDescent="0.35">
      <c r="A105" t="s">
        <v>2523</v>
      </c>
      <c r="B105" s="34" t="s">
        <v>104</v>
      </c>
    </row>
    <row r="106" spans="1:4" x14ac:dyDescent="0.35">
      <c r="A106" t="s">
        <v>2524</v>
      </c>
      <c r="B106" s="34" t="s">
        <v>104</v>
      </c>
    </row>
    <row r="109" spans="1:4" ht="29" x14ac:dyDescent="0.35">
      <c r="A109" s="70" t="s">
        <v>2580</v>
      </c>
      <c r="B109" s="57" t="s">
        <v>2581</v>
      </c>
      <c r="C109" s="57" t="s">
        <v>2531</v>
      </c>
      <c r="D109" s="65" t="s">
        <v>2532</v>
      </c>
    </row>
    <row r="110" spans="1:4" ht="73" customHeight="1" x14ac:dyDescent="0.35">
      <c r="A110" s="71" t="s">
        <v>2596</v>
      </c>
      <c r="B110" s="61"/>
      <c r="C110" s="59" t="s">
        <v>2548</v>
      </c>
      <c r="D110"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78"/>
  <sheetViews>
    <sheetView showGridLines="0" workbookViewId="0">
      <pane ySplit="4" topLeftCell="A78" activePane="bottomLeft" state="frozen"/>
      <selection pane="bottomLeft" activeCell="A77" sqref="A77:F78"/>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7</v>
      </c>
      <c r="B1" s="55"/>
      <c r="C1" s="55"/>
      <c r="D1" s="55"/>
      <c r="E1" s="55"/>
      <c r="F1" s="55"/>
      <c r="G1" s="55"/>
      <c r="H1" s="51" t="str">
        <f>HYPERLINK("[EDEL_Portfolio Monthly Notes 30-Nov-2022.xlsx]Index!A1","Index")</f>
        <v>Index</v>
      </c>
    </row>
    <row r="2" spans="1:8" ht="19.5" customHeight="1" x14ac:dyDescent="0.35">
      <c r="A2" s="55" t="s">
        <v>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105</v>
      </c>
      <c r="B9" s="30"/>
      <c r="C9" s="30"/>
      <c r="D9" s="13"/>
      <c r="E9" s="14"/>
      <c r="F9" s="15"/>
      <c r="G9" s="15"/>
    </row>
    <row r="10" spans="1:8" x14ac:dyDescent="0.35">
      <c r="A10" s="12"/>
      <c r="B10" s="30"/>
      <c r="C10" s="30"/>
      <c r="D10" s="13"/>
      <c r="E10" s="14"/>
      <c r="F10" s="15"/>
      <c r="G10" s="15"/>
    </row>
    <row r="11" spans="1:8" x14ac:dyDescent="0.35">
      <c r="A11" s="16" t="s">
        <v>106</v>
      </c>
      <c r="B11" s="30"/>
      <c r="C11" s="30"/>
      <c r="D11" s="13"/>
      <c r="E11" s="14"/>
      <c r="F11" s="15"/>
      <c r="G11" s="15"/>
    </row>
    <row r="12" spans="1:8" x14ac:dyDescent="0.35">
      <c r="A12" s="12" t="s">
        <v>107</v>
      </c>
      <c r="B12" s="30" t="s">
        <v>108</v>
      </c>
      <c r="C12" s="30" t="s">
        <v>109</v>
      </c>
      <c r="D12" s="13">
        <v>2500000</v>
      </c>
      <c r="E12" s="14">
        <v>2397.5100000000002</v>
      </c>
      <c r="F12" s="15">
        <v>7.4899999999999994E-2</v>
      </c>
      <c r="G12" s="15">
        <v>6.7549999999999999E-2</v>
      </c>
    </row>
    <row r="13" spans="1:8" x14ac:dyDescent="0.35">
      <c r="A13" s="16" t="s">
        <v>110</v>
      </c>
      <c r="B13" s="31"/>
      <c r="C13" s="31"/>
      <c r="D13" s="17"/>
      <c r="E13" s="18">
        <v>2397.5100000000002</v>
      </c>
      <c r="F13" s="19">
        <v>7.4899999999999994E-2</v>
      </c>
      <c r="G13" s="20"/>
    </row>
    <row r="14" spans="1:8" x14ac:dyDescent="0.35">
      <c r="A14" s="16" t="s">
        <v>111</v>
      </c>
      <c r="B14" s="30"/>
      <c r="C14" s="30"/>
      <c r="D14" s="13"/>
      <c r="E14" s="14"/>
      <c r="F14" s="15"/>
      <c r="G14" s="15"/>
    </row>
    <row r="15" spans="1:8" x14ac:dyDescent="0.35">
      <c r="A15" s="12" t="s">
        <v>112</v>
      </c>
      <c r="B15" s="30" t="s">
        <v>113</v>
      </c>
      <c r="C15" s="30" t="s">
        <v>114</v>
      </c>
      <c r="D15" s="13">
        <v>2500000</v>
      </c>
      <c r="E15" s="14">
        <v>2403.1</v>
      </c>
      <c r="F15" s="15">
        <v>7.51E-2</v>
      </c>
      <c r="G15" s="15">
        <v>7.2499999999999995E-2</v>
      </c>
    </row>
    <row r="16" spans="1:8" x14ac:dyDescent="0.35">
      <c r="A16" s="12" t="s">
        <v>115</v>
      </c>
      <c r="B16" s="30" t="s">
        <v>116</v>
      </c>
      <c r="C16" s="30" t="s">
        <v>117</v>
      </c>
      <c r="D16" s="13">
        <v>2500000</v>
      </c>
      <c r="E16" s="14">
        <v>2375.8000000000002</v>
      </c>
      <c r="F16" s="15">
        <v>7.4300000000000005E-2</v>
      </c>
      <c r="G16" s="15">
        <v>7.3676000000000005E-2</v>
      </c>
    </row>
    <row r="17" spans="1:7" x14ac:dyDescent="0.35">
      <c r="A17" s="12" t="s">
        <v>118</v>
      </c>
      <c r="B17" s="30" t="s">
        <v>119</v>
      </c>
      <c r="C17" s="30" t="s">
        <v>114</v>
      </c>
      <c r="D17" s="13">
        <v>2500000</v>
      </c>
      <c r="E17" s="14">
        <v>2375.4</v>
      </c>
      <c r="F17" s="15">
        <v>7.4200000000000002E-2</v>
      </c>
      <c r="G17" s="15">
        <v>7.3925000000000005E-2</v>
      </c>
    </row>
    <row r="18" spans="1:7" x14ac:dyDescent="0.35">
      <c r="A18" s="12" t="s">
        <v>2515</v>
      </c>
      <c r="B18" s="30" t="s">
        <v>120</v>
      </c>
      <c r="C18" s="30" t="s">
        <v>114</v>
      </c>
      <c r="D18" s="13">
        <v>2500000</v>
      </c>
      <c r="E18" s="14">
        <v>2375.14</v>
      </c>
      <c r="F18" s="15">
        <v>7.4200000000000002E-2</v>
      </c>
      <c r="G18" s="15">
        <v>7.3800000000000004E-2</v>
      </c>
    </row>
    <row r="19" spans="1:7" x14ac:dyDescent="0.35">
      <c r="A19" s="12" t="s">
        <v>121</v>
      </c>
      <c r="B19" s="30" t="s">
        <v>122</v>
      </c>
      <c r="C19" s="30" t="s">
        <v>114</v>
      </c>
      <c r="D19" s="13">
        <v>2500000</v>
      </c>
      <c r="E19" s="14">
        <v>2369.0100000000002</v>
      </c>
      <c r="F19" s="15">
        <v>7.3999999999999996E-2</v>
      </c>
      <c r="G19" s="15">
        <v>7.5873999999999997E-2</v>
      </c>
    </row>
    <row r="20" spans="1:7" x14ac:dyDescent="0.35">
      <c r="A20" s="12" t="s">
        <v>123</v>
      </c>
      <c r="B20" s="30" t="s">
        <v>124</v>
      </c>
      <c r="C20" s="30" t="s">
        <v>117</v>
      </c>
      <c r="D20" s="13">
        <v>2500000</v>
      </c>
      <c r="E20" s="14">
        <v>2365.0100000000002</v>
      </c>
      <c r="F20" s="15">
        <v>7.3899999999999993E-2</v>
      </c>
      <c r="G20" s="15">
        <v>7.3099999999999998E-2</v>
      </c>
    </row>
    <row r="21" spans="1:7" x14ac:dyDescent="0.35">
      <c r="A21" s="12" t="s">
        <v>125</v>
      </c>
      <c r="B21" s="30" t="s">
        <v>126</v>
      </c>
      <c r="C21" s="30" t="s">
        <v>114</v>
      </c>
      <c r="D21" s="13">
        <v>2500000</v>
      </c>
      <c r="E21" s="14">
        <v>2364.7399999999998</v>
      </c>
      <c r="F21" s="15">
        <v>7.3899999999999993E-2</v>
      </c>
      <c r="G21" s="15">
        <v>7.4563000000000004E-2</v>
      </c>
    </row>
    <row r="22" spans="1:7" x14ac:dyDescent="0.35">
      <c r="A22" s="12" t="s">
        <v>127</v>
      </c>
      <c r="B22" s="30" t="s">
        <v>128</v>
      </c>
      <c r="C22" s="30" t="s">
        <v>129</v>
      </c>
      <c r="D22" s="13">
        <v>2500000</v>
      </c>
      <c r="E22" s="14">
        <v>2362.5300000000002</v>
      </c>
      <c r="F22" s="15">
        <v>7.3800000000000004E-2</v>
      </c>
      <c r="G22" s="15">
        <v>7.4524999999999994E-2</v>
      </c>
    </row>
    <row r="23" spans="1:7" x14ac:dyDescent="0.35">
      <c r="A23" s="12" t="s">
        <v>2516</v>
      </c>
      <c r="B23" s="30" t="s">
        <v>130</v>
      </c>
      <c r="C23" s="30" t="s">
        <v>114</v>
      </c>
      <c r="D23" s="13">
        <v>2500000</v>
      </c>
      <c r="E23" s="14">
        <v>2329.27</v>
      </c>
      <c r="F23" s="15">
        <v>7.2800000000000004E-2</v>
      </c>
      <c r="G23" s="15">
        <v>7.7100000000000002E-2</v>
      </c>
    </row>
    <row r="24" spans="1:7" x14ac:dyDescent="0.35">
      <c r="A24" s="16" t="s">
        <v>110</v>
      </c>
      <c r="B24" s="31"/>
      <c r="C24" s="31"/>
      <c r="D24" s="17"/>
      <c r="E24" s="18">
        <v>21320</v>
      </c>
      <c r="F24" s="19">
        <v>0.66620000000000001</v>
      </c>
      <c r="G24" s="20"/>
    </row>
    <row r="25" spans="1:7" x14ac:dyDescent="0.35">
      <c r="A25" s="12"/>
      <c r="B25" s="30"/>
      <c r="C25" s="30"/>
      <c r="D25" s="13"/>
      <c r="E25" s="14"/>
      <c r="F25" s="15"/>
      <c r="G25" s="15"/>
    </row>
    <row r="26" spans="1:7" x14ac:dyDescent="0.35">
      <c r="A26" s="16" t="s">
        <v>131</v>
      </c>
      <c r="B26" s="30"/>
      <c r="C26" s="30"/>
      <c r="D26" s="13"/>
      <c r="E26" s="14"/>
      <c r="F26" s="15"/>
      <c r="G26" s="15"/>
    </row>
    <row r="27" spans="1:7" x14ac:dyDescent="0.35">
      <c r="A27" s="12" t="s">
        <v>2494</v>
      </c>
      <c r="B27" s="30" t="s">
        <v>132</v>
      </c>
      <c r="C27" s="30" t="s">
        <v>114</v>
      </c>
      <c r="D27" s="13">
        <v>2500000</v>
      </c>
      <c r="E27" s="14">
        <v>2399.89</v>
      </c>
      <c r="F27" s="15">
        <v>7.4999999999999997E-2</v>
      </c>
      <c r="G27" s="15">
        <v>7.5749999999999998E-2</v>
      </c>
    </row>
    <row r="28" spans="1:7" x14ac:dyDescent="0.35">
      <c r="A28" s="12" t="s">
        <v>2495</v>
      </c>
      <c r="B28" s="30" t="s">
        <v>133</v>
      </c>
      <c r="C28" s="30" t="s">
        <v>114</v>
      </c>
      <c r="D28" s="13">
        <v>2500000</v>
      </c>
      <c r="E28" s="14">
        <v>2382.25</v>
      </c>
      <c r="F28" s="15">
        <v>7.4499999999999997E-2</v>
      </c>
      <c r="G28" s="15">
        <v>7.6449000000000003E-2</v>
      </c>
    </row>
    <row r="29" spans="1:7" x14ac:dyDescent="0.35">
      <c r="A29" s="12" t="s">
        <v>2496</v>
      </c>
      <c r="B29" s="30" t="s">
        <v>134</v>
      </c>
      <c r="C29" s="30" t="s">
        <v>114</v>
      </c>
      <c r="D29" s="13">
        <v>2500000</v>
      </c>
      <c r="E29" s="14">
        <v>2352.83</v>
      </c>
      <c r="F29" s="15">
        <v>7.3499999999999996E-2</v>
      </c>
      <c r="G29" s="15">
        <v>7.5600000000000001E-2</v>
      </c>
    </row>
    <row r="30" spans="1:7" x14ac:dyDescent="0.35">
      <c r="A30" s="16" t="s">
        <v>110</v>
      </c>
      <c r="B30" s="31"/>
      <c r="C30" s="31"/>
      <c r="D30" s="17"/>
      <c r="E30" s="18">
        <v>7134.97</v>
      </c>
      <c r="F30" s="19">
        <v>0.223</v>
      </c>
      <c r="G30" s="20"/>
    </row>
    <row r="31" spans="1:7" x14ac:dyDescent="0.35">
      <c r="A31" s="12"/>
      <c r="B31" s="30"/>
      <c r="C31" s="30"/>
      <c r="D31" s="13"/>
      <c r="E31" s="14"/>
      <c r="F31" s="15"/>
      <c r="G31" s="15"/>
    </row>
    <row r="32" spans="1:7" x14ac:dyDescent="0.35">
      <c r="A32" s="21" t="s">
        <v>135</v>
      </c>
      <c r="B32" s="32"/>
      <c r="C32" s="32"/>
      <c r="D32" s="22"/>
      <c r="E32" s="18">
        <v>30852.48</v>
      </c>
      <c r="F32" s="19">
        <v>0.96409999999999996</v>
      </c>
      <c r="G32" s="20"/>
    </row>
    <row r="33" spans="1:7" x14ac:dyDescent="0.35">
      <c r="A33" s="12"/>
      <c r="B33" s="30"/>
      <c r="C33" s="30"/>
      <c r="D33" s="13"/>
      <c r="E33" s="14"/>
      <c r="F33" s="15"/>
      <c r="G33" s="15"/>
    </row>
    <row r="34" spans="1:7" x14ac:dyDescent="0.35">
      <c r="A34" s="12"/>
      <c r="B34" s="30"/>
      <c r="C34" s="30"/>
      <c r="D34" s="13"/>
      <c r="E34" s="14"/>
      <c r="F34" s="15"/>
      <c r="G34" s="15"/>
    </row>
    <row r="35" spans="1:7" x14ac:dyDescent="0.35">
      <c r="A35" s="16" t="s">
        <v>136</v>
      </c>
      <c r="B35" s="30"/>
      <c r="C35" s="30"/>
      <c r="D35" s="13"/>
      <c r="E35" s="14"/>
      <c r="F35" s="15"/>
      <c r="G35" s="15"/>
    </row>
    <row r="36" spans="1:7" x14ac:dyDescent="0.35">
      <c r="A36" s="12" t="s">
        <v>137</v>
      </c>
      <c r="B36" s="30"/>
      <c r="C36" s="30"/>
      <c r="D36" s="13"/>
      <c r="E36" s="14">
        <v>1391.78</v>
      </c>
      <c r="F36" s="15">
        <v>4.3499999999999997E-2</v>
      </c>
      <c r="G36" s="15">
        <v>5.6446000000000003E-2</v>
      </c>
    </row>
    <row r="37" spans="1:7" x14ac:dyDescent="0.35">
      <c r="A37" s="16" t="s">
        <v>110</v>
      </c>
      <c r="B37" s="31"/>
      <c r="C37" s="31"/>
      <c r="D37" s="17"/>
      <c r="E37" s="18">
        <v>1391.78</v>
      </c>
      <c r="F37" s="19">
        <v>4.3499999999999997E-2</v>
      </c>
      <c r="G37" s="20"/>
    </row>
    <row r="38" spans="1:7" x14ac:dyDescent="0.35">
      <c r="A38" s="12"/>
      <c r="B38" s="30"/>
      <c r="C38" s="30"/>
      <c r="D38" s="13"/>
      <c r="E38" s="14"/>
      <c r="F38" s="15"/>
      <c r="G38" s="15"/>
    </row>
    <row r="39" spans="1:7" x14ac:dyDescent="0.35">
      <c r="A39" s="21" t="s">
        <v>135</v>
      </c>
      <c r="B39" s="32"/>
      <c r="C39" s="32"/>
      <c r="D39" s="22"/>
      <c r="E39" s="18">
        <v>1391.78</v>
      </c>
      <c r="F39" s="19">
        <v>4.3499999999999997E-2</v>
      </c>
      <c r="G39" s="20"/>
    </row>
    <row r="40" spans="1:7" x14ac:dyDescent="0.35">
      <c r="A40" s="12" t="s">
        <v>138</v>
      </c>
      <c r="B40" s="30"/>
      <c r="C40" s="30"/>
      <c r="D40" s="13"/>
      <c r="E40" s="14">
        <v>0.2152347</v>
      </c>
      <c r="F40" s="15">
        <v>6.0000000000000002E-6</v>
      </c>
      <c r="G40" s="15"/>
    </row>
    <row r="41" spans="1:7" x14ac:dyDescent="0.35">
      <c r="A41" s="12" t="s">
        <v>139</v>
      </c>
      <c r="B41" s="30"/>
      <c r="C41" s="30"/>
      <c r="D41" s="13"/>
      <c r="E41" s="23">
        <v>-248.5252347</v>
      </c>
      <c r="F41" s="24">
        <v>-7.6059999999999999E-3</v>
      </c>
      <c r="G41" s="15">
        <v>5.6446000000000003E-2</v>
      </c>
    </row>
    <row r="42" spans="1:7" x14ac:dyDescent="0.35">
      <c r="A42" s="25" t="s">
        <v>140</v>
      </c>
      <c r="B42" s="33"/>
      <c r="C42" s="33"/>
      <c r="D42" s="26"/>
      <c r="E42" s="27">
        <v>31995.95</v>
      </c>
      <c r="F42" s="28">
        <v>1</v>
      </c>
      <c r="G42" s="28"/>
    </row>
    <row r="44" spans="1:7" x14ac:dyDescent="0.35">
      <c r="A44" s="1" t="s">
        <v>141</v>
      </c>
    </row>
    <row r="45" spans="1:7" x14ac:dyDescent="0.35">
      <c r="A45" s="1" t="s">
        <v>142</v>
      </c>
    </row>
    <row r="47" spans="1:7" x14ac:dyDescent="0.35">
      <c r="A47" s="1" t="s">
        <v>2352</v>
      </c>
    </row>
    <row r="48" spans="1:7" x14ac:dyDescent="0.35">
      <c r="A48" s="47" t="s">
        <v>2353</v>
      </c>
      <c r="B48" s="34" t="s">
        <v>104</v>
      </c>
    </row>
    <row r="49" spans="1:7" x14ac:dyDescent="0.35">
      <c r="A49" t="s">
        <v>2354</v>
      </c>
    </row>
    <row r="50" spans="1:7" x14ac:dyDescent="0.35">
      <c r="A50" t="s">
        <v>2355</v>
      </c>
      <c r="B50" t="s">
        <v>2356</v>
      </c>
      <c r="C50" t="s">
        <v>2356</v>
      </c>
    </row>
    <row r="51" spans="1:7" x14ac:dyDescent="0.35">
      <c r="B51" s="48">
        <v>44865</v>
      </c>
      <c r="C51" s="48">
        <v>44895</v>
      </c>
    </row>
    <row r="52" spans="1:7" x14ac:dyDescent="0.35">
      <c r="A52" t="s">
        <v>2357</v>
      </c>
      <c r="B52">
        <v>25.784800000000001</v>
      </c>
      <c r="C52">
        <v>25.943300000000001</v>
      </c>
      <c r="E52" s="2"/>
      <c r="G52"/>
    </row>
    <row r="53" spans="1:7" x14ac:dyDescent="0.35">
      <c r="A53" t="s">
        <v>2358</v>
      </c>
      <c r="B53" t="s">
        <v>2359</v>
      </c>
      <c r="C53" t="s">
        <v>2359</v>
      </c>
      <c r="E53" s="2"/>
      <c r="G53"/>
    </row>
    <row r="54" spans="1:7" x14ac:dyDescent="0.35">
      <c r="A54" t="s">
        <v>2360</v>
      </c>
      <c r="B54">
        <v>25.788</v>
      </c>
      <c r="C54">
        <v>25.9465</v>
      </c>
      <c r="E54" s="2"/>
      <c r="G54"/>
    </row>
    <row r="55" spans="1:7" x14ac:dyDescent="0.35">
      <c r="A55" t="s">
        <v>2361</v>
      </c>
      <c r="B55">
        <v>24.048200000000001</v>
      </c>
      <c r="C55">
        <v>24.196000000000002</v>
      </c>
      <c r="E55" s="2"/>
      <c r="G55"/>
    </row>
    <row r="56" spans="1:7" x14ac:dyDescent="0.35">
      <c r="A56" t="s">
        <v>2362</v>
      </c>
      <c r="B56" t="s">
        <v>2359</v>
      </c>
      <c r="C56" t="s">
        <v>2359</v>
      </c>
      <c r="E56" s="2"/>
      <c r="G56"/>
    </row>
    <row r="57" spans="1:7" x14ac:dyDescent="0.35">
      <c r="A57" t="s">
        <v>2363</v>
      </c>
      <c r="B57">
        <v>20.390599999999999</v>
      </c>
      <c r="C57">
        <v>20.503499999999999</v>
      </c>
      <c r="E57" s="2"/>
      <c r="G57"/>
    </row>
    <row r="58" spans="1:7" x14ac:dyDescent="0.35">
      <c r="A58" t="s">
        <v>2364</v>
      </c>
      <c r="B58" t="s">
        <v>2359</v>
      </c>
      <c r="C58" t="s">
        <v>2359</v>
      </c>
      <c r="E58" s="2"/>
      <c r="G58"/>
    </row>
    <row r="59" spans="1:7" x14ac:dyDescent="0.35">
      <c r="A59" t="s">
        <v>2365</v>
      </c>
      <c r="B59">
        <v>23.627400000000002</v>
      </c>
      <c r="C59">
        <v>23.758299999999998</v>
      </c>
      <c r="E59" s="2"/>
      <c r="G59"/>
    </row>
    <row r="60" spans="1:7" x14ac:dyDescent="0.35">
      <c r="A60" t="s">
        <v>2366</v>
      </c>
      <c r="B60" t="s">
        <v>2359</v>
      </c>
      <c r="C60" t="s">
        <v>2359</v>
      </c>
      <c r="E60" s="2"/>
      <c r="G60"/>
    </row>
    <row r="61" spans="1:7" x14ac:dyDescent="0.35">
      <c r="A61" t="s">
        <v>2367</v>
      </c>
      <c r="B61">
        <v>23.825700000000001</v>
      </c>
      <c r="C61">
        <v>23.957699999999999</v>
      </c>
      <c r="E61" s="2"/>
      <c r="G61"/>
    </row>
    <row r="62" spans="1:7" x14ac:dyDescent="0.35">
      <c r="A62" t="s">
        <v>2368</v>
      </c>
      <c r="B62">
        <v>22.411200000000001</v>
      </c>
      <c r="C62">
        <v>22.535399999999999</v>
      </c>
      <c r="E62" s="2"/>
      <c r="G62"/>
    </row>
    <row r="63" spans="1:7" x14ac:dyDescent="0.35">
      <c r="A63" t="s">
        <v>2369</v>
      </c>
      <c r="B63" t="s">
        <v>2359</v>
      </c>
      <c r="C63" t="s">
        <v>2359</v>
      </c>
      <c r="E63" s="2"/>
      <c r="G63"/>
    </row>
    <row r="64" spans="1:7" x14ac:dyDescent="0.35">
      <c r="A64" t="s">
        <v>2370</v>
      </c>
      <c r="E64" s="2"/>
      <c r="G64"/>
    </row>
    <row r="66" spans="1:6" x14ac:dyDescent="0.35">
      <c r="A66" t="s">
        <v>2371</v>
      </c>
      <c r="B66" s="34" t="s">
        <v>104</v>
      </c>
    </row>
    <row r="67" spans="1:6" x14ac:dyDescent="0.35">
      <c r="A67" t="s">
        <v>2372</v>
      </c>
      <c r="B67" s="34" t="s">
        <v>104</v>
      </c>
    </row>
    <row r="68" spans="1:6" ht="29" x14ac:dyDescent="0.35">
      <c r="A68" s="47" t="s">
        <v>2373</v>
      </c>
      <c r="B68" s="34" t="s">
        <v>104</v>
      </c>
    </row>
    <row r="69" spans="1:6" ht="29" x14ac:dyDescent="0.35">
      <c r="A69" s="47" t="s">
        <v>2374</v>
      </c>
      <c r="B69" s="34" t="s">
        <v>104</v>
      </c>
    </row>
    <row r="70" spans="1:6" x14ac:dyDescent="0.35">
      <c r="A70" t="s">
        <v>2375</v>
      </c>
      <c r="B70" s="49">
        <v>0.69296242186474599</v>
      </c>
    </row>
    <row r="71" spans="1:6" ht="29" x14ac:dyDescent="0.35">
      <c r="A71" s="47" t="s">
        <v>2376</v>
      </c>
      <c r="B71" s="34" t="s">
        <v>104</v>
      </c>
    </row>
    <row r="72" spans="1:6" ht="29" x14ac:dyDescent="0.35">
      <c r="A72" s="47" t="s">
        <v>2377</v>
      </c>
      <c r="B72" s="34" t="s">
        <v>104</v>
      </c>
    </row>
    <row r="73" spans="1:6" ht="29" x14ac:dyDescent="0.35">
      <c r="A73" s="47" t="s">
        <v>2380</v>
      </c>
      <c r="B73" s="34" t="s">
        <v>104</v>
      </c>
    </row>
    <row r="74" spans="1:6" x14ac:dyDescent="0.35">
      <c r="A74" t="s">
        <v>2523</v>
      </c>
      <c r="B74" s="34" t="s">
        <v>104</v>
      </c>
    </row>
    <row r="75" spans="1:6" x14ac:dyDescent="0.35">
      <c r="A75" t="s">
        <v>2524</v>
      </c>
      <c r="B75" s="34" t="s">
        <v>104</v>
      </c>
    </row>
    <row r="77" spans="1:6" ht="29" x14ac:dyDescent="0.35">
      <c r="A77" s="70" t="s">
        <v>2580</v>
      </c>
      <c r="B77" s="57" t="s">
        <v>2581</v>
      </c>
      <c r="C77" s="57" t="s">
        <v>2531</v>
      </c>
      <c r="D77" s="65" t="s">
        <v>2532</v>
      </c>
      <c r="E77" s="65" t="s">
        <v>2531</v>
      </c>
      <c r="F77" s="65" t="s">
        <v>2532</v>
      </c>
    </row>
    <row r="78" spans="1:6" ht="111.5" customHeight="1" x14ac:dyDescent="0.35">
      <c r="A78" s="71" t="s">
        <v>2582</v>
      </c>
      <c r="B78" s="58"/>
      <c r="C78" s="59" t="s">
        <v>2533</v>
      </c>
      <c r="D78" s="60"/>
      <c r="E78" s="59" t="s">
        <v>2534</v>
      </c>
      <c r="F78"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20462-F239-426A-822D-A7A0411763E9}">
  <dimension ref="A1:H137"/>
  <sheetViews>
    <sheetView showGridLines="0" workbookViewId="0">
      <pane ySplit="4" topLeftCell="A134" activePane="bottomLeft" state="frozen"/>
      <selection pane="bottomLeft" activeCell="A136" sqref="A136:D137"/>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43</v>
      </c>
      <c r="B1" s="55"/>
      <c r="C1" s="55"/>
      <c r="D1" s="55"/>
      <c r="E1" s="55"/>
      <c r="F1" s="55"/>
      <c r="G1" s="55"/>
      <c r="H1" s="51" t="str">
        <f>HYPERLINK("[EDEL_Portfolio Monthly Notes 30-Nov-2022.xlsx]Index!A1","Index")</f>
        <v>Index</v>
      </c>
    </row>
    <row r="2" spans="1:8" ht="19.5" customHeight="1" x14ac:dyDescent="0.35">
      <c r="A2" s="55" t="s">
        <v>44</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143</v>
      </c>
      <c r="B9" s="30"/>
      <c r="C9" s="30"/>
      <c r="D9" s="13"/>
      <c r="E9" s="14"/>
      <c r="F9" s="15"/>
      <c r="G9" s="15"/>
    </row>
    <row r="10" spans="1:8" x14ac:dyDescent="0.35">
      <c r="A10" s="16" t="s">
        <v>144</v>
      </c>
      <c r="B10" s="30"/>
      <c r="C10" s="30"/>
      <c r="D10" s="13"/>
      <c r="E10" s="14"/>
      <c r="F10" s="15"/>
      <c r="G10" s="15"/>
    </row>
    <row r="11" spans="1:8" x14ac:dyDescent="0.35">
      <c r="A11" s="12" t="s">
        <v>744</v>
      </c>
      <c r="B11" s="30" t="s">
        <v>745</v>
      </c>
      <c r="C11" s="30" t="s">
        <v>147</v>
      </c>
      <c r="D11" s="13">
        <v>100000000</v>
      </c>
      <c r="E11" s="14">
        <v>99851.7</v>
      </c>
      <c r="F11" s="15">
        <v>0.12470000000000001</v>
      </c>
      <c r="G11" s="15">
        <v>7.4517E-2</v>
      </c>
    </row>
    <row r="12" spans="1:8" x14ac:dyDescent="0.35">
      <c r="A12" s="12" t="s">
        <v>746</v>
      </c>
      <c r="B12" s="30" t="s">
        <v>747</v>
      </c>
      <c r="C12" s="30" t="s">
        <v>147</v>
      </c>
      <c r="D12" s="13">
        <v>51500000</v>
      </c>
      <c r="E12" s="14">
        <v>51117.66</v>
      </c>
      <c r="F12" s="15">
        <v>6.3799999999999996E-2</v>
      </c>
      <c r="G12" s="15">
        <v>7.3599999999999999E-2</v>
      </c>
    </row>
    <row r="13" spans="1:8" x14ac:dyDescent="0.35">
      <c r="A13" s="12" t="s">
        <v>748</v>
      </c>
      <c r="B13" s="30" t="s">
        <v>749</v>
      </c>
      <c r="C13" s="30" t="s">
        <v>150</v>
      </c>
      <c r="D13" s="13">
        <v>42500000</v>
      </c>
      <c r="E13" s="14">
        <v>42204.03</v>
      </c>
      <c r="F13" s="15">
        <v>5.2699999999999997E-2</v>
      </c>
      <c r="G13" s="15">
        <v>7.4800000000000005E-2</v>
      </c>
    </row>
    <row r="14" spans="1:8" x14ac:dyDescent="0.35">
      <c r="A14" s="12" t="s">
        <v>750</v>
      </c>
      <c r="B14" s="30" t="s">
        <v>751</v>
      </c>
      <c r="C14" s="30" t="s">
        <v>147</v>
      </c>
      <c r="D14" s="13">
        <v>19000000</v>
      </c>
      <c r="E14" s="14">
        <v>18210.490000000002</v>
      </c>
      <c r="F14" s="15">
        <v>2.2700000000000001E-2</v>
      </c>
      <c r="G14" s="15">
        <v>7.4499999999999997E-2</v>
      </c>
    </row>
    <row r="15" spans="1:8" x14ac:dyDescent="0.35">
      <c r="A15" s="12" t="s">
        <v>752</v>
      </c>
      <c r="B15" s="30" t="s">
        <v>753</v>
      </c>
      <c r="C15" s="30" t="s">
        <v>147</v>
      </c>
      <c r="D15" s="13">
        <v>11200000</v>
      </c>
      <c r="E15" s="14">
        <v>11844.96</v>
      </c>
      <c r="F15" s="15">
        <v>1.4800000000000001E-2</v>
      </c>
      <c r="G15" s="15">
        <v>7.2257000000000002E-2</v>
      </c>
    </row>
    <row r="16" spans="1:8" x14ac:dyDescent="0.35">
      <c r="A16" s="12" t="s">
        <v>754</v>
      </c>
      <c r="B16" s="30" t="s">
        <v>755</v>
      </c>
      <c r="C16" s="30" t="s">
        <v>147</v>
      </c>
      <c r="D16" s="13">
        <v>12000000</v>
      </c>
      <c r="E16" s="14">
        <v>11485.08</v>
      </c>
      <c r="F16" s="15">
        <v>1.43E-2</v>
      </c>
      <c r="G16" s="15">
        <v>7.4700000000000003E-2</v>
      </c>
    </row>
    <row r="17" spans="1:7" x14ac:dyDescent="0.35">
      <c r="A17" s="12" t="s">
        <v>756</v>
      </c>
      <c r="B17" s="30" t="s">
        <v>757</v>
      </c>
      <c r="C17" s="30" t="s">
        <v>150</v>
      </c>
      <c r="D17" s="13">
        <v>11000000</v>
      </c>
      <c r="E17" s="14">
        <v>10877.22</v>
      </c>
      <c r="F17" s="15">
        <v>1.3599999999999999E-2</v>
      </c>
      <c r="G17" s="15">
        <v>7.51E-2</v>
      </c>
    </row>
    <row r="18" spans="1:7" x14ac:dyDescent="0.35">
      <c r="A18" s="12" t="s">
        <v>758</v>
      </c>
      <c r="B18" s="30" t="s">
        <v>759</v>
      </c>
      <c r="C18" s="30" t="s">
        <v>163</v>
      </c>
      <c r="D18" s="13">
        <v>11000000</v>
      </c>
      <c r="E18" s="14">
        <v>10619.19</v>
      </c>
      <c r="F18" s="15">
        <v>1.3299999999999999E-2</v>
      </c>
      <c r="G18" s="15">
        <v>7.4748999999999996E-2</v>
      </c>
    </row>
    <row r="19" spans="1:7" x14ac:dyDescent="0.35">
      <c r="A19" s="12" t="s">
        <v>760</v>
      </c>
      <c r="B19" s="30" t="s">
        <v>761</v>
      </c>
      <c r="C19" s="30" t="s">
        <v>147</v>
      </c>
      <c r="D19" s="13">
        <v>10500000</v>
      </c>
      <c r="E19" s="14">
        <v>10033.719999999999</v>
      </c>
      <c r="F19" s="15">
        <v>1.2500000000000001E-2</v>
      </c>
      <c r="G19" s="15">
        <v>7.4700000000000003E-2</v>
      </c>
    </row>
    <row r="20" spans="1:7" x14ac:dyDescent="0.35">
      <c r="A20" s="12" t="s">
        <v>762</v>
      </c>
      <c r="B20" s="30" t="s">
        <v>763</v>
      </c>
      <c r="C20" s="30" t="s">
        <v>150</v>
      </c>
      <c r="D20" s="13">
        <v>8000000</v>
      </c>
      <c r="E20" s="14">
        <v>8023.83</v>
      </c>
      <c r="F20" s="15">
        <v>0.01</v>
      </c>
      <c r="G20" s="15">
        <v>7.4450000000000002E-2</v>
      </c>
    </row>
    <row r="21" spans="1:7" x14ac:dyDescent="0.35">
      <c r="A21" s="12" t="s">
        <v>764</v>
      </c>
      <c r="B21" s="30" t="s">
        <v>765</v>
      </c>
      <c r="C21" s="30" t="s">
        <v>163</v>
      </c>
      <c r="D21" s="13">
        <v>7600000</v>
      </c>
      <c r="E21" s="14">
        <v>7560.22</v>
      </c>
      <c r="F21" s="15">
        <v>9.4000000000000004E-3</v>
      </c>
      <c r="G21" s="15">
        <v>7.3050000000000004E-2</v>
      </c>
    </row>
    <row r="22" spans="1:7" x14ac:dyDescent="0.35">
      <c r="A22" s="12" t="s">
        <v>766</v>
      </c>
      <c r="B22" s="30" t="s">
        <v>767</v>
      </c>
      <c r="C22" s="30" t="s">
        <v>147</v>
      </c>
      <c r="D22" s="13">
        <v>6500000</v>
      </c>
      <c r="E22" s="14">
        <v>6640.21</v>
      </c>
      <c r="F22" s="15">
        <v>8.3000000000000001E-3</v>
      </c>
      <c r="G22" s="15">
        <v>7.3550000000000004E-2</v>
      </c>
    </row>
    <row r="23" spans="1:7" x14ac:dyDescent="0.35">
      <c r="A23" s="12" t="s">
        <v>768</v>
      </c>
      <c r="B23" s="30" t="s">
        <v>769</v>
      </c>
      <c r="C23" s="30" t="s">
        <v>147</v>
      </c>
      <c r="D23" s="13">
        <v>6000000</v>
      </c>
      <c r="E23" s="14">
        <v>6314.54</v>
      </c>
      <c r="F23" s="15">
        <v>7.9000000000000008E-3</v>
      </c>
      <c r="G23" s="15">
        <v>7.4149999999999994E-2</v>
      </c>
    </row>
    <row r="24" spans="1:7" x14ac:dyDescent="0.35">
      <c r="A24" s="12" t="s">
        <v>770</v>
      </c>
      <c r="B24" s="30" t="s">
        <v>771</v>
      </c>
      <c r="C24" s="30" t="s">
        <v>147</v>
      </c>
      <c r="D24" s="13">
        <v>6000000</v>
      </c>
      <c r="E24" s="14">
        <v>6110.88</v>
      </c>
      <c r="F24" s="15">
        <v>7.6E-3</v>
      </c>
      <c r="G24" s="15">
        <v>7.3599999999999999E-2</v>
      </c>
    </row>
    <row r="25" spans="1:7" x14ac:dyDescent="0.35">
      <c r="A25" s="12" t="s">
        <v>772</v>
      </c>
      <c r="B25" s="30" t="s">
        <v>773</v>
      </c>
      <c r="C25" s="30" t="s">
        <v>147</v>
      </c>
      <c r="D25" s="13">
        <v>5000000</v>
      </c>
      <c r="E25" s="14">
        <v>5140.09</v>
      </c>
      <c r="F25" s="15">
        <v>6.4000000000000003E-3</v>
      </c>
      <c r="G25" s="15">
        <v>7.2600999999999999E-2</v>
      </c>
    </row>
    <row r="26" spans="1:7" x14ac:dyDescent="0.35">
      <c r="A26" s="12" t="s">
        <v>774</v>
      </c>
      <c r="B26" s="30" t="s">
        <v>775</v>
      </c>
      <c r="C26" s="30" t="s">
        <v>150</v>
      </c>
      <c r="D26" s="13">
        <v>5000000</v>
      </c>
      <c r="E26" s="14">
        <v>5000</v>
      </c>
      <c r="F26" s="15">
        <v>6.1999999999999998E-3</v>
      </c>
      <c r="G26" s="15"/>
    </row>
    <row r="27" spans="1:7" x14ac:dyDescent="0.35">
      <c r="A27" s="12" t="s">
        <v>776</v>
      </c>
      <c r="B27" s="30" t="s">
        <v>777</v>
      </c>
      <c r="C27" s="30" t="s">
        <v>163</v>
      </c>
      <c r="D27" s="13">
        <v>4000000</v>
      </c>
      <c r="E27" s="14">
        <v>3951.22</v>
      </c>
      <c r="F27" s="15">
        <v>4.8999999999999998E-3</v>
      </c>
      <c r="G27" s="15">
        <v>7.3050000000000004E-2</v>
      </c>
    </row>
    <row r="28" spans="1:7" x14ac:dyDescent="0.35">
      <c r="A28" s="12" t="s">
        <v>778</v>
      </c>
      <c r="B28" s="30" t="s">
        <v>779</v>
      </c>
      <c r="C28" s="30" t="s">
        <v>150</v>
      </c>
      <c r="D28" s="13">
        <v>3300000</v>
      </c>
      <c r="E28" s="14">
        <v>3305.92</v>
      </c>
      <c r="F28" s="15">
        <v>4.1000000000000003E-3</v>
      </c>
      <c r="G28" s="15">
        <v>7.3050000000000004E-2</v>
      </c>
    </row>
    <row r="29" spans="1:7" x14ac:dyDescent="0.35">
      <c r="A29" s="12" t="s">
        <v>780</v>
      </c>
      <c r="B29" s="30" t="s">
        <v>781</v>
      </c>
      <c r="C29" s="30" t="s">
        <v>147</v>
      </c>
      <c r="D29" s="13">
        <v>2700000</v>
      </c>
      <c r="E29" s="14">
        <v>2781.25</v>
      </c>
      <c r="F29" s="15">
        <v>3.5000000000000001E-3</v>
      </c>
      <c r="G29" s="15">
        <v>7.2256000000000001E-2</v>
      </c>
    </row>
    <row r="30" spans="1:7" x14ac:dyDescent="0.35">
      <c r="A30" s="12" t="s">
        <v>782</v>
      </c>
      <c r="B30" s="30" t="s">
        <v>783</v>
      </c>
      <c r="C30" s="30" t="s">
        <v>147</v>
      </c>
      <c r="D30" s="13">
        <v>2500000</v>
      </c>
      <c r="E30" s="14">
        <v>2631.24</v>
      </c>
      <c r="F30" s="15">
        <v>3.3E-3</v>
      </c>
      <c r="G30" s="15">
        <v>7.4149999999999994E-2</v>
      </c>
    </row>
    <row r="31" spans="1:7" x14ac:dyDescent="0.35">
      <c r="A31" s="12" t="s">
        <v>784</v>
      </c>
      <c r="B31" s="30" t="s">
        <v>785</v>
      </c>
      <c r="C31" s="30" t="s">
        <v>147</v>
      </c>
      <c r="D31" s="13">
        <v>2000000</v>
      </c>
      <c r="E31" s="14">
        <v>2045.7</v>
      </c>
      <c r="F31" s="15">
        <v>2.5999999999999999E-3</v>
      </c>
      <c r="G31" s="15">
        <v>7.3200000000000001E-2</v>
      </c>
    </row>
    <row r="32" spans="1:7" x14ac:dyDescent="0.35">
      <c r="A32" s="12" t="s">
        <v>786</v>
      </c>
      <c r="B32" s="30" t="s">
        <v>787</v>
      </c>
      <c r="C32" s="30" t="s">
        <v>147</v>
      </c>
      <c r="D32" s="13">
        <v>1500000</v>
      </c>
      <c r="E32" s="14">
        <v>1443.2</v>
      </c>
      <c r="F32" s="15">
        <v>1.8E-3</v>
      </c>
      <c r="G32" s="15">
        <v>7.4097999999999997E-2</v>
      </c>
    </row>
    <row r="33" spans="1:7" x14ac:dyDescent="0.35">
      <c r="A33" s="12" t="s">
        <v>788</v>
      </c>
      <c r="B33" s="30" t="s">
        <v>789</v>
      </c>
      <c r="C33" s="30" t="s">
        <v>150</v>
      </c>
      <c r="D33" s="13">
        <v>1109000</v>
      </c>
      <c r="E33" s="14">
        <v>1155.79</v>
      </c>
      <c r="F33" s="15">
        <v>1.4E-3</v>
      </c>
      <c r="G33" s="15">
        <v>7.3050000000000004E-2</v>
      </c>
    </row>
    <row r="34" spans="1:7" x14ac:dyDescent="0.35">
      <c r="A34" s="12" t="s">
        <v>790</v>
      </c>
      <c r="B34" s="30" t="s">
        <v>791</v>
      </c>
      <c r="C34" s="30" t="s">
        <v>150</v>
      </c>
      <c r="D34" s="13">
        <v>1000000</v>
      </c>
      <c r="E34" s="14">
        <v>1040.26</v>
      </c>
      <c r="F34" s="15">
        <v>1.2999999999999999E-3</v>
      </c>
      <c r="G34" s="15">
        <v>7.3050000000000004E-2</v>
      </c>
    </row>
    <row r="35" spans="1:7" x14ac:dyDescent="0.35">
      <c r="A35" s="12" t="s">
        <v>792</v>
      </c>
      <c r="B35" s="30" t="s">
        <v>793</v>
      </c>
      <c r="C35" s="30" t="s">
        <v>147</v>
      </c>
      <c r="D35" s="13">
        <v>500000</v>
      </c>
      <c r="E35" s="14">
        <v>526.41999999999996</v>
      </c>
      <c r="F35" s="15">
        <v>6.9999999999999999E-4</v>
      </c>
      <c r="G35" s="15">
        <v>7.2599999999999998E-2</v>
      </c>
    </row>
    <row r="36" spans="1:7" x14ac:dyDescent="0.35">
      <c r="A36" s="12" t="s">
        <v>794</v>
      </c>
      <c r="B36" s="30" t="s">
        <v>795</v>
      </c>
      <c r="C36" s="30" t="s">
        <v>147</v>
      </c>
      <c r="D36" s="13">
        <v>500000</v>
      </c>
      <c r="E36" s="14">
        <v>475.04</v>
      </c>
      <c r="F36" s="15">
        <v>5.9999999999999995E-4</v>
      </c>
      <c r="G36" s="15">
        <v>7.4283000000000002E-2</v>
      </c>
    </row>
    <row r="37" spans="1:7" x14ac:dyDescent="0.35">
      <c r="A37" s="16" t="s">
        <v>110</v>
      </c>
      <c r="B37" s="31"/>
      <c r="C37" s="31"/>
      <c r="D37" s="17"/>
      <c r="E37" s="18">
        <v>330389.86</v>
      </c>
      <c r="F37" s="19">
        <v>0.41239999999999999</v>
      </c>
      <c r="G37" s="20"/>
    </row>
    <row r="38" spans="1:7" x14ac:dyDescent="0.35">
      <c r="A38" s="12"/>
      <c r="B38" s="30"/>
      <c r="C38" s="30"/>
      <c r="D38" s="13"/>
      <c r="E38" s="14"/>
      <c r="F38" s="15"/>
      <c r="G38" s="15"/>
    </row>
    <row r="39" spans="1:7" x14ac:dyDescent="0.35">
      <c r="A39" s="16" t="s">
        <v>417</v>
      </c>
      <c r="B39" s="30"/>
      <c r="C39" s="30"/>
      <c r="D39" s="13"/>
      <c r="E39" s="14"/>
      <c r="F39" s="15"/>
      <c r="G39" s="15"/>
    </row>
    <row r="40" spans="1:7" x14ac:dyDescent="0.35">
      <c r="A40" s="12" t="s">
        <v>796</v>
      </c>
      <c r="B40" s="30" t="s">
        <v>797</v>
      </c>
      <c r="C40" s="30" t="s">
        <v>109</v>
      </c>
      <c r="D40" s="13">
        <v>9500000</v>
      </c>
      <c r="E40" s="14">
        <v>9092.7000000000007</v>
      </c>
      <c r="F40" s="15">
        <v>1.14E-2</v>
      </c>
      <c r="G40" s="15">
        <v>7.0814000000000002E-2</v>
      </c>
    </row>
    <row r="41" spans="1:7" x14ac:dyDescent="0.35">
      <c r="A41" s="16" t="s">
        <v>110</v>
      </c>
      <c r="B41" s="31"/>
      <c r="C41" s="31"/>
      <c r="D41" s="17"/>
      <c r="E41" s="18">
        <v>9092.7000000000007</v>
      </c>
      <c r="F41" s="19">
        <v>1.14E-2</v>
      </c>
      <c r="G41" s="20"/>
    </row>
    <row r="42" spans="1:7" x14ac:dyDescent="0.35">
      <c r="A42" s="16" t="s">
        <v>540</v>
      </c>
      <c r="B42" s="30"/>
      <c r="C42" s="30"/>
      <c r="D42" s="13"/>
      <c r="E42" s="14"/>
      <c r="F42" s="15"/>
      <c r="G42" s="15"/>
    </row>
    <row r="43" spans="1:7" x14ac:dyDescent="0.35">
      <c r="A43" s="12" t="s">
        <v>798</v>
      </c>
      <c r="B43" s="30" t="s">
        <v>799</v>
      </c>
      <c r="C43" s="30" t="s">
        <v>109</v>
      </c>
      <c r="D43" s="13">
        <v>33500000</v>
      </c>
      <c r="E43" s="14">
        <v>34465.17</v>
      </c>
      <c r="F43" s="15">
        <v>4.2999999999999997E-2</v>
      </c>
      <c r="G43" s="15">
        <v>7.3347999999999997E-2</v>
      </c>
    </row>
    <row r="44" spans="1:7" x14ac:dyDescent="0.35">
      <c r="A44" s="12" t="s">
        <v>800</v>
      </c>
      <c r="B44" s="30" t="s">
        <v>801</v>
      </c>
      <c r="C44" s="30" t="s">
        <v>109</v>
      </c>
      <c r="D44" s="13">
        <v>30000000</v>
      </c>
      <c r="E44" s="14">
        <v>29027.25</v>
      </c>
      <c r="F44" s="15">
        <v>3.6299999999999999E-2</v>
      </c>
      <c r="G44" s="15">
        <v>7.2898000000000004E-2</v>
      </c>
    </row>
    <row r="45" spans="1:7" x14ac:dyDescent="0.35">
      <c r="A45" s="12" t="s">
        <v>802</v>
      </c>
      <c r="B45" s="30" t="s">
        <v>803</v>
      </c>
      <c r="C45" s="30" t="s">
        <v>109</v>
      </c>
      <c r="D45" s="13">
        <v>24500000</v>
      </c>
      <c r="E45" s="14">
        <v>25304.75</v>
      </c>
      <c r="F45" s="15">
        <v>3.1600000000000003E-2</v>
      </c>
      <c r="G45" s="15">
        <v>7.3599999999999999E-2</v>
      </c>
    </row>
    <row r="46" spans="1:7" x14ac:dyDescent="0.35">
      <c r="A46" s="12" t="s">
        <v>804</v>
      </c>
      <c r="B46" s="30" t="s">
        <v>805</v>
      </c>
      <c r="C46" s="30" t="s">
        <v>109</v>
      </c>
      <c r="D46" s="13">
        <v>24000000</v>
      </c>
      <c r="E46" s="14">
        <v>24802.92</v>
      </c>
      <c r="F46" s="15">
        <v>3.1E-2</v>
      </c>
      <c r="G46" s="15">
        <v>7.3347999999999997E-2</v>
      </c>
    </row>
    <row r="47" spans="1:7" x14ac:dyDescent="0.35">
      <c r="A47" s="12" t="s">
        <v>806</v>
      </c>
      <c r="B47" s="30" t="s">
        <v>807</v>
      </c>
      <c r="C47" s="30" t="s">
        <v>109</v>
      </c>
      <c r="D47" s="13">
        <v>20500000</v>
      </c>
      <c r="E47" s="14">
        <v>21090.63</v>
      </c>
      <c r="F47" s="15">
        <v>2.63E-2</v>
      </c>
      <c r="G47" s="15">
        <v>7.3347999999999997E-2</v>
      </c>
    </row>
    <row r="48" spans="1:7" x14ac:dyDescent="0.35">
      <c r="A48" s="12" t="s">
        <v>808</v>
      </c>
      <c r="B48" s="30" t="s">
        <v>809</v>
      </c>
      <c r="C48" s="30" t="s">
        <v>109</v>
      </c>
      <c r="D48" s="13">
        <v>18500000</v>
      </c>
      <c r="E48" s="14">
        <v>19195.580000000002</v>
      </c>
      <c r="F48" s="15">
        <v>2.4E-2</v>
      </c>
      <c r="G48" s="15">
        <v>7.3347999999999997E-2</v>
      </c>
    </row>
    <row r="49" spans="1:7" x14ac:dyDescent="0.35">
      <c r="A49" s="12" t="s">
        <v>810</v>
      </c>
      <c r="B49" s="30" t="s">
        <v>811</v>
      </c>
      <c r="C49" s="30" t="s">
        <v>109</v>
      </c>
      <c r="D49" s="13">
        <v>17500000</v>
      </c>
      <c r="E49" s="14">
        <v>17951.259999999998</v>
      </c>
      <c r="F49" s="15">
        <v>2.24E-2</v>
      </c>
      <c r="G49" s="15">
        <v>7.3541999999999996E-2</v>
      </c>
    </row>
    <row r="50" spans="1:7" x14ac:dyDescent="0.35">
      <c r="A50" s="12" t="s">
        <v>812</v>
      </c>
      <c r="B50" s="30" t="s">
        <v>813</v>
      </c>
      <c r="C50" s="30" t="s">
        <v>109</v>
      </c>
      <c r="D50" s="13">
        <v>16500000</v>
      </c>
      <c r="E50" s="14">
        <v>17061.45</v>
      </c>
      <c r="F50" s="15">
        <v>2.1299999999999999E-2</v>
      </c>
      <c r="G50" s="15">
        <v>7.3347999999999997E-2</v>
      </c>
    </row>
    <row r="51" spans="1:7" x14ac:dyDescent="0.35">
      <c r="A51" s="12" t="s">
        <v>814</v>
      </c>
      <c r="B51" s="30" t="s">
        <v>815</v>
      </c>
      <c r="C51" s="30" t="s">
        <v>109</v>
      </c>
      <c r="D51" s="13">
        <v>15500000</v>
      </c>
      <c r="E51" s="14">
        <v>16106.83</v>
      </c>
      <c r="F51" s="15">
        <v>2.01E-2</v>
      </c>
      <c r="G51" s="15">
        <v>7.3691000000000006E-2</v>
      </c>
    </row>
    <row r="52" spans="1:7" x14ac:dyDescent="0.35">
      <c r="A52" s="12" t="s">
        <v>816</v>
      </c>
      <c r="B52" s="30" t="s">
        <v>817</v>
      </c>
      <c r="C52" s="30" t="s">
        <v>109</v>
      </c>
      <c r="D52" s="13">
        <v>14500000</v>
      </c>
      <c r="E52" s="14">
        <v>15010.7</v>
      </c>
      <c r="F52" s="15">
        <v>1.8700000000000001E-2</v>
      </c>
      <c r="G52" s="15">
        <v>7.3330999999999993E-2</v>
      </c>
    </row>
    <row r="53" spans="1:7" x14ac:dyDescent="0.35">
      <c r="A53" s="12" t="s">
        <v>818</v>
      </c>
      <c r="B53" s="30" t="s">
        <v>819</v>
      </c>
      <c r="C53" s="30" t="s">
        <v>109</v>
      </c>
      <c r="D53" s="13">
        <v>13500000</v>
      </c>
      <c r="E53" s="14">
        <v>13861.98</v>
      </c>
      <c r="F53" s="15">
        <v>1.7299999999999999E-2</v>
      </c>
      <c r="G53" s="15">
        <v>7.3347999999999997E-2</v>
      </c>
    </row>
    <row r="54" spans="1:7" x14ac:dyDescent="0.35">
      <c r="A54" s="12" t="s">
        <v>820</v>
      </c>
      <c r="B54" s="30" t="s">
        <v>821</v>
      </c>
      <c r="C54" s="30" t="s">
        <v>109</v>
      </c>
      <c r="D54" s="13">
        <v>11500000</v>
      </c>
      <c r="E54" s="14">
        <v>11860.33</v>
      </c>
      <c r="F54" s="15">
        <v>1.4800000000000001E-2</v>
      </c>
      <c r="G54" s="15">
        <v>7.3541999999999996E-2</v>
      </c>
    </row>
    <row r="55" spans="1:7" x14ac:dyDescent="0.35">
      <c r="A55" s="12" t="s">
        <v>822</v>
      </c>
      <c r="B55" s="30" t="s">
        <v>823</v>
      </c>
      <c r="C55" s="30" t="s">
        <v>109</v>
      </c>
      <c r="D55" s="13">
        <v>11500000</v>
      </c>
      <c r="E55" s="14">
        <v>11826.62</v>
      </c>
      <c r="F55" s="15">
        <v>1.4800000000000001E-2</v>
      </c>
      <c r="G55" s="15">
        <v>7.3591000000000004E-2</v>
      </c>
    </row>
    <row r="56" spans="1:7" x14ac:dyDescent="0.35">
      <c r="A56" s="12" t="s">
        <v>824</v>
      </c>
      <c r="B56" s="30" t="s">
        <v>825</v>
      </c>
      <c r="C56" s="30" t="s">
        <v>109</v>
      </c>
      <c r="D56" s="13">
        <v>10500000</v>
      </c>
      <c r="E56" s="14">
        <v>10949.18</v>
      </c>
      <c r="F56" s="15">
        <v>1.37E-2</v>
      </c>
      <c r="G56" s="15">
        <v>7.3609999999999995E-2</v>
      </c>
    </row>
    <row r="57" spans="1:7" x14ac:dyDescent="0.35">
      <c r="A57" s="12" t="s">
        <v>826</v>
      </c>
      <c r="B57" s="30" t="s">
        <v>827</v>
      </c>
      <c r="C57" s="30" t="s">
        <v>109</v>
      </c>
      <c r="D57" s="13">
        <v>10500000</v>
      </c>
      <c r="E57" s="14">
        <v>10870.58</v>
      </c>
      <c r="F57" s="15">
        <v>1.3599999999999999E-2</v>
      </c>
      <c r="G57" s="15">
        <v>7.3599999999999999E-2</v>
      </c>
    </row>
    <row r="58" spans="1:7" x14ac:dyDescent="0.35">
      <c r="A58" s="12" t="s">
        <v>828</v>
      </c>
      <c r="B58" s="30" t="s">
        <v>829</v>
      </c>
      <c r="C58" s="30" t="s">
        <v>109</v>
      </c>
      <c r="D58" s="13">
        <v>9500000</v>
      </c>
      <c r="E58" s="14">
        <v>9765.9</v>
      </c>
      <c r="F58" s="15">
        <v>1.2200000000000001E-2</v>
      </c>
      <c r="G58" s="15">
        <v>7.3737999999999998E-2</v>
      </c>
    </row>
    <row r="59" spans="1:7" x14ac:dyDescent="0.35">
      <c r="A59" s="12" t="s">
        <v>830</v>
      </c>
      <c r="B59" s="30" t="s">
        <v>831</v>
      </c>
      <c r="C59" s="30" t="s">
        <v>109</v>
      </c>
      <c r="D59" s="13">
        <v>9500000</v>
      </c>
      <c r="E59" s="14">
        <v>9742.2999999999993</v>
      </c>
      <c r="F59" s="15">
        <v>1.2200000000000001E-2</v>
      </c>
      <c r="G59" s="15">
        <v>7.3347999999999997E-2</v>
      </c>
    </row>
    <row r="60" spans="1:7" x14ac:dyDescent="0.35">
      <c r="A60" s="12" t="s">
        <v>832</v>
      </c>
      <c r="B60" s="30" t="s">
        <v>833</v>
      </c>
      <c r="C60" s="30" t="s">
        <v>109</v>
      </c>
      <c r="D60" s="13">
        <v>9000000</v>
      </c>
      <c r="E60" s="14">
        <v>9289.5</v>
      </c>
      <c r="F60" s="15">
        <v>1.1599999999999999E-2</v>
      </c>
      <c r="G60" s="15">
        <v>7.3347999999999997E-2</v>
      </c>
    </row>
    <row r="61" spans="1:7" x14ac:dyDescent="0.35">
      <c r="A61" s="12" t="s">
        <v>834</v>
      </c>
      <c r="B61" s="30" t="s">
        <v>835</v>
      </c>
      <c r="C61" s="30" t="s">
        <v>109</v>
      </c>
      <c r="D61" s="13">
        <v>9000000</v>
      </c>
      <c r="E61" s="14">
        <v>9257.64</v>
      </c>
      <c r="F61" s="15">
        <v>1.1599999999999999E-2</v>
      </c>
      <c r="G61" s="15">
        <v>7.3609999999999995E-2</v>
      </c>
    </row>
    <row r="62" spans="1:7" x14ac:dyDescent="0.35">
      <c r="A62" s="12" t="s">
        <v>836</v>
      </c>
      <c r="B62" s="30" t="s">
        <v>837</v>
      </c>
      <c r="C62" s="30" t="s">
        <v>109</v>
      </c>
      <c r="D62" s="13">
        <v>8000000</v>
      </c>
      <c r="E62" s="14">
        <v>8300.7900000000009</v>
      </c>
      <c r="F62" s="15">
        <v>1.04E-2</v>
      </c>
      <c r="G62" s="15">
        <v>7.3347999999999997E-2</v>
      </c>
    </row>
    <row r="63" spans="1:7" x14ac:dyDescent="0.35">
      <c r="A63" s="12" t="s">
        <v>838</v>
      </c>
      <c r="B63" s="30" t="s">
        <v>839</v>
      </c>
      <c r="C63" s="30" t="s">
        <v>109</v>
      </c>
      <c r="D63" s="13">
        <v>7500000</v>
      </c>
      <c r="E63" s="14">
        <v>7695.76</v>
      </c>
      <c r="F63" s="15">
        <v>9.5999999999999992E-3</v>
      </c>
      <c r="G63" s="15">
        <v>7.3330999999999993E-2</v>
      </c>
    </row>
    <row r="64" spans="1:7" x14ac:dyDescent="0.35">
      <c r="A64" s="12" t="s">
        <v>840</v>
      </c>
      <c r="B64" s="30" t="s">
        <v>841</v>
      </c>
      <c r="C64" s="30" t="s">
        <v>109</v>
      </c>
      <c r="D64" s="13">
        <v>7500000</v>
      </c>
      <c r="E64" s="14">
        <v>7690.29</v>
      </c>
      <c r="F64" s="15">
        <v>9.5999999999999992E-3</v>
      </c>
      <c r="G64" s="15">
        <v>7.3691000000000006E-2</v>
      </c>
    </row>
    <row r="65" spans="1:7" x14ac:dyDescent="0.35">
      <c r="A65" s="12" t="s">
        <v>842</v>
      </c>
      <c r="B65" s="30" t="s">
        <v>843</v>
      </c>
      <c r="C65" s="30" t="s">
        <v>109</v>
      </c>
      <c r="D65" s="13">
        <v>7219500</v>
      </c>
      <c r="E65" s="14">
        <v>7360.29</v>
      </c>
      <c r="F65" s="15">
        <v>9.1999999999999998E-3</v>
      </c>
      <c r="G65" s="15">
        <v>7.3348999999999998E-2</v>
      </c>
    </row>
    <row r="66" spans="1:7" x14ac:dyDescent="0.35">
      <c r="A66" s="12" t="s">
        <v>844</v>
      </c>
      <c r="B66" s="30" t="s">
        <v>845</v>
      </c>
      <c r="C66" s="30" t="s">
        <v>109</v>
      </c>
      <c r="D66" s="13">
        <v>7000000</v>
      </c>
      <c r="E66" s="14">
        <v>7240.85</v>
      </c>
      <c r="F66" s="15">
        <v>8.9999999999999993E-3</v>
      </c>
      <c r="G66" s="15">
        <v>7.3609999999999995E-2</v>
      </c>
    </row>
    <row r="67" spans="1:7" x14ac:dyDescent="0.35">
      <c r="A67" s="12" t="s">
        <v>846</v>
      </c>
      <c r="B67" s="30" t="s">
        <v>847</v>
      </c>
      <c r="C67" s="30" t="s">
        <v>109</v>
      </c>
      <c r="D67" s="13">
        <v>7000000</v>
      </c>
      <c r="E67" s="14">
        <v>7184.37</v>
      </c>
      <c r="F67" s="15">
        <v>8.9999999999999993E-3</v>
      </c>
      <c r="G67" s="15">
        <v>7.3737999999999998E-2</v>
      </c>
    </row>
    <row r="68" spans="1:7" x14ac:dyDescent="0.35">
      <c r="A68" s="12" t="s">
        <v>848</v>
      </c>
      <c r="B68" s="30" t="s">
        <v>849</v>
      </c>
      <c r="C68" s="30" t="s">
        <v>109</v>
      </c>
      <c r="D68" s="13">
        <v>6500000</v>
      </c>
      <c r="E68" s="14">
        <v>6766.46</v>
      </c>
      <c r="F68" s="15">
        <v>8.5000000000000006E-3</v>
      </c>
      <c r="G68" s="15">
        <v>7.3737999999999998E-2</v>
      </c>
    </row>
    <row r="69" spans="1:7" x14ac:dyDescent="0.35">
      <c r="A69" s="12" t="s">
        <v>850</v>
      </c>
      <c r="B69" s="30" t="s">
        <v>851</v>
      </c>
      <c r="C69" s="30" t="s">
        <v>109</v>
      </c>
      <c r="D69" s="13">
        <v>6000000</v>
      </c>
      <c r="E69" s="14">
        <v>6193.04</v>
      </c>
      <c r="F69" s="15">
        <v>7.7000000000000002E-3</v>
      </c>
      <c r="G69" s="15">
        <v>7.3737999999999998E-2</v>
      </c>
    </row>
    <row r="70" spans="1:7" x14ac:dyDescent="0.35">
      <c r="A70" s="12" t="s">
        <v>852</v>
      </c>
      <c r="B70" s="30" t="s">
        <v>853</v>
      </c>
      <c r="C70" s="30" t="s">
        <v>109</v>
      </c>
      <c r="D70" s="13">
        <v>5500000</v>
      </c>
      <c r="E70" s="14">
        <v>5675.89</v>
      </c>
      <c r="F70" s="15">
        <v>7.1000000000000004E-3</v>
      </c>
      <c r="G70" s="15">
        <v>7.3609999999999995E-2</v>
      </c>
    </row>
    <row r="71" spans="1:7" x14ac:dyDescent="0.35">
      <c r="A71" s="12" t="s">
        <v>854</v>
      </c>
      <c r="B71" s="30" t="s">
        <v>855</v>
      </c>
      <c r="C71" s="30" t="s">
        <v>109</v>
      </c>
      <c r="D71" s="13">
        <v>5000000</v>
      </c>
      <c r="E71" s="14">
        <v>5195.32</v>
      </c>
      <c r="F71" s="15">
        <v>6.4999999999999997E-3</v>
      </c>
      <c r="G71" s="15">
        <v>7.3330999999999993E-2</v>
      </c>
    </row>
    <row r="72" spans="1:7" x14ac:dyDescent="0.35">
      <c r="A72" s="12" t="s">
        <v>856</v>
      </c>
      <c r="B72" s="30" t="s">
        <v>857</v>
      </c>
      <c r="C72" s="30" t="s">
        <v>109</v>
      </c>
      <c r="D72" s="13">
        <v>5000000</v>
      </c>
      <c r="E72" s="14">
        <v>5141.29</v>
      </c>
      <c r="F72" s="15">
        <v>6.4000000000000003E-3</v>
      </c>
      <c r="G72" s="15">
        <v>7.3347999999999997E-2</v>
      </c>
    </row>
    <row r="73" spans="1:7" x14ac:dyDescent="0.35">
      <c r="A73" s="12" t="s">
        <v>858</v>
      </c>
      <c r="B73" s="30" t="s">
        <v>859</v>
      </c>
      <c r="C73" s="30" t="s">
        <v>109</v>
      </c>
      <c r="D73" s="13">
        <v>5000000</v>
      </c>
      <c r="E73" s="14">
        <v>5110.6400000000003</v>
      </c>
      <c r="F73" s="15">
        <v>6.4000000000000003E-3</v>
      </c>
      <c r="G73" s="15">
        <v>7.3109999999999994E-2</v>
      </c>
    </row>
    <row r="74" spans="1:7" x14ac:dyDescent="0.35">
      <c r="A74" s="12" t="s">
        <v>860</v>
      </c>
      <c r="B74" s="30" t="s">
        <v>861</v>
      </c>
      <c r="C74" s="30" t="s">
        <v>109</v>
      </c>
      <c r="D74" s="13">
        <v>4500000</v>
      </c>
      <c r="E74" s="14">
        <v>4685</v>
      </c>
      <c r="F74" s="15">
        <v>5.8999999999999999E-3</v>
      </c>
      <c r="G74" s="15">
        <v>7.3599999999999999E-2</v>
      </c>
    </row>
    <row r="75" spans="1:7" x14ac:dyDescent="0.35">
      <c r="A75" s="12" t="s">
        <v>862</v>
      </c>
      <c r="B75" s="30" t="s">
        <v>863</v>
      </c>
      <c r="C75" s="30" t="s">
        <v>109</v>
      </c>
      <c r="D75" s="13">
        <v>3500000</v>
      </c>
      <c r="E75" s="14">
        <v>3619.11</v>
      </c>
      <c r="F75" s="15">
        <v>4.4999999999999997E-3</v>
      </c>
      <c r="G75" s="15">
        <v>7.3542999999999997E-2</v>
      </c>
    </row>
    <row r="76" spans="1:7" x14ac:dyDescent="0.35">
      <c r="A76" s="12" t="s">
        <v>864</v>
      </c>
      <c r="B76" s="30" t="s">
        <v>865</v>
      </c>
      <c r="C76" s="30" t="s">
        <v>109</v>
      </c>
      <c r="D76" s="13">
        <v>3500000</v>
      </c>
      <c r="E76" s="14">
        <v>3590.56</v>
      </c>
      <c r="F76" s="15">
        <v>4.4999999999999997E-3</v>
      </c>
      <c r="G76" s="15">
        <v>7.3609999999999995E-2</v>
      </c>
    </row>
    <row r="77" spans="1:7" x14ac:dyDescent="0.35">
      <c r="A77" s="12" t="s">
        <v>866</v>
      </c>
      <c r="B77" s="30" t="s">
        <v>867</v>
      </c>
      <c r="C77" s="30" t="s">
        <v>109</v>
      </c>
      <c r="D77" s="13">
        <v>3000000</v>
      </c>
      <c r="E77" s="14">
        <v>3114.5</v>
      </c>
      <c r="F77" s="15">
        <v>3.8999999999999998E-3</v>
      </c>
      <c r="G77" s="15">
        <v>7.3347999999999997E-2</v>
      </c>
    </row>
    <row r="78" spans="1:7" x14ac:dyDescent="0.35">
      <c r="A78" s="12" t="s">
        <v>868</v>
      </c>
      <c r="B78" s="30" t="s">
        <v>869</v>
      </c>
      <c r="C78" s="30" t="s">
        <v>109</v>
      </c>
      <c r="D78" s="13">
        <v>3000000</v>
      </c>
      <c r="E78" s="14">
        <v>3094.82</v>
      </c>
      <c r="F78" s="15">
        <v>3.8999999999999998E-3</v>
      </c>
      <c r="G78" s="15">
        <v>7.3347999999999997E-2</v>
      </c>
    </row>
    <row r="79" spans="1:7" x14ac:dyDescent="0.35">
      <c r="A79" s="12" t="s">
        <v>870</v>
      </c>
      <c r="B79" s="30" t="s">
        <v>871</v>
      </c>
      <c r="C79" s="30" t="s">
        <v>109</v>
      </c>
      <c r="D79" s="13">
        <v>3000000</v>
      </c>
      <c r="E79" s="14">
        <v>3084.79</v>
      </c>
      <c r="F79" s="15">
        <v>3.8999999999999998E-3</v>
      </c>
      <c r="G79" s="15">
        <v>7.3541999999999996E-2</v>
      </c>
    </row>
    <row r="80" spans="1:7" x14ac:dyDescent="0.35">
      <c r="A80" s="12" t="s">
        <v>872</v>
      </c>
      <c r="B80" s="30" t="s">
        <v>873</v>
      </c>
      <c r="C80" s="30" t="s">
        <v>109</v>
      </c>
      <c r="D80" s="13">
        <v>2500000</v>
      </c>
      <c r="E80" s="14">
        <v>2538.9</v>
      </c>
      <c r="F80" s="15">
        <v>3.2000000000000002E-3</v>
      </c>
      <c r="G80" s="15">
        <v>7.3626999999999998E-2</v>
      </c>
    </row>
    <row r="81" spans="1:7" x14ac:dyDescent="0.35">
      <c r="A81" s="12" t="s">
        <v>874</v>
      </c>
      <c r="B81" s="30" t="s">
        <v>875</v>
      </c>
      <c r="C81" s="30" t="s">
        <v>109</v>
      </c>
      <c r="D81" s="13">
        <v>2000000</v>
      </c>
      <c r="E81" s="14">
        <v>2058.27</v>
      </c>
      <c r="F81" s="15">
        <v>2.5999999999999999E-3</v>
      </c>
      <c r="G81" s="15">
        <v>7.3330999999999993E-2</v>
      </c>
    </row>
    <row r="82" spans="1:7" x14ac:dyDescent="0.35">
      <c r="A82" s="12" t="s">
        <v>876</v>
      </c>
      <c r="B82" s="30" t="s">
        <v>877</v>
      </c>
      <c r="C82" s="30" t="s">
        <v>109</v>
      </c>
      <c r="D82" s="13">
        <v>2000000</v>
      </c>
      <c r="E82" s="14">
        <v>2049.91</v>
      </c>
      <c r="F82" s="15">
        <v>2.5999999999999999E-3</v>
      </c>
      <c r="G82" s="15">
        <v>7.3348999999999998E-2</v>
      </c>
    </row>
    <row r="83" spans="1:7" x14ac:dyDescent="0.35">
      <c r="A83" s="12" t="s">
        <v>878</v>
      </c>
      <c r="B83" s="30" t="s">
        <v>879</v>
      </c>
      <c r="C83" s="30" t="s">
        <v>109</v>
      </c>
      <c r="D83" s="13">
        <v>1000000</v>
      </c>
      <c r="E83" s="14">
        <v>1031.76</v>
      </c>
      <c r="F83" s="15">
        <v>1.2999999999999999E-3</v>
      </c>
      <c r="G83" s="15">
        <v>7.3197999999999999E-2</v>
      </c>
    </row>
    <row r="84" spans="1:7" x14ac:dyDescent="0.35">
      <c r="A84" s="12" t="s">
        <v>880</v>
      </c>
      <c r="B84" s="30" t="s">
        <v>881</v>
      </c>
      <c r="C84" s="30" t="s">
        <v>109</v>
      </c>
      <c r="D84" s="13">
        <v>500000</v>
      </c>
      <c r="E84" s="14">
        <v>512.75</v>
      </c>
      <c r="F84" s="15">
        <v>5.9999999999999995E-4</v>
      </c>
      <c r="G84" s="15">
        <v>7.3347999999999997E-2</v>
      </c>
    </row>
    <row r="85" spans="1:7" x14ac:dyDescent="0.35">
      <c r="A85" s="12" t="s">
        <v>882</v>
      </c>
      <c r="B85" s="30" t="s">
        <v>883</v>
      </c>
      <c r="C85" s="30" t="s">
        <v>109</v>
      </c>
      <c r="D85" s="13">
        <v>500000</v>
      </c>
      <c r="E85" s="14">
        <v>511.01</v>
      </c>
      <c r="F85" s="15">
        <v>5.9999999999999995E-4</v>
      </c>
      <c r="G85" s="15">
        <v>7.3231000000000004E-2</v>
      </c>
    </row>
    <row r="86" spans="1:7" x14ac:dyDescent="0.35">
      <c r="A86" s="12" t="s">
        <v>884</v>
      </c>
      <c r="B86" s="30" t="s">
        <v>885</v>
      </c>
      <c r="C86" s="30" t="s">
        <v>109</v>
      </c>
      <c r="D86" s="13">
        <v>500000</v>
      </c>
      <c r="E86" s="14">
        <v>510.7</v>
      </c>
      <c r="F86" s="15">
        <v>5.9999999999999995E-4</v>
      </c>
      <c r="G86" s="15">
        <v>7.3442999999999994E-2</v>
      </c>
    </row>
    <row r="87" spans="1:7" x14ac:dyDescent="0.35">
      <c r="A87" s="12" t="s">
        <v>886</v>
      </c>
      <c r="B87" s="30" t="s">
        <v>887</v>
      </c>
      <c r="C87" s="30" t="s">
        <v>109</v>
      </c>
      <c r="D87" s="13">
        <v>500000</v>
      </c>
      <c r="E87" s="14">
        <v>509.29</v>
      </c>
      <c r="F87" s="15">
        <v>5.9999999999999995E-4</v>
      </c>
      <c r="G87" s="15">
        <v>7.3298000000000002E-2</v>
      </c>
    </row>
    <row r="88" spans="1:7" x14ac:dyDescent="0.35">
      <c r="A88" s="12" t="s">
        <v>888</v>
      </c>
      <c r="B88" s="30" t="s">
        <v>889</v>
      </c>
      <c r="C88" s="30" t="s">
        <v>109</v>
      </c>
      <c r="D88" s="13">
        <v>500000</v>
      </c>
      <c r="E88" s="14">
        <v>509.22</v>
      </c>
      <c r="F88" s="15">
        <v>5.9999999999999995E-4</v>
      </c>
      <c r="G88" s="15">
        <v>7.3347999999999997E-2</v>
      </c>
    </row>
    <row r="89" spans="1:7" x14ac:dyDescent="0.35">
      <c r="A89" s="12" t="s">
        <v>890</v>
      </c>
      <c r="B89" s="30" t="s">
        <v>891</v>
      </c>
      <c r="C89" s="30" t="s">
        <v>109</v>
      </c>
      <c r="D89" s="13">
        <v>500000</v>
      </c>
      <c r="E89" s="14">
        <v>490.88</v>
      </c>
      <c r="F89" s="15">
        <v>5.9999999999999995E-4</v>
      </c>
      <c r="G89" s="15">
        <v>7.3137999999999995E-2</v>
      </c>
    </row>
    <row r="90" spans="1:7" x14ac:dyDescent="0.35">
      <c r="A90" s="16" t="s">
        <v>110</v>
      </c>
      <c r="B90" s="31"/>
      <c r="C90" s="31"/>
      <c r="D90" s="17"/>
      <c r="E90" s="18">
        <v>428907.03</v>
      </c>
      <c r="F90" s="19">
        <v>0.53580000000000005</v>
      </c>
      <c r="G90" s="20"/>
    </row>
    <row r="91" spans="1:7" x14ac:dyDescent="0.35">
      <c r="A91" s="12"/>
      <c r="B91" s="30"/>
      <c r="C91" s="30"/>
      <c r="D91" s="13"/>
      <c r="E91" s="14"/>
      <c r="F91" s="15"/>
      <c r="G91" s="15"/>
    </row>
    <row r="92" spans="1:7" x14ac:dyDescent="0.35">
      <c r="A92" s="12"/>
      <c r="B92" s="30"/>
      <c r="C92" s="30"/>
      <c r="D92" s="13"/>
      <c r="E92" s="14"/>
      <c r="F92" s="15"/>
      <c r="G92" s="15"/>
    </row>
    <row r="93" spans="1:7" x14ac:dyDescent="0.35">
      <c r="A93" s="16" t="s">
        <v>196</v>
      </c>
      <c r="B93" s="30"/>
      <c r="C93" s="30"/>
      <c r="D93" s="13"/>
      <c r="E93" s="14"/>
      <c r="F93" s="15"/>
      <c r="G93" s="15"/>
    </row>
    <row r="94" spans="1:7" x14ac:dyDescent="0.35">
      <c r="A94" s="16" t="s">
        <v>110</v>
      </c>
      <c r="B94" s="30"/>
      <c r="C94" s="30"/>
      <c r="D94" s="13"/>
      <c r="E94" s="35" t="s">
        <v>104</v>
      </c>
      <c r="F94" s="36" t="s">
        <v>104</v>
      </c>
      <c r="G94" s="15"/>
    </row>
    <row r="95" spans="1:7" x14ac:dyDescent="0.35">
      <c r="A95" s="12"/>
      <c r="B95" s="30"/>
      <c r="C95" s="30"/>
      <c r="D95" s="13"/>
      <c r="E95" s="14"/>
      <c r="F95" s="15"/>
      <c r="G95" s="15"/>
    </row>
    <row r="96" spans="1:7" x14ac:dyDescent="0.35">
      <c r="A96" s="16" t="s">
        <v>197</v>
      </c>
      <c r="B96" s="30"/>
      <c r="C96" s="30"/>
      <c r="D96" s="13"/>
      <c r="E96" s="14"/>
      <c r="F96" s="15"/>
      <c r="G96" s="15"/>
    </row>
    <row r="97" spans="1:7" x14ac:dyDescent="0.35">
      <c r="A97" s="16" t="s">
        <v>110</v>
      </c>
      <c r="B97" s="30"/>
      <c r="C97" s="30"/>
      <c r="D97" s="13"/>
      <c r="E97" s="35" t="s">
        <v>104</v>
      </c>
      <c r="F97" s="36" t="s">
        <v>104</v>
      </c>
      <c r="G97" s="15"/>
    </row>
    <row r="98" spans="1:7" x14ac:dyDescent="0.35">
      <c r="A98" s="12"/>
      <c r="B98" s="30"/>
      <c r="C98" s="30"/>
      <c r="D98" s="13"/>
      <c r="E98" s="14"/>
      <c r="F98" s="15"/>
      <c r="G98" s="15"/>
    </row>
    <row r="99" spans="1:7" x14ac:dyDescent="0.35">
      <c r="A99" s="21" t="s">
        <v>135</v>
      </c>
      <c r="B99" s="32"/>
      <c r="C99" s="32"/>
      <c r="D99" s="22"/>
      <c r="E99" s="18">
        <v>768389.59</v>
      </c>
      <c r="F99" s="19">
        <v>0.95960000000000001</v>
      </c>
      <c r="G99" s="20"/>
    </row>
    <row r="100" spans="1:7" x14ac:dyDescent="0.35">
      <c r="A100" s="12"/>
      <c r="B100" s="30"/>
      <c r="C100" s="30"/>
      <c r="D100" s="13"/>
      <c r="E100" s="14"/>
      <c r="F100" s="15"/>
      <c r="G100" s="15"/>
    </row>
    <row r="101" spans="1:7" x14ac:dyDescent="0.35">
      <c r="A101" s="12"/>
      <c r="B101" s="30"/>
      <c r="C101" s="30"/>
      <c r="D101" s="13"/>
      <c r="E101" s="14"/>
      <c r="F101" s="15"/>
      <c r="G101" s="15"/>
    </row>
    <row r="102" spans="1:7" x14ac:dyDescent="0.35">
      <c r="A102" s="16" t="s">
        <v>136</v>
      </c>
      <c r="B102" s="30"/>
      <c r="C102" s="30"/>
      <c r="D102" s="13"/>
      <c r="E102" s="14"/>
      <c r="F102" s="15"/>
      <c r="G102" s="15"/>
    </row>
    <row r="103" spans="1:7" x14ac:dyDescent="0.35">
      <c r="A103" s="12" t="s">
        <v>137</v>
      </c>
      <c r="B103" s="30"/>
      <c r="C103" s="30"/>
      <c r="D103" s="13"/>
      <c r="E103" s="14">
        <v>8530.68</v>
      </c>
      <c r="F103" s="15">
        <v>1.0699999999999999E-2</v>
      </c>
      <c r="G103" s="15">
        <v>5.6446000000000003E-2</v>
      </c>
    </row>
    <row r="104" spans="1:7" x14ac:dyDescent="0.35">
      <c r="A104" s="16" t="s">
        <v>110</v>
      </c>
      <c r="B104" s="31"/>
      <c r="C104" s="31"/>
      <c r="D104" s="17"/>
      <c r="E104" s="18">
        <v>8530.68</v>
      </c>
      <c r="F104" s="19">
        <v>1.0699999999999999E-2</v>
      </c>
      <c r="G104" s="20"/>
    </row>
    <row r="105" spans="1:7" x14ac:dyDescent="0.35">
      <c r="A105" s="12"/>
      <c r="B105" s="30"/>
      <c r="C105" s="30"/>
      <c r="D105" s="13"/>
      <c r="E105" s="14"/>
      <c r="F105" s="15"/>
      <c r="G105" s="15"/>
    </row>
    <row r="106" spans="1:7" x14ac:dyDescent="0.35">
      <c r="A106" s="21" t="s">
        <v>135</v>
      </c>
      <c r="B106" s="32"/>
      <c r="C106" s="32"/>
      <c r="D106" s="22"/>
      <c r="E106" s="18">
        <v>8530.68</v>
      </c>
      <c r="F106" s="19">
        <v>1.0699999999999999E-2</v>
      </c>
      <c r="G106" s="20"/>
    </row>
    <row r="107" spans="1:7" x14ac:dyDescent="0.35">
      <c r="A107" s="12" t="s">
        <v>138</v>
      </c>
      <c r="B107" s="30"/>
      <c r="C107" s="30"/>
      <c r="D107" s="13"/>
      <c r="E107" s="14">
        <v>21573.4349305</v>
      </c>
      <c r="F107" s="15">
        <v>2.6942000000000001E-2</v>
      </c>
      <c r="G107" s="15"/>
    </row>
    <row r="108" spans="1:7" x14ac:dyDescent="0.35">
      <c r="A108" s="12" t="s">
        <v>139</v>
      </c>
      <c r="B108" s="30"/>
      <c r="C108" s="30"/>
      <c r="D108" s="13"/>
      <c r="E108" s="14">
        <v>2224.6250694999999</v>
      </c>
      <c r="F108" s="15">
        <v>2.758E-3</v>
      </c>
      <c r="G108" s="15">
        <v>5.6446000000000003E-2</v>
      </c>
    </row>
    <row r="109" spans="1:7" x14ac:dyDescent="0.35">
      <c r="A109" s="25" t="s">
        <v>140</v>
      </c>
      <c r="B109" s="33"/>
      <c r="C109" s="33"/>
      <c r="D109" s="26"/>
      <c r="E109" s="27">
        <v>800718.33</v>
      </c>
      <c r="F109" s="28">
        <v>1</v>
      </c>
      <c r="G109" s="28"/>
    </row>
    <row r="111" spans="1:7" x14ac:dyDescent="0.35">
      <c r="A111" s="1" t="s">
        <v>142</v>
      </c>
    </row>
    <row r="114" spans="1:7" x14ac:dyDescent="0.35">
      <c r="A114" s="1" t="s">
        <v>2352</v>
      </c>
    </row>
    <row r="115" spans="1:7" x14ac:dyDescent="0.35">
      <c r="A115" s="47" t="s">
        <v>2353</v>
      </c>
      <c r="B115" s="34" t="s">
        <v>104</v>
      </c>
    </row>
    <row r="116" spans="1:7" x14ac:dyDescent="0.35">
      <c r="A116" t="s">
        <v>2354</v>
      </c>
    </row>
    <row r="117" spans="1:7" x14ac:dyDescent="0.35">
      <c r="A117" t="s">
        <v>2355</v>
      </c>
      <c r="B117" t="s">
        <v>2356</v>
      </c>
      <c r="C117" t="s">
        <v>2356</v>
      </c>
    </row>
    <row r="118" spans="1:7" x14ac:dyDescent="0.35">
      <c r="B118" s="48">
        <v>44865</v>
      </c>
      <c r="C118" s="48">
        <v>44895</v>
      </c>
    </row>
    <row r="119" spans="1:7" x14ac:dyDescent="0.35">
      <c r="A119" t="s">
        <v>2360</v>
      </c>
      <c r="B119">
        <v>10.7285</v>
      </c>
      <c r="C119">
        <v>10.8286</v>
      </c>
      <c r="E119" s="2"/>
      <c r="G119"/>
    </row>
    <row r="120" spans="1:7" x14ac:dyDescent="0.35">
      <c r="A120" t="s">
        <v>2361</v>
      </c>
      <c r="B120">
        <v>10.728999999999999</v>
      </c>
      <c r="C120">
        <v>10.8292</v>
      </c>
      <c r="E120" s="2"/>
      <c r="G120"/>
    </row>
    <row r="121" spans="1:7" x14ac:dyDescent="0.35">
      <c r="A121" t="s">
        <v>2385</v>
      </c>
      <c r="B121">
        <v>10.700799999999999</v>
      </c>
      <c r="C121">
        <v>10.799099999999999</v>
      </c>
      <c r="E121" s="2"/>
      <c r="G121"/>
    </row>
    <row r="122" spans="1:7" x14ac:dyDescent="0.35">
      <c r="A122" t="s">
        <v>2386</v>
      </c>
      <c r="B122">
        <v>10.701499999999999</v>
      </c>
      <c r="C122">
        <v>10.799899999999999</v>
      </c>
      <c r="E122" s="2"/>
      <c r="G122"/>
    </row>
    <row r="123" spans="1:7" x14ac:dyDescent="0.35">
      <c r="E123" s="2"/>
      <c r="G123"/>
    </row>
    <row r="124" spans="1:7" x14ac:dyDescent="0.35">
      <c r="A124" t="s">
        <v>2371</v>
      </c>
      <c r="B124" s="34" t="s">
        <v>104</v>
      </c>
    </row>
    <row r="125" spans="1:7" x14ac:dyDescent="0.35">
      <c r="A125" t="s">
        <v>2372</v>
      </c>
      <c r="B125" s="34" t="s">
        <v>104</v>
      </c>
    </row>
    <row r="126" spans="1:7" ht="29" x14ac:dyDescent="0.35">
      <c r="A126" s="47" t="s">
        <v>2373</v>
      </c>
      <c r="B126" s="34" t="s">
        <v>104</v>
      </c>
    </row>
    <row r="127" spans="1:7" ht="29" x14ac:dyDescent="0.35">
      <c r="A127" s="47" t="s">
        <v>2374</v>
      </c>
      <c r="B127" s="34" t="s">
        <v>104</v>
      </c>
    </row>
    <row r="128" spans="1:7" x14ac:dyDescent="0.35">
      <c r="A128" t="s">
        <v>2375</v>
      </c>
      <c r="B128" s="49">
        <v>3.16476264790471</v>
      </c>
    </row>
    <row r="129" spans="1:4" ht="29" x14ac:dyDescent="0.35">
      <c r="A129" s="47" t="s">
        <v>2376</v>
      </c>
      <c r="B129" s="34" t="s">
        <v>104</v>
      </c>
    </row>
    <row r="130" spans="1:4" ht="29" x14ac:dyDescent="0.35">
      <c r="A130" s="47" t="s">
        <v>2377</v>
      </c>
      <c r="B130" s="34" t="s">
        <v>104</v>
      </c>
    </row>
    <row r="131" spans="1:4" ht="29" x14ac:dyDescent="0.35">
      <c r="A131" s="47" t="s">
        <v>2380</v>
      </c>
      <c r="B131" s="34" t="s">
        <v>104</v>
      </c>
    </row>
    <row r="132" spans="1:4" x14ac:dyDescent="0.35">
      <c r="A132" t="s">
        <v>2523</v>
      </c>
      <c r="B132" s="34" t="s">
        <v>104</v>
      </c>
    </row>
    <row r="133" spans="1:4" x14ac:dyDescent="0.35">
      <c r="A133" t="s">
        <v>2524</v>
      </c>
      <c r="B133" s="34" t="s">
        <v>104</v>
      </c>
    </row>
    <row r="136" spans="1:4" ht="29" x14ac:dyDescent="0.35">
      <c r="A136" s="70" t="s">
        <v>2580</v>
      </c>
      <c r="B136" s="57" t="s">
        <v>2581</v>
      </c>
      <c r="C136" s="57" t="s">
        <v>2531</v>
      </c>
      <c r="D136" s="65" t="s">
        <v>2532</v>
      </c>
    </row>
    <row r="137" spans="1:4" ht="78.5" customHeight="1" x14ac:dyDescent="0.35">
      <c r="A137" s="71" t="s">
        <v>2597</v>
      </c>
      <c r="B137" s="61"/>
      <c r="C137" s="59" t="s">
        <v>2549</v>
      </c>
      <c r="D137"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6EA90-B878-4864-93E9-751F22772B45}">
  <dimension ref="A1:H75"/>
  <sheetViews>
    <sheetView showGridLines="0" workbookViewId="0">
      <pane ySplit="4" topLeftCell="A71" activePane="bottomLeft" state="frozen"/>
      <selection pane="bottomLeft" activeCell="A74" sqref="A74:D75"/>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45</v>
      </c>
      <c r="B1" s="55"/>
      <c r="C1" s="55"/>
      <c r="D1" s="55"/>
      <c r="E1" s="55"/>
      <c r="F1" s="55"/>
      <c r="G1" s="55"/>
      <c r="H1" s="51" t="str">
        <f>HYPERLINK("[EDEL_Portfolio Monthly Notes 30-Nov-2022.xlsx]Index!A1","Index")</f>
        <v>Index</v>
      </c>
    </row>
    <row r="2" spans="1:8" ht="19.5" customHeight="1" x14ac:dyDescent="0.35">
      <c r="A2" s="55" t="s">
        <v>46</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105</v>
      </c>
      <c r="B9" s="30"/>
      <c r="C9" s="30"/>
      <c r="D9" s="13"/>
      <c r="E9" s="14"/>
      <c r="F9" s="15"/>
      <c r="G9" s="15"/>
    </row>
    <row r="10" spans="1:8" x14ac:dyDescent="0.35">
      <c r="A10" s="12"/>
      <c r="B10" s="30"/>
      <c r="C10" s="30"/>
      <c r="D10" s="13"/>
      <c r="E10" s="14"/>
      <c r="F10" s="15"/>
      <c r="G10" s="15"/>
    </row>
    <row r="11" spans="1:8" x14ac:dyDescent="0.35">
      <c r="A11" s="16" t="s">
        <v>106</v>
      </c>
      <c r="B11" s="30"/>
      <c r="C11" s="30"/>
      <c r="D11" s="13"/>
      <c r="E11" s="14"/>
      <c r="F11" s="15"/>
      <c r="G11" s="15"/>
    </row>
    <row r="12" spans="1:8" x14ac:dyDescent="0.35">
      <c r="A12" s="12" t="s">
        <v>892</v>
      </c>
      <c r="B12" s="30" t="s">
        <v>893</v>
      </c>
      <c r="C12" s="30" t="s">
        <v>109</v>
      </c>
      <c r="D12" s="13">
        <v>500000</v>
      </c>
      <c r="E12" s="14">
        <v>498.88</v>
      </c>
      <c r="F12" s="15">
        <v>1.11E-2</v>
      </c>
      <c r="G12" s="15">
        <v>5.8661999999999999E-2</v>
      </c>
    </row>
    <row r="13" spans="1:8" x14ac:dyDescent="0.35">
      <c r="A13" s="16" t="s">
        <v>110</v>
      </c>
      <c r="B13" s="31"/>
      <c r="C13" s="31"/>
      <c r="D13" s="17"/>
      <c r="E13" s="18">
        <v>498.88</v>
      </c>
      <c r="F13" s="19">
        <v>1.11E-2</v>
      </c>
      <c r="G13" s="20"/>
    </row>
    <row r="14" spans="1:8" x14ac:dyDescent="0.35">
      <c r="A14" s="12"/>
      <c r="B14" s="30"/>
      <c r="C14" s="30"/>
      <c r="D14" s="13"/>
      <c r="E14" s="14"/>
      <c r="F14" s="15"/>
      <c r="G14" s="15"/>
    </row>
    <row r="15" spans="1:8" x14ac:dyDescent="0.35">
      <c r="A15" s="21" t="s">
        <v>135</v>
      </c>
      <c r="B15" s="32"/>
      <c r="C15" s="32"/>
      <c r="D15" s="22"/>
      <c r="E15" s="18">
        <v>498.88</v>
      </c>
      <c r="F15" s="19">
        <v>1.11E-2</v>
      </c>
      <c r="G15" s="20"/>
    </row>
    <row r="16" spans="1:8" x14ac:dyDescent="0.35">
      <c r="A16" s="12"/>
      <c r="B16" s="30"/>
      <c r="C16" s="30"/>
      <c r="D16" s="13"/>
      <c r="E16" s="14"/>
      <c r="F16" s="15"/>
      <c r="G16" s="15"/>
    </row>
    <row r="17" spans="1:7" x14ac:dyDescent="0.35">
      <c r="A17" s="12"/>
      <c r="B17" s="30"/>
      <c r="C17" s="30"/>
      <c r="D17" s="13"/>
      <c r="E17" s="14"/>
      <c r="F17" s="15"/>
      <c r="G17" s="15"/>
    </row>
    <row r="18" spans="1:7" x14ac:dyDescent="0.35">
      <c r="A18" s="16" t="s">
        <v>136</v>
      </c>
      <c r="B18" s="30"/>
      <c r="C18" s="30"/>
      <c r="D18" s="13"/>
      <c r="E18" s="14"/>
      <c r="F18" s="15"/>
      <c r="G18" s="15"/>
    </row>
    <row r="19" spans="1:7" x14ac:dyDescent="0.35">
      <c r="A19" s="12" t="s">
        <v>137</v>
      </c>
      <c r="B19" s="30"/>
      <c r="C19" s="30"/>
      <c r="D19" s="13"/>
      <c r="E19" s="14">
        <v>44182.17</v>
      </c>
      <c r="F19" s="15">
        <v>0.98040000000000005</v>
      </c>
      <c r="G19" s="15">
        <v>5.6446000000000003E-2</v>
      </c>
    </row>
    <row r="20" spans="1:7" x14ac:dyDescent="0.35">
      <c r="A20" s="16" t="s">
        <v>110</v>
      </c>
      <c r="B20" s="31"/>
      <c r="C20" s="31"/>
      <c r="D20" s="17"/>
      <c r="E20" s="18">
        <v>44182.17</v>
      </c>
      <c r="F20" s="19">
        <v>0.98040000000000005</v>
      </c>
      <c r="G20" s="20"/>
    </row>
    <row r="21" spans="1:7" x14ac:dyDescent="0.35">
      <c r="A21" s="12"/>
      <c r="B21" s="30"/>
      <c r="C21" s="30"/>
      <c r="D21" s="13"/>
      <c r="E21" s="14"/>
      <c r="F21" s="15"/>
      <c r="G21" s="15"/>
    </row>
    <row r="22" spans="1:7" x14ac:dyDescent="0.35">
      <c r="A22" s="21" t="s">
        <v>135</v>
      </c>
      <c r="B22" s="32"/>
      <c r="C22" s="32"/>
      <c r="D22" s="22"/>
      <c r="E22" s="18">
        <v>44182.17</v>
      </c>
      <c r="F22" s="19">
        <v>0.98040000000000005</v>
      </c>
      <c r="G22" s="20"/>
    </row>
    <row r="23" spans="1:7" x14ac:dyDescent="0.35">
      <c r="A23" s="12" t="s">
        <v>138</v>
      </c>
      <c r="B23" s="30"/>
      <c r="C23" s="30"/>
      <c r="D23" s="13"/>
      <c r="E23" s="14">
        <v>6.8326209000000002</v>
      </c>
      <c r="F23" s="15">
        <v>1.5100000000000001E-4</v>
      </c>
      <c r="G23" s="15"/>
    </row>
    <row r="24" spans="1:7" x14ac:dyDescent="0.35">
      <c r="A24" s="12" t="s">
        <v>139</v>
      </c>
      <c r="B24" s="30"/>
      <c r="C24" s="30"/>
      <c r="D24" s="13"/>
      <c r="E24" s="14">
        <v>377.21737910000002</v>
      </c>
      <c r="F24" s="15">
        <v>8.3490000000000005E-3</v>
      </c>
      <c r="G24" s="15">
        <v>5.6446000000000003E-2</v>
      </c>
    </row>
    <row r="25" spans="1:7" x14ac:dyDescent="0.35">
      <c r="A25" s="25" t="s">
        <v>140</v>
      </c>
      <c r="B25" s="33"/>
      <c r="C25" s="33"/>
      <c r="D25" s="26"/>
      <c r="E25" s="27">
        <v>45065.1</v>
      </c>
      <c r="F25" s="28">
        <v>1</v>
      </c>
      <c r="G25" s="28"/>
    </row>
    <row r="30" spans="1:7" x14ac:dyDescent="0.35">
      <c r="A30" s="1" t="s">
        <v>2352</v>
      </c>
    </row>
    <row r="31" spans="1:7" x14ac:dyDescent="0.35">
      <c r="A31" s="47" t="s">
        <v>2353</v>
      </c>
      <c r="B31" s="34" t="s">
        <v>104</v>
      </c>
    </row>
    <row r="32" spans="1:7" x14ac:dyDescent="0.35">
      <c r="A32" t="s">
        <v>2354</v>
      </c>
    </row>
    <row r="33" spans="1:7" x14ac:dyDescent="0.35">
      <c r="A33" t="s">
        <v>2378</v>
      </c>
      <c r="B33" t="s">
        <v>2356</v>
      </c>
      <c r="C33" t="s">
        <v>2356</v>
      </c>
    </row>
    <row r="34" spans="1:7" x14ac:dyDescent="0.35">
      <c r="B34" s="48">
        <v>44865</v>
      </c>
      <c r="C34" s="48">
        <v>44895</v>
      </c>
    </row>
    <row r="35" spans="1:7" x14ac:dyDescent="0.35">
      <c r="A35" t="s">
        <v>2357</v>
      </c>
      <c r="B35">
        <v>1132.8744999999999</v>
      </c>
      <c r="C35">
        <v>1138.2745</v>
      </c>
      <c r="E35" s="2"/>
      <c r="G35"/>
    </row>
    <row r="36" spans="1:7" x14ac:dyDescent="0.35">
      <c r="A36" t="s">
        <v>2402</v>
      </c>
      <c r="B36">
        <v>1000.0265000000001</v>
      </c>
      <c r="C36">
        <v>1000.0277</v>
      </c>
      <c r="E36" s="2"/>
      <c r="G36"/>
    </row>
    <row r="37" spans="1:7" x14ac:dyDescent="0.35">
      <c r="A37" t="s">
        <v>2381</v>
      </c>
      <c r="B37" t="s">
        <v>2359</v>
      </c>
      <c r="C37" t="s">
        <v>2359</v>
      </c>
      <c r="E37" s="2"/>
      <c r="G37"/>
    </row>
    <row r="38" spans="1:7" x14ac:dyDescent="0.35">
      <c r="A38" t="s">
        <v>2360</v>
      </c>
      <c r="B38">
        <v>1132.5174</v>
      </c>
      <c r="C38">
        <v>1137.9022</v>
      </c>
      <c r="E38" s="2"/>
      <c r="G38"/>
    </row>
    <row r="39" spans="1:7" x14ac:dyDescent="0.35">
      <c r="A39" t="s">
        <v>2382</v>
      </c>
      <c r="B39">
        <v>1058.5359000000001</v>
      </c>
      <c r="C39">
        <v>1058.326</v>
      </c>
      <c r="E39" s="2"/>
      <c r="G39"/>
    </row>
    <row r="40" spans="1:7" x14ac:dyDescent="0.35">
      <c r="A40" t="s">
        <v>2383</v>
      </c>
      <c r="B40" t="s">
        <v>2359</v>
      </c>
      <c r="C40" t="s">
        <v>2359</v>
      </c>
      <c r="E40" s="2"/>
      <c r="G40"/>
    </row>
    <row r="41" spans="1:7" x14ac:dyDescent="0.35">
      <c r="A41" t="s">
        <v>2403</v>
      </c>
      <c r="B41">
        <v>1130.3373999999999</v>
      </c>
      <c r="C41">
        <v>1135.6651999999999</v>
      </c>
      <c r="E41" s="2"/>
      <c r="G41"/>
    </row>
    <row r="42" spans="1:7" x14ac:dyDescent="0.35">
      <c r="A42" t="s">
        <v>2404</v>
      </c>
      <c r="B42">
        <v>1008.1128</v>
      </c>
      <c r="C42">
        <v>1008.1128</v>
      </c>
      <c r="E42" s="2"/>
      <c r="G42"/>
    </row>
    <row r="43" spans="1:7" x14ac:dyDescent="0.35">
      <c r="A43" t="s">
        <v>2384</v>
      </c>
      <c r="B43">
        <v>1095.5047</v>
      </c>
      <c r="C43">
        <v>1095.3063</v>
      </c>
      <c r="E43" s="2"/>
      <c r="G43"/>
    </row>
    <row r="44" spans="1:7" x14ac:dyDescent="0.35">
      <c r="A44" t="s">
        <v>2385</v>
      </c>
      <c r="B44">
        <v>1130.337</v>
      </c>
      <c r="C44">
        <v>1135.6649</v>
      </c>
      <c r="E44" s="2"/>
      <c r="G44"/>
    </row>
    <row r="45" spans="1:7" x14ac:dyDescent="0.35">
      <c r="A45" t="s">
        <v>2387</v>
      </c>
      <c r="B45">
        <v>1004.424</v>
      </c>
      <c r="C45">
        <v>1004.2175999999999</v>
      </c>
      <c r="E45" s="2"/>
      <c r="G45"/>
    </row>
    <row r="46" spans="1:7" x14ac:dyDescent="0.35">
      <c r="A46" t="s">
        <v>2388</v>
      </c>
      <c r="B46">
        <v>1016.7791</v>
      </c>
      <c r="C46">
        <v>1015.9344</v>
      </c>
      <c r="E46" s="2"/>
      <c r="G46"/>
    </row>
    <row r="47" spans="1:7" x14ac:dyDescent="0.35">
      <c r="A47" t="s">
        <v>2405</v>
      </c>
      <c r="B47">
        <v>1036.1909000000001</v>
      </c>
      <c r="C47">
        <v>1041.1178</v>
      </c>
      <c r="E47" s="2"/>
      <c r="G47"/>
    </row>
    <row r="48" spans="1:7" x14ac:dyDescent="0.35">
      <c r="A48" t="s">
        <v>2406</v>
      </c>
      <c r="B48">
        <v>1000</v>
      </c>
      <c r="C48">
        <v>1000</v>
      </c>
      <c r="E48" s="2"/>
      <c r="G48"/>
    </row>
    <row r="49" spans="1:7" x14ac:dyDescent="0.35">
      <c r="A49" t="s">
        <v>2407</v>
      </c>
      <c r="B49">
        <v>1036.1909000000001</v>
      </c>
      <c r="C49">
        <v>1041.1178</v>
      </c>
      <c r="E49" s="2"/>
      <c r="G49"/>
    </row>
    <row r="50" spans="1:7" x14ac:dyDescent="0.35">
      <c r="A50" t="s">
        <v>2408</v>
      </c>
      <c r="B50">
        <v>1000</v>
      </c>
      <c r="C50">
        <v>1000</v>
      </c>
      <c r="E50" s="2"/>
      <c r="G50"/>
    </row>
    <row r="51" spans="1:7" x14ac:dyDescent="0.35">
      <c r="A51" t="s">
        <v>2370</v>
      </c>
      <c r="E51" s="2"/>
      <c r="G51"/>
    </row>
    <row r="53" spans="1:7" x14ac:dyDescent="0.35">
      <c r="A53" t="s">
        <v>2389</v>
      </c>
    </row>
    <row r="55" spans="1:7" x14ac:dyDescent="0.35">
      <c r="A55" s="50" t="s">
        <v>2390</v>
      </c>
      <c r="B55" s="50" t="s">
        <v>2391</v>
      </c>
      <c r="C55" s="50" t="s">
        <v>2392</v>
      </c>
      <c r="D55" s="50" t="s">
        <v>2393</v>
      </c>
    </row>
    <row r="56" spans="1:7" x14ac:dyDescent="0.35">
      <c r="A56" s="50" t="s">
        <v>2409</v>
      </c>
      <c r="B56" s="50"/>
      <c r="C56" s="50">
        <v>4.9143942000000003</v>
      </c>
      <c r="D56" s="50">
        <v>4.9143942000000003</v>
      </c>
    </row>
    <row r="57" spans="1:7" x14ac:dyDescent="0.35">
      <c r="A57" s="50" t="s">
        <v>2410</v>
      </c>
      <c r="B57" s="50"/>
      <c r="C57" s="50">
        <v>5.2480745999999998</v>
      </c>
      <c r="D57" s="50">
        <v>5.2480745999999998</v>
      </c>
    </row>
    <row r="58" spans="1:7" x14ac:dyDescent="0.35">
      <c r="A58" s="50" t="s">
        <v>2411</v>
      </c>
      <c r="B58" s="50"/>
      <c r="C58" s="50">
        <v>4.9120185000000003</v>
      </c>
      <c r="D58" s="50">
        <v>4.9120185000000003</v>
      </c>
    </row>
    <row r="59" spans="1:7" x14ac:dyDescent="0.35">
      <c r="A59" s="50" t="s">
        <v>2412</v>
      </c>
      <c r="B59" s="50"/>
      <c r="C59" s="50">
        <v>5.3007578999999998</v>
      </c>
      <c r="D59" s="50">
        <v>5.3007578999999998</v>
      </c>
    </row>
    <row r="60" spans="1:7" x14ac:dyDescent="0.35">
      <c r="A60" s="50" t="s">
        <v>2413</v>
      </c>
      <c r="B60" s="50"/>
      <c r="C60" s="50">
        <v>4.9360739999999996</v>
      </c>
      <c r="D60" s="50">
        <v>4.9360739999999996</v>
      </c>
    </row>
    <row r="61" spans="1:7" x14ac:dyDescent="0.35">
      <c r="A61" s="50" t="s">
        <v>2414</v>
      </c>
      <c r="B61" s="50"/>
      <c r="C61" s="50">
        <v>5.6424205000000001</v>
      </c>
      <c r="D61" s="50">
        <v>5.6424205000000001</v>
      </c>
    </row>
    <row r="63" spans="1:7" x14ac:dyDescent="0.35">
      <c r="A63" t="s">
        <v>2372</v>
      </c>
      <c r="B63" s="34" t="s">
        <v>104</v>
      </c>
    </row>
    <row r="64" spans="1:7" ht="29" x14ac:dyDescent="0.35">
      <c r="A64" s="47" t="s">
        <v>2373</v>
      </c>
      <c r="B64" s="34" t="s">
        <v>104</v>
      </c>
    </row>
    <row r="65" spans="1:4" ht="29" x14ac:dyDescent="0.35">
      <c r="A65" s="47" t="s">
        <v>2374</v>
      </c>
      <c r="B65" s="34" t="s">
        <v>104</v>
      </c>
    </row>
    <row r="66" spans="1:4" x14ac:dyDescent="0.35">
      <c r="A66" t="s">
        <v>2375</v>
      </c>
      <c r="B66" s="49">
        <v>4.2460857711499998E-4</v>
      </c>
    </row>
    <row r="67" spans="1:4" ht="29" x14ac:dyDescent="0.35">
      <c r="A67" s="47" t="s">
        <v>2376</v>
      </c>
      <c r="B67" s="34" t="s">
        <v>104</v>
      </c>
    </row>
    <row r="68" spans="1:4" ht="29" x14ac:dyDescent="0.35">
      <c r="A68" s="47" t="s">
        <v>2377</v>
      </c>
      <c r="B68" s="34" t="s">
        <v>104</v>
      </c>
    </row>
    <row r="69" spans="1:4" ht="29" x14ac:dyDescent="0.35">
      <c r="A69" s="47" t="s">
        <v>2380</v>
      </c>
      <c r="B69" s="34" t="s">
        <v>104</v>
      </c>
    </row>
    <row r="70" spans="1:4" x14ac:dyDescent="0.35">
      <c r="A70" t="s">
        <v>2523</v>
      </c>
      <c r="B70" s="34" t="s">
        <v>104</v>
      </c>
    </row>
    <row r="71" spans="1:4" x14ac:dyDescent="0.35">
      <c r="A71" t="s">
        <v>2524</v>
      </c>
      <c r="B71" s="34" t="s">
        <v>104</v>
      </c>
    </row>
    <row r="74" spans="1:4" ht="29" x14ac:dyDescent="0.35">
      <c r="A74" s="70" t="s">
        <v>2580</v>
      </c>
      <c r="B74" s="57" t="s">
        <v>2581</v>
      </c>
      <c r="C74" s="57" t="s">
        <v>2531</v>
      </c>
      <c r="D74" s="65" t="s">
        <v>2532</v>
      </c>
    </row>
    <row r="75" spans="1:4" ht="76" customHeight="1" x14ac:dyDescent="0.35">
      <c r="A75" s="71" t="s">
        <v>2598</v>
      </c>
      <c r="B75" s="58"/>
      <c r="C75" s="59" t="s">
        <v>2550</v>
      </c>
      <c r="D7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832EE-B895-436E-87E5-F5CA42DAA3A5}">
  <dimension ref="A1:H438"/>
  <sheetViews>
    <sheetView showGridLines="0" workbookViewId="0">
      <pane ySplit="4" topLeftCell="A437" activePane="bottomLeft" state="frozen"/>
      <selection pane="bottomLeft" activeCell="A437" sqref="A437:D438"/>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47</v>
      </c>
      <c r="B1" s="55"/>
      <c r="C1" s="55"/>
      <c r="D1" s="55"/>
      <c r="E1" s="55"/>
      <c r="F1" s="55"/>
      <c r="G1" s="55"/>
      <c r="H1" s="51" t="str">
        <f>HYPERLINK("[EDEL_Portfolio Monthly Notes 30-Nov-2022.xlsx]Index!A1","Index")</f>
        <v>Index</v>
      </c>
    </row>
    <row r="2" spans="1:8" ht="19.5" customHeight="1" x14ac:dyDescent="0.35">
      <c r="A2" s="55" t="s">
        <v>48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895</v>
      </c>
      <c r="B8" s="30" t="s">
        <v>896</v>
      </c>
      <c r="C8" s="30" t="s">
        <v>897</v>
      </c>
      <c r="D8" s="13">
        <v>1826250</v>
      </c>
      <c r="E8" s="14">
        <v>16089.26</v>
      </c>
      <c r="F8" s="15">
        <v>3.1199999999999999E-2</v>
      </c>
      <c r="G8" s="15"/>
    </row>
    <row r="9" spans="1:8" x14ac:dyDescent="0.35">
      <c r="A9" s="12" t="s">
        <v>898</v>
      </c>
      <c r="B9" s="30" t="s">
        <v>899</v>
      </c>
      <c r="C9" s="30" t="s">
        <v>900</v>
      </c>
      <c r="D9" s="13">
        <v>916850</v>
      </c>
      <c r="E9" s="14">
        <v>14747.07</v>
      </c>
      <c r="F9" s="15">
        <v>2.86E-2</v>
      </c>
      <c r="G9" s="15"/>
    </row>
    <row r="10" spans="1:8" x14ac:dyDescent="0.35">
      <c r="A10" s="12" t="s">
        <v>901</v>
      </c>
      <c r="B10" s="30" t="s">
        <v>902</v>
      </c>
      <c r="C10" s="30" t="s">
        <v>903</v>
      </c>
      <c r="D10" s="13">
        <v>8820000</v>
      </c>
      <c r="E10" s="14">
        <v>13124.16</v>
      </c>
      <c r="F10" s="15">
        <v>2.5499999999999998E-2</v>
      </c>
      <c r="G10" s="15"/>
    </row>
    <row r="11" spans="1:8" x14ac:dyDescent="0.35">
      <c r="A11" s="12" t="s">
        <v>904</v>
      </c>
      <c r="B11" s="30" t="s">
        <v>905</v>
      </c>
      <c r="C11" s="30" t="s">
        <v>906</v>
      </c>
      <c r="D11" s="13">
        <v>297000</v>
      </c>
      <c r="E11" s="14">
        <v>11636.16</v>
      </c>
      <c r="F11" s="15">
        <v>2.2599999999999999E-2</v>
      </c>
      <c r="G11" s="15"/>
    </row>
    <row r="12" spans="1:8" x14ac:dyDescent="0.35">
      <c r="A12" s="12" t="s">
        <v>907</v>
      </c>
      <c r="B12" s="30" t="s">
        <v>908</v>
      </c>
      <c r="C12" s="30" t="s">
        <v>909</v>
      </c>
      <c r="D12" s="13">
        <v>3789000</v>
      </c>
      <c r="E12" s="14">
        <v>10025.69</v>
      </c>
      <c r="F12" s="15">
        <v>1.95E-2</v>
      </c>
      <c r="G12" s="15"/>
    </row>
    <row r="13" spans="1:8" x14ac:dyDescent="0.35">
      <c r="A13" s="12" t="s">
        <v>910</v>
      </c>
      <c r="B13" s="30" t="s">
        <v>911</v>
      </c>
      <c r="C13" s="30" t="s">
        <v>912</v>
      </c>
      <c r="D13" s="13">
        <v>339625</v>
      </c>
      <c r="E13" s="14">
        <v>9353.44</v>
      </c>
      <c r="F13" s="15">
        <v>1.8200000000000001E-2</v>
      </c>
      <c r="G13" s="15"/>
    </row>
    <row r="14" spans="1:8" x14ac:dyDescent="0.35">
      <c r="A14" s="12" t="s">
        <v>913</v>
      </c>
      <c r="B14" s="30" t="s">
        <v>914</v>
      </c>
      <c r="C14" s="30" t="s">
        <v>900</v>
      </c>
      <c r="D14" s="13">
        <v>478400</v>
      </c>
      <c r="E14" s="14">
        <v>9314.69</v>
      </c>
      <c r="F14" s="15">
        <v>1.8100000000000002E-2</v>
      </c>
      <c r="G14" s="15"/>
    </row>
    <row r="15" spans="1:8" x14ac:dyDescent="0.35">
      <c r="A15" s="12" t="s">
        <v>915</v>
      </c>
      <c r="B15" s="30" t="s">
        <v>916</v>
      </c>
      <c r="C15" s="30" t="s">
        <v>917</v>
      </c>
      <c r="D15" s="13">
        <v>4097250</v>
      </c>
      <c r="E15" s="14">
        <v>9210.6200000000008</v>
      </c>
      <c r="F15" s="15">
        <v>1.7899999999999999E-2</v>
      </c>
      <c r="G15" s="15"/>
    </row>
    <row r="16" spans="1:8" x14ac:dyDescent="0.35">
      <c r="A16" s="12" t="s">
        <v>918</v>
      </c>
      <c r="B16" s="30" t="s">
        <v>919</v>
      </c>
      <c r="C16" s="30" t="s">
        <v>920</v>
      </c>
      <c r="D16" s="13">
        <v>1513800</v>
      </c>
      <c r="E16" s="14">
        <v>8640.01</v>
      </c>
      <c r="F16" s="15">
        <v>1.6799999999999999E-2</v>
      </c>
      <c r="G16" s="15"/>
    </row>
    <row r="17" spans="1:7" x14ac:dyDescent="0.35">
      <c r="A17" s="12" t="s">
        <v>921</v>
      </c>
      <c r="B17" s="30" t="s">
        <v>922</v>
      </c>
      <c r="C17" s="30" t="s">
        <v>923</v>
      </c>
      <c r="D17" s="13">
        <v>95600</v>
      </c>
      <c r="E17" s="14">
        <v>8579.2900000000009</v>
      </c>
      <c r="F17" s="15">
        <v>1.67E-2</v>
      </c>
      <c r="G17" s="15"/>
    </row>
    <row r="18" spans="1:7" x14ac:dyDescent="0.35">
      <c r="A18" s="12" t="s">
        <v>924</v>
      </c>
      <c r="B18" s="30" t="s">
        <v>925</v>
      </c>
      <c r="C18" s="30" t="s">
        <v>900</v>
      </c>
      <c r="D18" s="13">
        <v>14912000</v>
      </c>
      <c r="E18" s="14">
        <v>7649.86</v>
      </c>
      <c r="F18" s="15">
        <v>1.49E-2</v>
      </c>
      <c r="G18" s="15"/>
    </row>
    <row r="19" spans="1:7" x14ac:dyDescent="0.35">
      <c r="A19" s="12" t="s">
        <v>926</v>
      </c>
      <c r="B19" s="30" t="s">
        <v>927</v>
      </c>
      <c r="C19" s="30" t="s">
        <v>928</v>
      </c>
      <c r="D19" s="13">
        <v>8850000</v>
      </c>
      <c r="E19" s="14">
        <v>7252.58</v>
      </c>
      <c r="F19" s="15">
        <v>1.41E-2</v>
      </c>
      <c r="G19" s="15"/>
    </row>
    <row r="20" spans="1:7" x14ac:dyDescent="0.35">
      <c r="A20" s="12" t="s">
        <v>929</v>
      </c>
      <c r="B20" s="30" t="s">
        <v>930</v>
      </c>
      <c r="C20" s="30" t="s">
        <v>900</v>
      </c>
      <c r="D20" s="13">
        <v>607950</v>
      </c>
      <c r="E20" s="14">
        <v>7099.64</v>
      </c>
      <c r="F20" s="15">
        <v>1.38E-2</v>
      </c>
      <c r="G20" s="15"/>
    </row>
    <row r="21" spans="1:7" x14ac:dyDescent="0.35">
      <c r="A21" s="12" t="s">
        <v>931</v>
      </c>
      <c r="B21" s="30" t="s">
        <v>932</v>
      </c>
      <c r="C21" s="30" t="s">
        <v>928</v>
      </c>
      <c r="D21" s="13">
        <v>101125</v>
      </c>
      <c r="E21" s="14">
        <v>6796.56</v>
      </c>
      <c r="F21" s="15">
        <v>1.32E-2</v>
      </c>
      <c r="G21" s="15"/>
    </row>
    <row r="22" spans="1:7" x14ac:dyDescent="0.35">
      <c r="A22" s="12" t="s">
        <v>933</v>
      </c>
      <c r="B22" s="30" t="s">
        <v>934</v>
      </c>
      <c r="C22" s="30" t="s">
        <v>900</v>
      </c>
      <c r="D22" s="13">
        <v>688875</v>
      </c>
      <c r="E22" s="14">
        <v>6564.29</v>
      </c>
      <c r="F22" s="15">
        <v>1.2699999999999999E-2</v>
      </c>
      <c r="G22" s="15"/>
    </row>
    <row r="23" spans="1:7" x14ac:dyDescent="0.35">
      <c r="A23" s="12" t="s">
        <v>935</v>
      </c>
      <c r="B23" s="30" t="s">
        <v>936</v>
      </c>
      <c r="C23" s="30" t="s">
        <v>937</v>
      </c>
      <c r="D23" s="13">
        <v>235000</v>
      </c>
      <c r="E23" s="14">
        <v>6418.67</v>
      </c>
      <c r="F23" s="15">
        <v>1.2500000000000001E-2</v>
      </c>
      <c r="G23" s="15"/>
    </row>
    <row r="24" spans="1:7" x14ac:dyDescent="0.35">
      <c r="A24" s="12" t="s">
        <v>938</v>
      </c>
      <c r="B24" s="30" t="s">
        <v>939</v>
      </c>
      <c r="C24" s="30" t="s">
        <v>940</v>
      </c>
      <c r="D24" s="13">
        <v>661250</v>
      </c>
      <c r="E24" s="14">
        <v>6164.83</v>
      </c>
      <c r="F24" s="15">
        <v>1.2E-2</v>
      </c>
      <c r="G24" s="15"/>
    </row>
    <row r="25" spans="1:7" x14ac:dyDescent="0.35">
      <c r="A25" s="12" t="s">
        <v>941</v>
      </c>
      <c r="B25" s="30" t="s">
        <v>942</v>
      </c>
      <c r="C25" s="30" t="s">
        <v>943</v>
      </c>
      <c r="D25" s="13">
        <v>293400</v>
      </c>
      <c r="E25" s="14">
        <v>5684.48</v>
      </c>
      <c r="F25" s="15">
        <v>1.0999999999999999E-2</v>
      </c>
      <c r="G25" s="15"/>
    </row>
    <row r="26" spans="1:7" x14ac:dyDescent="0.35">
      <c r="A26" s="12" t="s">
        <v>944</v>
      </c>
      <c r="B26" s="30" t="s">
        <v>945</v>
      </c>
      <c r="C26" s="30" t="s">
        <v>946</v>
      </c>
      <c r="D26" s="13">
        <v>6222000</v>
      </c>
      <c r="E26" s="14">
        <v>5279.37</v>
      </c>
      <c r="F26" s="15">
        <v>1.03E-2</v>
      </c>
      <c r="G26" s="15"/>
    </row>
    <row r="27" spans="1:7" x14ac:dyDescent="0.35">
      <c r="A27" s="12" t="s">
        <v>947</v>
      </c>
      <c r="B27" s="30" t="s">
        <v>948</v>
      </c>
      <c r="C27" s="30" t="s">
        <v>949</v>
      </c>
      <c r="D27" s="13">
        <v>1087500</v>
      </c>
      <c r="E27" s="14">
        <v>5178.68</v>
      </c>
      <c r="F27" s="15">
        <v>1.01E-2</v>
      </c>
      <c r="G27" s="15"/>
    </row>
    <row r="28" spans="1:7" x14ac:dyDescent="0.35">
      <c r="A28" s="12" t="s">
        <v>950</v>
      </c>
      <c r="B28" s="30" t="s">
        <v>951</v>
      </c>
      <c r="C28" s="30" t="s">
        <v>952</v>
      </c>
      <c r="D28" s="13">
        <v>461400</v>
      </c>
      <c r="E28" s="14">
        <v>4969.28</v>
      </c>
      <c r="F28" s="15">
        <v>9.5999999999999992E-3</v>
      </c>
      <c r="G28" s="15"/>
    </row>
    <row r="29" spans="1:7" x14ac:dyDescent="0.35">
      <c r="A29" s="12" t="s">
        <v>953</v>
      </c>
      <c r="B29" s="30" t="s">
        <v>954</v>
      </c>
      <c r="C29" s="30" t="s">
        <v>955</v>
      </c>
      <c r="D29" s="13">
        <v>1082525</v>
      </c>
      <c r="E29" s="14">
        <v>4878.9399999999996</v>
      </c>
      <c r="F29" s="15">
        <v>9.4999999999999998E-3</v>
      </c>
      <c r="G29" s="15"/>
    </row>
    <row r="30" spans="1:7" x14ac:dyDescent="0.35">
      <c r="A30" s="12" t="s">
        <v>956</v>
      </c>
      <c r="B30" s="30" t="s">
        <v>957</v>
      </c>
      <c r="C30" s="30" t="s">
        <v>900</v>
      </c>
      <c r="D30" s="13">
        <v>1493100</v>
      </c>
      <c r="E30" s="14">
        <v>4698.79</v>
      </c>
      <c r="F30" s="15">
        <v>9.1000000000000004E-3</v>
      </c>
      <c r="G30" s="15"/>
    </row>
    <row r="31" spans="1:7" x14ac:dyDescent="0.35">
      <c r="A31" s="12" t="s">
        <v>958</v>
      </c>
      <c r="B31" s="30" t="s">
        <v>959</v>
      </c>
      <c r="C31" s="30" t="s">
        <v>900</v>
      </c>
      <c r="D31" s="13">
        <v>2950000</v>
      </c>
      <c r="E31" s="14">
        <v>4525.3</v>
      </c>
      <c r="F31" s="15">
        <v>8.8000000000000005E-3</v>
      </c>
      <c r="G31" s="15"/>
    </row>
    <row r="32" spans="1:7" x14ac:dyDescent="0.35">
      <c r="A32" s="12" t="s">
        <v>960</v>
      </c>
      <c r="B32" s="30" t="s">
        <v>961</v>
      </c>
      <c r="C32" s="30" t="s">
        <v>962</v>
      </c>
      <c r="D32" s="13">
        <v>525350</v>
      </c>
      <c r="E32" s="14">
        <v>4458.91</v>
      </c>
      <c r="F32" s="15">
        <v>8.6999999999999994E-3</v>
      </c>
      <c r="G32" s="15"/>
    </row>
    <row r="33" spans="1:7" x14ac:dyDescent="0.35">
      <c r="A33" s="12" t="s">
        <v>963</v>
      </c>
      <c r="B33" s="30" t="s">
        <v>964</v>
      </c>
      <c r="C33" s="30" t="s">
        <v>912</v>
      </c>
      <c r="D33" s="13">
        <v>4212300</v>
      </c>
      <c r="E33" s="14">
        <v>4427.13</v>
      </c>
      <c r="F33" s="15">
        <v>8.6E-3</v>
      </c>
      <c r="G33" s="15"/>
    </row>
    <row r="34" spans="1:7" x14ac:dyDescent="0.35">
      <c r="A34" s="12" t="s">
        <v>965</v>
      </c>
      <c r="B34" s="30" t="s">
        <v>966</v>
      </c>
      <c r="C34" s="30" t="s">
        <v>967</v>
      </c>
      <c r="D34" s="13">
        <v>267600</v>
      </c>
      <c r="E34" s="14">
        <v>4180.8500000000004</v>
      </c>
      <c r="F34" s="15">
        <v>8.0999999999999996E-3</v>
      </c>
      <c r="G34" s="15"/>
    </row>
    <row r="35" spans="1:7" x14ac:dyDescent="0.35">
      <c r="A35" s="12" t="s">
        <v>968</v>
      </c>
      <c r="B35" s="30" t="s">
        <v>969</v>
      </c>
      <c r="C35" s="30" t="s">
        <v>970</v>
      </c>
      <c r="D35" s="13">
        <v>1371750</v>
      </c>
      <c r="E35" s="14">
        <v>4174.92</v>
      </c>
      <c r="F35" s="15">
        <v>8.0999999999999996E-3</v>
      </c>
      <c r="G35" s="15"/>
    </row>
    <row r="36" spans="1:7" x14ac:dyDescent="0.35">
      <c r="A36" s="12" t="s">
        <v>971</v>
      </c>
      <c r="B36" s="30" t="s">
        <v>972</v>
      </c>
      <c r="C36" s="30" t="s">
        <v>952</v>
      </c>
      <c r="D36" s="13">
        <v>247800</v>
      </c>
      <c r="E36" s="14">
        <v>4051.41</v>
      </c>
      <c r="F36" s="15">
        <v>7.9000000000000008E-3</v>
      </c>
      <c r="G36" s="15"/>
    </row>
    <row r="37" spans="1:7" x14ac:dyDescent="0.35">
      <c r="A37" s="12" t="s">
        <v>973</v>
      </c>
      <c r="B37" s="30" t="s">
        <v>974</v>
      </c>
      <c r="C37" s="30" t="s">
        <v>909</v>
      </c>
      <c r="D37" s="13">
        <v>811500</v>
      </c>
      <c r="E37" s="14">
        <v>3990.96</v>
      </c>
      <c r="F37" s="15">
        <v>7.7000000000000002E-3</v>
      </c>
      <c r="G37" s="15"/>
    </row>
    <row r="38" spans="1:7" x14ac:dyDescent="0.35">
      <c r="A38" s="12" t="s">
        <v>975</v>
      </c>
      <c r="B38" s="30" t="s">
        <v>976</v>
      </c>
      <c r="C38" s="30" t="s">
        <v>977</v>
      </c>
      <c r="D38" s="13">
        <v>381000</v>
      </c>
      <c r="E38" s="14">
        <v>3945.26</v>
      </c>
      <c r="F38" s="15">
        <v>7.7000000000000002E-3</v>
      </c>
      <c r="G38" s="15"/>
    </row>
    <row r="39" spans="1:7" x14ac:dyDescent="0.35">
      <c r="A39" s="12" t="s">
        <v>978</v>
      </c>
      <c r="B39" s="30" t="s">
        <v>979</v>
      </c>
      <c r="C39" s="30" t="s">
        <v>980</v>
      </c>
      <c r="D39" s="13">
        <v>1147200</v>
      </c>
      <c r="E39" s="14">
        <v>3900.48</v>
      </c>
      <c r="F39" s="15">
        <v>7.6E-3</v>
      </c>
      <c r="G39" s="15"/>
    </row>
    <row r="40" spans="1:7" x14ac:dyDescent="0.35">
      <c r="A40" s="12" t="s">
        <v>981</v>
      </c>
      <c r="B40" s="30" t="s">
        <v>982</v>
      </c>
      <c r="C40" s="30" t="s">
        <v>928</v>
      </c>
      <c r="D40" s="13">
        <v>459525</v>
      </c>
      <c r="E40" s="14">
        <v>3790.39</v>
      </c>
      <c r="F40" s="15">
        <v>7.4000000000000003E-3</v>
      </c>
      <c r="G40" s="15"/>
    </row>
    <row r="41" spans="1:7" x14ac:dyDescent="0.35">
      <c r="A41" s="12" t="s">
        <v>983</v>
      </c>
      <c r="B41" s="30" t="s">
        <v>984</v>
      </c>
      <c r="C41" s="30" t="s">
        <v>985</v>
      </c>
      <c r="D41" s="13">
        <v>140625</v>
      </c>
      <c r="E41" s="14">
        <v>3730.78</v>
      </c>
      <c r="F41" s="15">
        <v>7.1999999999999998E-3</v>
      </c>
      <c r="G41" s="15"/>
    </row>
    <row r="42" spans="1:7" x14ac:dyDescent="0.35">
      <c r="A42" s="12" t="s">
        <v>986</v>
      </c>
      <c r="B42" s="30" t="s">
        <v>987</v>
      </c>
      <c r="C42" s="30" t="s">
        <v>985</v>
      </c>
      <c r="D42" s="13">
        <v>568700</v>
      </c>
      <c r="E42" s="14">
        <v>3539.59</v>
      </c>
      <c r="F42" s="15">
        <v>6.8999999999999999E-3</v>
      </c>
      <c r="G42" s="15"/>
    </row>
    <row r="43" spans="1:7" x14ac:dyDescent="0.35">
      <c r="A43" s="12" t="s">
        <v>988</v>
      </c>
      <c r="B43" s="30" t="s">
        <v>989</v>
      </c>
      <c r="C43" s="30" t="s">
        <v>955</v>
      </c>
      <c r="D43" s="13">
        <v>4534750</v>
      </c>
      <c r="E43" s="14">
        <v>3491.76</v>
      </c>
      <c r="F43" s="15">
        <v>6.7999999999999996E-3</v>
      </c>
      <c r="G43" s="15"/>
    </row>
    <row r="44" spans="1:7" x14ac:dyDescent="0.35">
      <c r="A44" s="12" t="s">
        <v>990</v>
      </c>
      <c r="B44" s="30" t="s">
        <v>991</v>
      </c>
      <c r="C44" s="30" t="s">
        <v>928</v>
      </c>
      <c r="D44" s="13">
        <v>2566800</v>
      </c>
      <c r="E44" s="14">
        <v>3488.28</v>
      </c>
      <c r="F44" s="15">
        <v>6.7999999999999996E-3</v>
      </c>
      <c r="G44" s="15"/>
    </row>
    <row r="45" spans="1:7" x14ac:dyDescent="0.35">
      <c r="A45" s="12" t="s">
        <v>992</v>
      </c>
      <c r="B45" s="30" t="s">
        <v>993</v>
      </c>
      <c r="C45" s="30" t="s">
        <v>994</v>
      </c>
      <c r="D45" s="13">
        <v>822600</v>
      </c>
      <c r="E45" s="14">
        <v>3371.84</v>
      </c>
      <c r="F45" s="15">
        <v>6.4999999999999997E-3</v>
      </c>
      <c r="G45" s="15"/>
    </row>
    <row r="46" spans="1:7" x14ac:dyDescent="0.35">
      <c r="A46" s="12" t="s">
        <v>995</v>
      </c>
      <c r="B46" s="30" t="s">
        <v>996</v>
      </c>
      <c r="C46" s="30" t="s">
        <v>997</v>
      </c>
      <c r="D46" s="13">
        <v>1717200</v>
      </c>
      <c r="E46" s="14">
        <v>3242.93</v>
      </c>
      <c r="F46" s="15">
        <v>6.3E-3</v>
      </c>
      <c r="G46" s="15"/>
    </row>
    <row r="47" spans="1:7" x14ac:dyDescent="0.35">
      <c r="A47" s="12" t="s">
        <v>998</v>
      </c>
      <c r="B47" s="30" t="s">
        <v>999</v>
      </c>
      <c r="C47" s="30" t="s">
        <v>985</v>
      </c>
      <c r="D47" s="13">
        <v>394000</v>
      </c>
      <c r="E47" s="14">
        <v>3228.83</v>
      </c>
      <c r="F47" s="15">
        <v>6.3E-3</v>
      </c>
      <c r="G47" s="15"/>
    </row>
    <row r="48" spans="1:7" x14ac:dyDescent="0.35">
      <c r="A48" s="12" t="s">
        <v>1000</v>
      </c>
      <c r="B48" s="30" t="s">
        <v>1001</v>
      </c>
      <c r="C48" s="30" t="s">
        <v>1002</v>
      </c>
      <c r="D48" s="13">
        <v>787050</v>
      </c>
      <c r="E48" s="14">
        <v>3169.06</v>
      </c>
      <c r="F48" s="15">
        <v>6.1999999999999998E-3</v>
      </c>
      <c r="G48" s="15"/>
    </row>
    <row r="49" spans="1:7" x14ac:dyDescent="0.35">
      <c r="A49" s="12" t="s">
        <v>1003</v>
      </c>
      <c r="B49" s="30" t="s">
        <v>1004</v>
      </c>
      <c r="C49" s="30" t="s">
        <v>952</v>
      </c>
      <c r="D49" s="13">
        <v>86250</v>
      </c>
      <c r="E49" s="14">
        <v>2924.57</v>
      </c>
      <c r="F49" s="15">
        <v>5.7000000000000002E-3</v>
      </c>
      <c r="G49" s="15"/>
    </row>
    <row r="50" spans="1:7" x14ac:dyDescent="0.35">
      <c r="A50" s="12" t="s">
        <v>1005</v>
      </c>
      <c r="B50" s="30" t="s">
        <v>1006</v>
      </c>
      <c r="C50" s="30" t="s">
        <v>997</v>
      </c>
      <c r="D50" s="13">
        <v>3773250</v>
      </c>
      <c r="E50" s="14">
        <v>2820.5</v>
      </c>
      <c r="F50" s="15">
        <v>5.4999999999999997E-3</v>
      </c>
      <c r="G50" s="15"/>
    </row>
    <row r="51" spans="1:7" x14ac:dyDescent="0.35">
      <c r="A51" s="12" t="s">
        <v>1007</v>
      </c>
      <c r="B51" s="30" t="s">
        <v>1008</v>
      </c>
      <c r="C51" s="30" t="s">
        <v>977</v>
      </c>
      <c r="D51" s="13">
        <v>115500</v>
      </c>
      <c r="E51" s="14">
        <v>2732.38</v>
      </c>
      <c r="F51" s="15">
        <v>5.3E-3</v>
      </c>
      <c r="G51" s="15"/>
    </row>
    <row r="52" spans="1:7" x14ac:dyDescent="0.35">
      <c r="A52" s="12" t="s">
        <v>1009</v>
      </c>
      <c r="B52" s="30" t="s">
        <v>1010</v>
      </c>
      <c r="C52" s="30" t="s">
        <v>917</v>
      </c>
      <c r="D52" s="13">
        <v>504000</v>
      </c>
      <c r="E52" s="14">
        <v>2710.01</v>
      </c>
      <c r="F52" s="15">
        <v>5.3E-3</v>
      </c>
      <c r="G52" s="15"/>
    </row>
    <row r="53" spans="1:7" x14ac:dyDescent="0.35">
      <c r="A53" s="12" t="s">
        <v>1011</v>
      </c>
      <c r="B53" s="30" t="s">
        <v>1012</v>
      </c>
      <c r="C53" s="30" t="s">
        <v>949</v>
      </c>
      <c r="D53" s="13">
        <v>211225</v>
      </c>
      <c r="E53" s="14">
        <v>2558.25</v>
      </c>
      <c r="F53" s="15">
        <v>5.0000000000000001E-3</v>
      </c>
      <c r="G53" s="15"/>
    </row>
    <row r="54" spans="1:7" x14ac:dyDescent="0.35">
      <c r="A54" s="12" t="s">
        <v>1013</v>
      </c>
      <c r="B54" s="30" t="s">
        <v>1014</v>
      </c>
      <c r="C54" s="30" t="s">
        <v>1015</v>
      </c>
      <c r="D54" s="13">
        <v>97800</v>
      </c>
      <c r="E54" s="14">
        <v>2508.5700000000002</v>
      </c>
      <c r="F54" s="15">
        <v>4.8999999999999998E-3</v>
      </c>
      <c r="G54" s="15"/>
    </row>
    <row r="55" spans="1:7" x14ac:dyDescent="0.35">
      <c r="A55" s="12" t="s">
        <v>1016</v>
      </c>
      <c r="B55" s="30" t="s">
        <v>1017</v>
      </c>
      <c r="C55" s="30" t="s">
        <v>952</v>
      </c>
      <c r="D55" s="13">
        <v>581000</v>
      </c>
      <c r="E55" s="14">
        <v>2364.09</v>
      </c>
      <c r="F55" s="15">
        <v>4.5999999999999999E-3</v>
      </c>
      <c r="G55" s="15"/>
    </row>
    <row r="56" spans="1:7" x14ac:dyDescent="0.35">
      <c r="A56" s="12" t="s">
        <v>1018</v>
      </c>
      <c r="B56" s="30" t="s">
        <v>1019</v>
      </c>
      <c r="C56" s="30" t="s">
        <v>994</v>
      </c>
      <c r="D56" s="13">
        <v>52375</v>
      </c>
      <c r="E56" s="14">
        <v>2350.14</v>
      </c>
      <c r="F56" s="15">
        <v>4.5999999999999999E-3</v>
      </c>
      <c r="G56" s="15"/>
    </row>
    <row r="57" spans="1:7" x14ac:dyDescent="0.35">
      <c r="A57" s="12" t="s">
        <v>1020</v>
      </c>
      <c r="B57" s="30" t="s">
        <v>1021</v>
      </c>
      <c r="C57" s="30" t="s">
        <v>1022</v>
      </c>
      <c r="D57" s="13">
        <v>687762</v>
      </c>
      <c r="E57" s="14">
        <v>2212.19</v>
      </c>
      <c r="F57" s="15">
        <v>4.3E-3</v>
      </c>
      <c r="G57" s="15"/>
    </row>
    <row r="58" spans="1:7" x14ac:dyDescent="0.35">
      <c r="A58" s="12" t="s">
        <v>1023</v>
      </c>
      <c r="B58" s="30" t="s">
        <v>1024</v>
      </c>
      <c r="C58" s="30" t="s">
        <v>1025</v>
      </c>
      <c r="D58" s="13">
        <v>2614500</v>
      </c>
      <c r="E58" s="14">
        <v>2188.34</v>
      </c>
      <c r="F58" s="15">
        <v>4.1999999999999997E-3</v>
      </c>
      <c r="G58" s="15"/>
    </row>
    <row r="59" spans="1:7" x14ac:dyDescent="0.35">
      <c r="A59" s="12" t="s">
        <v>1026</v>
      </c>
      <c r="B59" s="30" t="s">
        <v>1027</v>
      </c>
      <c r="C59" s="30" t="s">
        <v>928</v>
      </c>
      <c r="D59" s="13">
        <v>2489796</v>
      </c>
      <c r="E59" s="14">
        <v>2166.12</v>
      </c>
      <c r="F59" s="15">
        <v>4.1999999999999997E-3</v>
      </c>
      <c r="G59" s="15"/>
    </row>
    <row r="60" spans="1:7" x14ac:dyDescent="0.35">
      <c r="A60" s="12" t="s">
        <v>1028</v>
      </c>
      <c r="B60" s="30" t="s">
        <v>1029</v>
      </c>
      <c r="C60" s="30" t="s">
        <v>928</v>
      </c>
      <c r="D60" s="13">
        <v>1866000</v>
      </c>
      <c r="E60" s="14">
        <v>2148.6999999999998</v>
      </c>
      <c r="F60" s="15">
        <v>4.1999999999999997E-3</v>
      </c>
      <c r="G60" s="15"/>
    </row>
    <row r="61" spans="1:7" x14ac:dyDescent="0.35">
      <c r="A61" s="12" t="s">
        <v>1030</v>
      </c>
      <c r="B61" s="30" t="s">
        <v>1031</v>
      </c>
      <c r="C61" s="30" t="s">
        <v>994</v>
      </c>
      <c r="D61" s="13">
        <v>188500</v>
      </c>
      <c r="E61" s="14">
        <v>2148.2399999999998</v>
      </c>
      <c r="F61" s="15">
        <v>4.1999999999999997E-3</v>
      </c>
      <c r="G61" s="15"/>
    </row>
    <row r="62" spans="1:7" x14ac:dyDescent="0.35">
      <c r="A62" s="12" t="s">
        <v>1032</v>
      </c>
      <c r="B62" s="30" t="s">
        <v>1033</v>
      </c>
      <c r="C62" s="30" t="s">
        <v>1034</v>
      </c>
      <c r="D62" s="13">
        <v>60750</v>
      </c>
      <c r="E62" s="14">
        <v>2121.9699999999998</v>
      </c>
      <c r="F62" s="15">
        <v>4.1000000000000003E-3</v>
      </c>
      <c r="G62" s="15"/>
    </row>
    <row r="63" spans="1:7" x14ac:dyDescent="0.35">
      <c r="A63" s="12" t="s">
        <v>1035</v>
      </c>
      <c r="B63" s="30" t="s">
        <v>1036</v>
      </c>
      <c r="C63" s="30" t="s">
        <v>1022</v>
      </c>
      <c r="D63" s="13">
        <v>926900</v>
      </c>
      <c r="E63" s="14">
        <v>2108.23</v>
      </c>
      <c r="F63" s="15">
        <v>4.1000000000000003E-3</v>
      </c>
      <c r="G63" s="15"/>
    </row>
    <row r="64" spans="1:7" x14ac:dyDescent="0.35">
      <c r="A64" s="12" t="s">
        <v>1037</v>
      </c>
      <c r="B64" s="30" t="s">
        <v>1038</v>
      </c>
      <c r="C64" s="30" t="s">
        <v>967</v>
      </c>
      <c r="D64" s="13">
        <v>1410000</v>
      </c>
      <c r="E64" s="14">
        <v>2084.69</v>
      </c>
      <c r="F64" s="15">
        <v>4.0000000000000001E-3</v>
      </c>
      <c r="G64" s="15"/>
    </row>
    <row r="65" spans="1:7" x14ac:dyDescent="0.35">
      <c r="A65" s="12" t="s">
        <v>1039</v>
      </c>
      <c r="B65" s="30" t="s">
        <v>1040</v>
      </c>
      <c r="C65" s="30" t="s">
        <v>994</v>
      </c>
      <c r="D65" s="13">
        <v>197400</v>
      </c>
      <c r="E65" s="14">
        <v>2064.9</v>
      </c>
      <c r="F65" s="15">
        <v>4.0000000000000001E-3</v>
      </c>
      <c r="G65" s="15"/>
    </row>
    <row r="66" spans="1:7" x14ac:dyDescent="0.35">
      <c r="A66" s="12" t="s">
        <v>1041</v>
      </c>
      <c r="B66" s="30" t="s">
        <v>1042</v>
      </c>
      <c r="C66" s="30" t="s">
        <v>923</v>
      </c>
      <c r="D66" s="13">
        <v>463125</v>
      </c>
      <c r="E66" s="14">
        <v>2034.97</v>
      </c>
      <c r="F66" s="15">
        <v>4.0000000000000001E-3</v>
      </c>
      <c r="G66" s="15"/>
    </row>
    <row r="67" spans="1:7" x14ac:dyDescent="0.35">
      <c r="A67" s="12" t="s">
        <v>1043</v>
      </c>
      <c r="B67" s="30" t="s">
        <v>1044</v>
      </c>
      <c r="C67" s="30" t="s">
        <v>1045</v>
      </c>
      <c r="D67" s="13">
        <v>1725250</v>
      </c>
      <c r="E67" s="14">
        <v>2030.62</v>
      </c>
      <c r="F67" s="15">
        <v>3.8999999999999998E-3</v>
      </c>
      <c r="G67" s="15"/>
    </row>
    <row r="68" spans="1:7" x14ac:dyDescent="0.35">
      <c r="A68" s="12" t="s">
        <v>1046</v>
      </c>
      <c r="B68" s="30" t="s">
        <v>1047</v>
      </c>
      <c r="C68" s="30" t="s">
        <v>949</v>
      </c>
      <c r="D68" s="13">
        <v>286650</v>
      </c>
      <c r="E68" s="14">
        <v>2022.6</v>
      </c>
      <c r="F68" s="15">
        <v>3.8999999999999998E-3</v>
      </c>
      <c r="G68" s="15"/>
    </row>
    <row r="69" spans="1:7" x14ac:dyDescent="0.35">
      <c r="A69" s="12" t="s">
        <v>1048</v>
      </c>
      <c r="B69" s="30" t="s">
        <v>1049</v>
      </c>
      <c r="C69" s="30" t="s">
        <v>962</v>
      </c>
      <c r="D69" s="13">
        <v>150500</v>
      </c>
      <c r="E69" s="14">
        <v>1956.8</v>
      </c>
      <c r="F69" s="15">
        <v>3.8E-3</v>
      </c>
      <c r="G69" s="15"/>
    </row>
    <row r="70" spans="1:7" x14ac:dyDescent="0.35">
      <c r="A70" s="12" t="s">
        <v>1050</v>
      </c>
      <c r="B70" s="30" t="s">
        <v>1051</v>
      </c>
      <c r="C70" s="30" t="s">
        <v>1034</v>
      </c>
      <c r="D70" s="13">
        <v>210000</v>
      </c>
      <c r="E70" s="14">
        <v>1952.48</v>
      </c>
      <c r="F70" s="15">
        <v>3.8E-3</v>
      </c>
      <c r="G70" s="15"/>
    </row>
    <row r="71" spans="1:7" x14ac:dyDescent="0.35">
      <c r="A71" s="12" t="s">
        <v>1052</v>
      </c>
      <c r="B71" s="30" t="s">
        <v>1053</v>
      </c>
      <c r="C71" s="30" t="s">
        <v>977</v>
      </c>
      <c r="D71" s="13">
        <v>313300</v>
      </c>
      <c r="E71" s="14">
        <v>1883.72</v>
      </c>
      <c r="F71" s="15">
        <v>3.7000000000000002E-3</v>
      </c>
      <c r="G71" s="15"/>
    </row>
    <row r="72" spans="1:7" x14ac:dyDescent="0.35">
      <c r="A72" s="12" t="s">
        <v>1054</v>
      </c>
      <c r="B72" s="30" t="s">
        <v>1055</v>
      </c>
      <c r="C72" s="30" t="s">
        <v>928</v>
      </c>
      <c r="D72" s="13">
        <v>115000</v>
      </c>
      <c r="E72" s="14">
        <v>1870.48</v>
      </c>
      <c r="F72" s="15">
        <v>3.5999999999999999E-3</v>
      </c>
      <c r="G72" s="15"/>
    </row>
    <row r="73" spans="1:7" x14ac:dyDescent="0.35">
      <c r="A73" s="12" t="s">
        <v>1056</v>
      </c>
      <c r="B73" s="30" t="s">
        <v>1057</v>
      </c>
      <c r="C73" s="30" t="s">
        <v>928</v>
      </c>
      <c r="D73" s="13">
        <v>258750</v>
      </c>
      <c r="E73" s="14">
        <v>1849.67</v>
      </c>
      <c r="F73" s="15">
        <v>3.5999999999999999E-3</v>
      </c>
      <c r="G73" s="15"/>
    </row>
    <row r="74" spans="1:7" x14ac:dyDescent="0.35">
      <c r="A74" s="12" t="s">
        <v>1058</v>
      </c>
      <c r="B74" s="30" t="s">
        <v>1059</v>
      </c>
      <c r="C74" s="30" t="s">
        <v>946</v>
      </c>
      <c r="D74" s="13">
        <v>1717000</v>
      </c>
      <c r="E74" s="14">
        <v>1848.35</v>
      </c>
      <c r="F74" s="15">
        <v>3.5999999999999999E-3</v>
      </c>
      <c r="G74" s="15"/>
    </row>
    <row r="75" spans="1:7" x14ac:dyDescent="0.35">
      <c r="A75" s="12" t="s">
        <v>1060</v>
      </c>
      <c r="B75" s="30" t="s">
        <v>1061</v>
      </c>
      <c r="C75" s="30" t="s">
        <v>920</v>
      </c>
      <c r="D75" s="13">
        <v>72000</v>
      </c>
      <c r="E75" s="14">
        <v>1845.54</v>
      </c>
      <c r="F75" s="15">
        <v>3.5999999999999999E-3</v>
      </c>
      <c r="G75" s="15"/>
    </row>
    <row r="76" spans="1:7" x14ac:dyDescent="0.35">
      <c r="A76" s="12" t="s">
        <v>1062</v>
      </c>
      <c r="B76" s="30" t="s">
        <v>1063</v>
      </c>
      <c r="C76" s="30" t="s">
        <v>1002</v>
      </c>
      <c r="D76" s="13">
        <v>139750</v>
      </c>
      <c r="E76" s="14">
        <v>1823.95</v>
      </c>
      <c r="F76" s="15">
        <v>3.5000000000000001E-3</v>
      </c>
      <c r="G76" s="15"/>
    </row>
    <row r="77" spans="1:7" x14ac:dyDescent="0.35">
      <c r="A77" s="12" t="s">
        <v>1064</v>
      </c>
      <c r="B77" s="30" t="s">
        <v>1065</v>
      </c>
      <c r="C77" s="30" t="s">
        <v>1022</v>
      </c>
      <c r="D77" s="13">
        <v>332500</v>
      </c>
      <c r="E77" s="14">
        <v>1818.28</v>
      </c>
      <c r="F77" s="15">
        <v>3.5000000000000001E-3</v>
      </c>
      <c r="G77" s="15"/>
    </row>
    <row r="78" spans="1:7" x14ac:dyDescent="0.35">
      <c r="A78" s="12" t="s">
        <v>1066</v>
      </c>
      <c r="B78" s="30" t="s">
        <v>1067</v>
      </c>
      <c r="C78" s="30" t="s">
        <v>1068</v>
      </c>
      <c r="D78" s="13">
        <v>8960</v>
      </c>
      <c r="E78" s="14">
        <v>1808.47</v>
      </c>
      <c r="F78" s="15">
        <v>3.5000000000000001E-3</v>
      </c>
      <c r="G78" s="15"/>
    </row>
    <row r="79" spans="1:7" x14ac:dyDescent="0.35">
      <c r="A79" s="12" t="s">
        <v>1069</v>
      </c>
      <c r="B79" s="30" t="s">
        <v>1070</v>
      </c>
      <c r="C79" s="30" t="s">
        <v>1015</v>
      </c>
      <c r="D79" s="13">
        <v>127200</v>
      </c>
      <c r="E79" s="14">
        <v>1797.97</v>
      </c>
      <c r="F79" s="15">
        <v>3.5000000000000001E-3</v>
      </c>
      <c r="G79" s="15"/>
    </row>
    <row r="80" spans="1:7" x14ac:dyDescent="0.35">
      <c r="A80" s="12" t="s">
        <v>1071</v>
      </c>
      <c r="B80" s="30" t="s">
        <v>1072</v>
      </c>
      <c r="C80" s="30" t="s">
        <v>1073</v>
      </c>
      <c r="D80" s="13">
        <v>85800</v>
      </c>
      <c r="E80" s="14">
        <v>1780.22</v>
      </c>
      <c r="F80" s="15">
        <v>3.5000000000000001E-3</v>
      </c>
      <c r="G80" s="15"/>
    </row>
    <row r="81" spans="1:7" x14ac:dyDescent="0.35">
      <c r="A81" s="12" t="s">
        <v>1074</v>
      </c>
      <c r="B81" s="30" t="s">
        <v>1075</v>
      </c>
      <c r="C81" s="30" t="s">
        <v>952</v>
      </c>
      <c r="D81" s="13">
        <v>55000</v>
      </c>
      <c r="E81" s="14">
        <v>1709.32</v>
      </c>
      <c r="F81" s="15">
        <v>3.3E-3</v>
      </c>
      <c r="G81" s="15"/>
    </row>
    <row r="82" spans="1:7" x14ac:dyDescent="0.35">
      <c r="A82" s="12" t="s">
        <v>1076</v>
      </c>
      <c r="B82" s="30" t="s">
        <v>1077</v>
      </c>
      <c r="C82" s="30" t="s">
        <v>952</v>
      </c>
      <c r="D82" s="13">
        <v>149100</v>
      </c>
      <c r="E82" s="14">
        <v>1671.11</v>
      </c>
      <c r="F82" s="15">
        <v>3.2000000000000002E-3</v>
      </c>
      <c r="G82" s="15"/>
    </row>
    <row r="83" spans="1:7" x14ac:dyDescent="0.35">
      <c r="A83" s="12" t="s">
        <v>1078</v>
      </c>
      <c r="B83" s="30" t="s">
        <v>1079</v>
      </c>
      <c r="C83" s="30" t="s">
        <v>920</v>
      </c>
      <c r="D83" s="13">
        <v>22800</v>
      </c>
      <c r="E83" s="14">
        <v>1613.56</v>
      </c>
      <c r="F83" s="15">
        <v>3.0999999999999999E-3</v>
      </c>
      <c r="G83" s="15"/>
    </row>
    <row r="84" spans="1:7" x14ac:dyDescent="0.35">
      <c r="A84" s="12" t="s">
        <v>1080</v>
      </c>
      <c r="B84" s="30" t="s">
        <v>1081</v>
      </c>
      <c r="C84" s="30" t="s">
        <v>1082</v>
      </c>
      <c r="D84" s="13">
        <v>107300</v>
      </c>
      <c r="E84" s="14">
        <v>1579.08</v>
      </c>
      <c r="F84" s="15">
        <v>3.0999999999999999E-3</v>
      </c>
      <c r="G84" s="15"/>
    </row>
    <row r="85" spans="1:7" x14ac:dyDescent="0.35">
      <c r="A85" s="12" t="s">
        <v>1083</v>
      </c>
      <c r="B85" s="30" t="s">
        <v>1084</v>
      </c>
      <c r="C85" s="30" t="s">
        <v>943</v>
      </c>
      <c r="D85" s="13">
        <v>204000</v>
      </c>
      <c r="E85" s="14">
        <v>1574.78</v>
      </c>
      <c r="F85" s="15">
        <v>3.0999999999999999E-3</v>
      </c>
      <c r="G85" s="15"/>
    </row>
    <row r="86" spans="1:7" x14ac:dyDescent="0.35">
      <c r="A86" s="12" t="s">
        <v>1085</v>
      </c>
      <c r="B86" s="30" t="s">
        <v>1086</v>
      </c>
      <c r="C86" s="30" t="s">
        <v>897</v>
      </c>
      <c r="D86" s="13">
        <v>3667500</v>
      </c>
      <c r="E86" s="14">
        <v>1573.36</v>
      </c>
      <c r="F86" s="15">
        <v>3.0999999999999999E-3</v>
      </c>
      <c r="G86" s="15"/>
    </row>
    <row r="87" spans="1:7" x14ac:dyDescent="0.35">
      <c r="A87" s="12" t="s">
        <v>1087</v>
      </c>
      <c r="B87" s="30" t="s">
        <v>1088</v>
      </c>
      <c r="C87" s="30" t="s">
        <v>1089</v>
      </c>
      <c r="D87" s="13">
        <v>33125</v>
      </c>
      <c r="E87" s="14">
        <v>1565.62</v>
      </c>
      <c r="F87" s="15">
        <v>3.0000000000000001E-3</v>
      </c>
      <c r="G87" s="15"/>
    </row>
    <row r="88" spans="1:7" x14ac:dyDescent="0.35">
      <c r="A88" s="12" t="s">
        <v>1090</v>
      </c>
      <c r="B88" s="30" t="s">
        <v>1091</v>
      </c>
      <c r="C88" s="30" t="s">
        <v>994</v>
      </c>
      <c r="D88" s="13">
        <v>173550</v>
      </c>
      <c r="E88" s="14">
        <v>1506.41</v>
      </c>
      <c r="F88" s="15">
        <v>2.8999999999999998E-3</v>
      </c>
      <c r="G88" s="15"/>
    </row>
    <row r="89" spans="1:7" x14ac:dyDescent="0.35">
      <c r="A89" s="12" t="s">
        <v>1092</v>
      </c>
      <c r="B89" s="30" t="s">
        <v>1093</v>
      </c>
      <c r="C89" s="30" t="s">
        <v>1002</v>
      </c>
      <c r="D89" s="13">
        <v>157500</v>
      </c>
      <c r="E89" s="14">
        <v>1455.14</v>
      </c>
      <c r="F89" s="15">
        <v>2.8E-3</v>
      </c>
      <c r="G89" s="15"/>
    </row>
    <row r="90" spans="1:7" x14ac:dyDescent="0.35">
      <c r="A90" s="12" t="s">
        <v>1094</v>
      </c>
      <c r="B90" s="30" t="s">
        <v>1095</v>
      </c>
      <c r="C90" s="30" t="s">
        <v>1034</v>
      </c>
      <c r="D90" s="13">
        <v>477000</v>
      </c>
      <c r="E90" s="14">
        <v>1453.9</v>
      </c>
      <c r="F90" s="15">
        <v>2.8E-3</v>
      </c>
      <c r="G90" s="15"/>
    </row>
    <row r="91" spans="1:7" x14ac:dyDescent="0.35">
      <c r="A91" s="12" t="s">
        <v>1096</v>
      </c>
      <c r="B91" s="30" t="s">
        <v>1097</v>
      </c>
      <c r="C91" s="30" t="s">
        <v>949</v>
      </c>
      <c r="D91" s="13">
        <v>988200</v>
      </c>
      <c r="E91" s="14">
        <v>1436.35</v>
      </c>
      <c r="F91" s="15">
        <v>2.8E-3</v>
      </c>
      <c r="G91" s="15"/>
    </row>
    <row r="92" spans="1:7" x14ac:dyDescent="0.35">
      <c r="A92" s="12" t="s">
        <v>1098</v>
      </c>
      <c r="B92" s="30" t="s">
        <v>1099</v>
      </c>
      <c r="C92" s="30" t="s">
        <v>900</v>
      </c>
      <c r="D92" s="13">
        <v>597600</v>
      </c>
      <c r="E92" s="14">
        <v>1424.68</v>
      </c>
      <c r="F92" s="15">
        <v>2.8E-3</v>
      </c>
      <c r="G92" s="15"/>
    </row>
    <row r="93" spans="1:7" x14ac:dyDescent="0.35">
      <c r="A93" s="12" t="s">
        <v>1100</v>
      </c>
      <c r="B93" s="30" t="s">
        <v>1101</v>
      </c>
      <c r="C93" s="30" t="s">
        <v>1102</v>
      </c>
      <c r="D93" s="13">
        <v>238750</v>
      </c>
      <c r="E93" s="14">
        <v>1404.69</v>
      </c>
      <c r="F93" s="15">
        <v>2.7000000000000001E-3</v>
      </c>
      <c r="G93" s="15"/>
    </row>
    <row r="94" spans="1:7" x14ac:dyDescent="0.35">
      <c r="A94" s="12" t="s">
        <v>1103</v>
      </c>
      <c r="B94" s="30" t="s">
        <v>1104</v>
      </c>
      <c r="C94" s="30" t="s">
        <v>920</v>
      </c>
      <c r="D94" s="13">
        <v>76000</v>
      </c>
      <c r="E94" s="14">
        <v>1383.73</v>
      </c>
      <c r="F94" s="15">
        <v>2.7000000000000001E-3</v>
      </c>
      <c r="G94" s="15"/>
    </row>
    <row r="95" spans="1:7" x14ac:dyDescent="0.35">
      <c r="A95" s="12" t="s">
        <v>1105</v>
      </c>
      <c r="B95" s="30" t="s">
        <v>1106</v>
      </c>
      <c r="C95" s="30" t="s">
        <v>928</v>
      </c>
      <c r="D95" s="13">
        <v>248625</v>
      </c>
      <c r="E95" s="14">
        <v>1375.02</v>
      </c>
      <c r="F95" s="15">
        <v>2.7000000000000001E-3</v>
      </c>
      <c r="G95" s="15"/>
    </row>
    <row r="96" spans="1:7" x14ac:dyDescent="0.35">
      <c r="A96" s="12" t="s">
        <v>1107</v>
      </c>
      <c r="B96" s="30" t="s">
        <v>1108</v>
      </c>
      <c r="C96" s="30" t="s">
        <v>994</v>
      </c>
      <c r="D96" s="13">
        <v>290000</v>
      </c>
      <c r="E96" s="14">
        <v>1355.32</v>
      </c>
      <c r="F96" s="15">
        <v>2.5999999999999999E-3</v>
      </c>
      <c r="G96" s="15"/>
    </row>
    <row r="97" spans="1:7" x14ac:dyDescent="0.35">
      <c r="A97" s="12" t="s">
        <v>1109</v>
      </c>
      <c r="B97" s="30" t="s">
        <v>1110</v>
      </c>
      <c r="C97" s="30" t="s">
        <v>994</v>
      </c>
      <c r="D97" s="13">
        <v>315900</v>
      </c>
      <c r="E97" s="14">
        <v>1318.72</v>
      </c>
      <c r="F97" s="15">
        <v>2.5999999999999999E-3</v>
      </c>
      <c r="G97" s="15"/>
    </row>
    <row r="98" spans="1:7" x14ac:dyDescent="0.35">
      <c r="A98" s="12" t="s">
        <v>1111</v>
      </c>
      <c r="B98" s="30" t="s">
        <v>1112</v>
      </c>
      <c r="C98" s="30" t="s">
        <v>952</v>
      </c>
      <c r="D98" s="13">
        <v>408200</v>
      </c>
      <c r="E98" s="14">
        <v>1246.03</v>
      </c>
      <c r="F98" s="15">
        <v>2.3999999999999998E-3</v>
      </c>
      <c r="G98" s="15"/>
    </row>
    <row r="99" spans="1:7" x14ac:dyDescent="0.35">
      <c r="A99" s="12" t="s">
        <v>1113</v>
      </c>
      <c r="B99" s="30" t="s">
        <v>1114</v>
      </c>
      <c r="C99" s="30" t="s">
        <v>928</v>
      </c>
      <c r="D99" s="13">
        <v>868000</v>
      </c>
      <c r="E99" s="14">
        <v>1234.3</v>
      </c>
      <c r="F99" s="15">
        <v>2.3999999999999998E-3</v>
      </c>
      <c r="G99" s="15"/>
    </row>
    <row r="100" spans="1:7" x14ac:dyDescent="0.35">
      <c r="A100" s="12" t="s">
        <v>1115</v>
      </c>
      <c r="B100" s="30" t="s">
        <v>1116</v>
      </c>
      <c r="C100" s="30" t="s">
        <v>920</v>
      </c>
      <c r="D100" s="13">
        <v>182750</v>
      </c>
      <c r="E100" s="14">
        <v>1233.2</v>
      </c>
      <c r="F100" s="15">
        <v>2.3999999999999998E-3</v>
      </c>
      <c r="G100" s="15"/>
    </row>
    <row r="101" spans="1:7" x14ac:dyDescent="0.35">
      <c r="A101" s="12" t="s">
        <v>1117</v>
      </c>
      <c r="B101" s="30" t="s">
        <v>1118</v>
      </c>
      <c r="C101" s="30" t="s">
        <v>928</v>
      </c>
      <c r="D101" s="13">
        <v>552000</v>
      </c>
      <c r="E101" s="14">
        <v>1186.8</v>
      </c>
      <c r="F101" s="15">
        <v>2.3E-3</v>
      </c>
      <c r="G101" s="15"/>
    </row>
    <row r="102" spans="1:7" x14ac:dyDescent="0.35">
      <c r="A102" s="12" t="s">
        <v>1119</v>
      </c>
      <c r="B102" s="30" t="s">
        <v>1120</v>
      </c>
      <c r="C102" s="30" t="s">
        <v>928</v>
      </c>
      <c r="D102" s="13">
        <v>1048000</v>
      </c>
      <c r="E102" s="14">
        <v>1156.47</v>
      </c>
      <c r="F102" s="15">
        <v>2.2000000000000001E-3</v>
      </c>
      <c r="G102" s="15"/>
    </row>
    <row r="103" spans="1:7" x14ac:dyDescent="0.35">
      <c r="A103" s="12" t="s">
        <v>1121</v>
      </c>
      <c r="B103" s="30" t="s">
        <v>1122</v>
      </c>
      <c r="C103" s="30" t="s">
        <v>923</v>
      </c>
      <c r="D103" s="13">
        <v>30750</v>
      </c>
      <c r="E103" s="14">
        <v>1153.3399999999999</v>
      </c>
      <c r="F103" s="15">
        <v>2.2000000000000001E-3</v>
      </c>
      <c r="G103" s="15"/>
    </row>
    <row r="104" spans="1:7" x14ac:dyDescent="0.35">
      <c r="A104" s="12" t="s">
        <v>1123</v>
      </c>
      <c r="B104" s="30" t="s">
        <v>1124</v>
      </c>
      <c r="C104" s="30" t="s">
        <v>1068</v>
      </c>
      <c r="D104" s="13">
        <v>26200</v>
      </c>
      <c r="E104" s="14">
        <v>1142.92</v>
      </c>
      <c r="F104" s="15">
        <v>2.2000000000000001E-3</v>
      </c>
      <c r="G104" s="15"/>
    </row>
    <row r="105" spans="1:7" x14ac:dyDescent="0.35">
      <c r="A105" s="12" t="s">
        <v>1125</v>
      </c>
      <c r="B105" s="30" t="s">
        <v>1126</v>
      </c>
      <c r="C105" s="30" t="s">
        <v>900</v>
      </c>
      <c r="D105" s="13">
        <v>678600</v>
      </c>
      <c r="E105" s="14">
        <v>1128.17</v>
      </c>
      <c r="F105" s="15">
        <v>2.2000000000000001E-3</v>
      </c>
      <c r="G105" s="15"/>
    </row>
    <row r="106" spans="1:7" x14ac:dyDescent="0.35">
      <c r="A106" s="12" t="s">
        <v>1127</v>
      </c>
      <c r="B106" s="30" t="s">
        <v>1128</v>
      </c>
      <c r="C106" s="30" t="s">
        <v>1025</v>
      </c>
      <c r="D106" s="13">
        <v>37000</v>
      </c>
      <c r="E106" s="14">
        <v>1110.26</v>
      </c>
      <c r="F106" s="15">
        <v>2.2000000000000001E-3</v>
      </c>
      <c r="G106" s="15"/>
    </row>
    <row r="107" spans="1:7" x14ac:dyDescent="0.35">
      <c r="A107" s="12" t="s">
        <v>1129</v>
      </c>
      <c r="B107" s="30" t="s">
        <v>1130</v>
      </c>
      <c r="C107" s="30" t="s">
        <v>946</v>
      </c>
      <c r="D107" s="13">
        <v>141750</v>
      </c>
      <c r="E107" s="14">
        <v>1053.77</v>
      </c>
      <c r="F107" s="15">
        <v>2E-3</v>
      </c>
      <c r="G107" s="15"/>
    </row>
    <row r="108" spans="1:7" x14ac:dyDescent="0.35">
      <c r="A108" s="12" t="s">
        <v>1131</v>
      </c>
      <c r="B108" s="30" t="s">
        <v>1132</v>
      </c>
      <c r="C108" s="30" t="s">
        <v>985</v>
      </c>
      <c r="D108" s="13">
        <v>32000</v>
      </c>
      <c r="E108" s="14">
        <v>1016.05</v>
      </c>
      <c r="F108" s="15">
        <v>2E-3</v>
      </c>
      <c r="G108" s="15"/>
    </row>
    <row r="109" spans="1:7" x14ac:dyDescent="0.35">
      <c r="A109" s="12" t="s">
        <v>1133</v>
      </c>
      <c r="B109" s="30" t="s">
        <v>1134</v>
      </c>
      <c r="C109" s="30" t="s">
        <v>952</v>
      </c>
      <c r="D109" s="13">
        <v>50225</v>
      </c>
      <c r="E109" s="14">
        <v>1013.16</v>
      </c>
      <c r="F109" s="15">
        <v>2E-3</v>
      </c>
      <c r="G109" s="15"/>
    </row>
    <row r="110" spans="1:7" x14ac:dyDescent="0.35">
      <c r="A110" s="12" t="s">
        <v>1135</v>
      </c>
      <c r="B110" s="30" t="s">
        <v>1136</v>
      </c>
      <c r="C110" s="30" t="s">
        <v>923</v>
      </c>
      <c r="D110" s="13">
        <v>74200</v>
      </c>
      <c r="E110" s="14">
        <v>968.76</v>
      </c>
      <c r="F110" s="15">
        <v>1.9E-3</v>
      </c>
      <c r="G110" s="15"/>
    </row>
    <row r="111" spans="1:7" x14ac:dyDescent="0.35">
      <c r="A111" s="12" t="s">
        <v>1137</v>
      </c>
      <c r="B111" s="30" t="s">
        <v>1138</v>
      </c>
      <c r="C111" s="30" t="s">
        <v>1082</v>
      </c>
      <c r="D111" s="13">
        <v>23500</v>
      </c>
      <c r="E111" s="14">
        <v>938.5</v>
      </c>
      <c r="F111" s="15">
        <v>1.8E-3</v>
      </c>
      <c r="G111" s="15"/>
    </row>
    <row r="112" spans="1:7" x14ac:dyDescent="0.35">
      <c r="A112" s="12" t="s">
        <v>1139</v>
      </c>
      <c r="B112" s="30" t="s">
        <v>1140</v>
      </c>
      <c r="C112" s="30" t="s">
        <v>1102</v>
      </c>
      <c r="D112" s="13">
        <v>57050</v>
      </c>
      <c r="E112" s="14">
        <v>931.14</v>
      </c>
      <c r="F112" s="15">
        <v>1.8E-3</v>
      </c>
      <c r="G112" s="15"/>
    </row>
    <row r="113" spans="1:7" x14ac:dyDescent="0.35">
      <c r="A113" s="12" t="s">
        <v>1141</v>
      </c>
      <c r="B113" s="30" t="s">
        <v>1142</v>
      </c>
      <c r="C113" s="30" t="s">
        <v>928</v>
      </c>
      <c r="D113" s="13">
        <v>33900</v>
      </c>
      <c r="E113" s="14">
        <v>912.77</v>
      </c>
      <c r="F113" s="15">
        <v>1.8E-3</v>
      </c>
      <c r="G113" s="15"/>
    </row>
    <row r="114" spans="1:7" x14ac:dyDescent="0.35">
      <c r="A114" s="12" t="s">
        <v>1143</v>
      </c>
      <c r="B114" s="30" t="s">
        <v>1144</v>
      </c>
      <c r="C114" s="30" t="s">
        <v>985</v>
      </c>
      <c r="D114" s="13">
        <v>53075</v>
      </c>
      <c r="E114" s="14">
        <v>911.75</v>
      </c>
      <c r="F114" s="15">
        <v>1.8E-3</v>
      </c>
      <c r="G114" s="15"/>
    </row>
    <row r="115" spans="1:7" x14ac:dyDescent="0.35">
      <c r="A115" s="12" t="s">
        <v>1145</v>
      </c>
      <c r="B115" s="30" t="s">
        <v>1146</v>
      </c>
      <c r="C115" s="30" t="s">
        <v>952</v>
      </c>
      <c r="D115" s="13">
        <v>21150</v>
      </c>
      <c r="E115" s="14">
        <v>878.72</v>
      </c>
      <c r="F115" s="15">
        <v>1.6999999999999999E-3</v>
      </c>
      <c r="G115" s="15"/>
    </row>
    <row r="116" spans="1:7" x14ac:dyDescent="0.35">
      <c r="A116" s="12" t="s">
        <v>1147</v>
      </c>
      <c r="B116" s="30" t="s">
        <v>1148</v>
      </c>
      <c r="C116" s="30" t="s">
        <v>946</v>
      </c>
      <c r="D116" s="13">
        <v>155000</v>
      </c>
      <c r="E116" s="14">
        <v>830.41</v>
      </c>
      <c r="F116" s="15">
        <v>1.6000000000000001E-3</v>
      </c>
      <c r="G116" s="15"/>
    </row>
    <row r="117" spans="1:7" x14ac:dyDescent="0.35">
      <c r="A117" s="12" t="s">
        <v>1149</v>
      </c>
      <c r="B117" s="30" t="s">
        <v>1150</v>
      </c>
      <c r="C117" s="30" t="s">
        <v>920</v>
      </c>
      <c r="D117" s="13">
        <v>316100</v>
      </c>
      <c r="E117" s="14">
        <v>758.64</v>
      </c>
      <c r="F117" s="15">
        <v>1.5E-3</v>
      </c>
      <c r="G117" s="15"/>
    </row>
    <row r="118" spans="1:7" x14ac:dyDescent="0.35">
      <c r="A118" s="12" t="s">
        <v>1151</v>
      </c>
      <c r="B118" s="30" t="s">
        <v>1152</v>
      </c>
      <c r="C118" s="30" t="s">
        <v>900</v>
      </c>
      <c r="D118" s="13">
        <v>84000</v>
      </c>
      <c r="E118" s="14">
        <v>757.05</v>
      </c>
      <c r="F118" s="15">
        <v>1.5E-3</v>
      </c>
      <c r="G118" s="15"/>
    </row>
    <row r="119" spans="1:7" x14ac:dyDescent="0.35">
      <c r="A119" s="12" t="s">
        <v>1153</v>
      </c>
      <c r="B119" s="30" t="s">
        <v>1154</v>
      </c>
      <c r="C119" s="30" t="s">
        <v>994</v>
      </c>
      <c r="D119" s="13">
        <v>266800</v>
      </c>
      <c r="E119" s="14">
        <v>754.64</v>
      </c>
      <c r="F119" s="15">
        <v>1.5E-3</v>
      </c>
      <c r="G119" s="15"/>
    </row>
    <row r="120" spans="1:7" x14ac:dyDescent="0.35">
      <c r="A120" s="12" t="s">
        <v>1155</v>
      </c>
      <c r="B120" s="30" t="s">
        <v>1156</v>
      </c>
      <c r="C120" s="30" t="s">
        <v>1034</v>
      </c>
      <c r="D120" s="13">
        <v>93600</v>
      </c>
      <c r="E120" s="14">
        <v>739.16</v>
      </c>
      <c r="F120" s="15">
        <v>1.4E-3</v>
      </c>
      <c r="G120" s="15"/>
    </row>
    <row r="121" spans="1:7" x14ac:dyDescent="0.35">
      <c r="A121" s="12" t="s">
        <v>1157</v>
      </c>
      <c r="B121" s="30" t="s">
        <v>1158</v>
      </c>
      <c r="C121" s="30" t="s">
        <v>1159</v>
      </c>
      <c r="D121" s="13">
        <v>156750</v>
      </c>
      <c r="E121" s="14">
        <v>693.78</v>
      </c>
      <c r="F121" s="15">
        <v>1.2999999999999999E-3</v>
      </c>
      <c r="G121" s="15"/>
    </row>
    <row r="122" spans="1:7" x14ac:dyDescent="0.35">
      <c r="A122" s="12" t="s">
        <v>1160</v>
      </c>
      <c r="B122" s="30" t="s">
        <v>1161</v>
      </c>
      <c r="C122" s="30" t="s">
        <v>920</v>
      </c>
      <c r="D122" s="13">
        <v>38000</v>
      </c>
      <c r="E122" s="14">
        <v>668.71</v>
      </c>
      <c r="F122" s="15">
        <v>1.2999999999999999E-3</v>
      </c>
      <c r="G122" s="15"/>
    </row>
    <row r="123" spans="1:7" x14ac:dyDescent="0.35">
      <c r="A123" s="12" t="s">
        <v>1162</v>
      </c>
      <c r="B123" s="30" t="s">
        <v>1163</v>
      </c>
      <c r="C123" s="30" t="s">
        <v>1015</v>
      </c>
      <c r="D123" s="13">
        <v>34650</v>
      </c>
      <c r="E123" s="14">
        <v>653.03</v>
      </c>
      <c r="F123" s="15">
        <v>1.2999999999999999E-3</v>
      </c>
      <c r="G123" s="15"/>
    </row>
    <row r="124" spans="1:7" x14ac:dyDescent="0.35">
      <c r="A124" s="12" t="s">
        <v>1164</v>
      </c>
      <c r="B124" s="30" t="s">
        <v>1165</v>
      </c>
      <c r="C124" s="30" t="s">
        <v>909</v>
      </c>
      <c r="D124" s="13">
        <v>32967</v>
      </c>
      <c r="E124" s="14">
        <v>609.69000000000005</v>
      </c>
      <c r="F124" s="15">
        <v>1.1999999999999999E-3</v>
      </c>
      <c r="G124" s="15"/>
    </row>
    <row r="125" spans="1:7" x14ac:dyDescent="0.35">
      <c r="A125" s="12" t="s">
        <v>1166</v>
      </c>
      <c r="B125" s="30" t="s">
        <v>1167</v>
      </c>
      <c r="C125" s="30" t="s">
        <v>997</v>
      </c>
      <c r="D125" s="13">
        <v>192500</v>
      </c>
      <c r="E125" s="14">
        <v>609.16999999999996</v>
      </c>
      <c r="F125" s="15">
        <v>1.1999999999999999E-3</v>
      </c>
      <c r="G125" s="15"/>
    </row>
    <row r="126" spans="1:7" x14ac:dyDescent="0.35">
      <c r="A126" s="12" t="s">
        <v>1168</v>
      </c>
      <c r="B126" s="30" t="s">
        <v>1169</v>
      </c>
      <c r="C126" s="30" t="s">
        <v>997</v>
      </c>
      <c r="D126" s="13">
        <v>88000</v>
      </c>
      <c r="E126" s="14">
        <v>572.13</v>
      </c>
      <c r="F126" s="15">
        <v>1.1000000000000001E-3</v>
      </c>
      <c r="G126" s="15"/>
    </row>
    <row r="127" spans="1:7" x14ac:dyDescent="0.35">
      <c r="A127" s="12" t="s">
        <v>1170</v>
      </c>
      <c r="B127" s="30" t="s">
        <v>1171</v>
      </c>
      <c r="C127" s="30" t="s">
        <v>980</v>
      </c>
      <c r="D127" s="13">
        <v>19800</v>
      </c>
      <c r="E127" s="14">
        <v>531.5</v>
      </c>
      <c r="F127" s="15">
        <v>1E-3</v>
      </c>
      <c r="G127" s="15"/>
    </row>
    <row r="128" spans="1:7" x14ac:dyDescent="0.35">
      <c r="A128" s="12" t="s">
        <v>1172</v>
      </c>
      <c r="B128" s="30" t="s">
        <v>1173</v>
      </c>
      <c r="C128" s="30" t="s">
        <v>994</v>
      </c>
      <c r="D128" s="13">
        <v>68000</v>
      </c>
      <c r="E128" s="14">
        <v>520.95000000000005</v>
      </c>
      <c r="F128" s="15">
        <v>1E-3</v>
      </c>
      <c r="G128" s="15"/>
    </row>
    <row r="129" spans="1:7" x14ac:dyDescent="0.35">
      <c r="A129" s="12" t="s">
        <v>1174</v>
      </c>
      <c r="B129" s="30" t="s">
        <v>1175</v>
      </c>
      <c r="C129" s="30" t="s">
        <v>955</v>
      </c>
      <c r="D129" s="13">
        <v>442900</v>
      </c>
      <c r="E129" s="14">
        <v>519.52</v>
      </c>
      <c r="F129" s="15">
        <v>1E-3</v>
      </c>
      <c r="G129" s="15"/>
    </row>
    <row r="130" spans="1:7" x14ac:dyDescent="0.35">
      <c r="A130" s="12" t="s">
        <v>1176</v>
      </c>
      <c r="B130" s="30" t="s">
        <v>1177</v>
      </c>
      <c r="C130" s="30" t="s">
        <v>1082</v>
      </c>
      <c r="D130" s="13">
        <v>161200</v>
      </c>
      <c r="E130" s="14">
        <v>506.65</v>
      </c>
      <c r="F130" s="15">
        <v>1E-3</v>
      </c>
      <c r="G130" s="15"/>
    </row>
    <row r="131" spans="1:7" x14ac:dyDescent="0.35">
      <c r="A131" s="12" t="s">
        <v>1178</v>
      </c>
      <c r="B131" s="30" t="s">
        <v>1179</v>
      </c>
      <c r="C131" s="30" t="s">
        <v>962</v>
      </c>
      <c r="D131" s="13">
        <v>5950000</v>
      </c>
      <c r="E131" s="14">
        <v>490.88</v>
      </c>
      <c r="F131" s="15">
        <v>1E-3</v>
      </c>
      <c r="G131" s="15"/>
    </row>
    <row r="132" spans="1:7" x14ac:dyDescent="0.35">
      <c r="A132" s="12" t="s">
        <v>1180</v>
      </c>
      <c r="B132" s="30" t="s">
        <v>1181</v>
      </c>
      <c r="C132" s="30" t="s">
        <v>1182</v>
      </c>
      <c r="D132" s="13">
        <v>331100</v>
      </c>
      <c r="E132" s="14">
        <v>467.18</v>
      </c>
      <c r="F132" s="15">
        <v>8.9999999999999998E-4</v>
      </c>
      <c r="G132" s="15"/>
    </row>
    <row r="133" spans="1:7" x14ac:dyDescent="0.35">
      <c r="A133" s="12" t="s">
        <v>1183</v>
      </c>
      <c r="B133" s="30" t="s">
        <v>1184</v>
      </c>
      <c r="C133" s="30" t="s">
        <v>1159</v>
      </c>
      <c r="D133" s="13">
        <v>219000</v>
      </c>
      <c r="E133" s="14">
        <v>465.7</v>
      </c>
      <c r="F133" s="15">
        <v>8.9999999999999998E-4</v>
      </c>
      <c r="G133" s="15"/>
    </row>
    <row r="134" spans="1:7" x14ac:dyDescent="0.35">
      <c r="A134" s="12" t="s">
        <v>1185</v>
      </c>
      <c r="B134" s="30" t="s">
        <v>1186</v>
      </c>
      <c r="C134" s="30" t="s">
        <v>977</v>
      </c>
      <c r="D134" s="13">
        <v>252000</v>
      </c>
      <c r="E134" s="14">
        <v>455.62</v>
      </c>
      <c r="F134" s="15">
        <v>8.9999999999999998E-4</v>
      </c>
      <c r="G134" s="15"/>
    </row>
    <row r="135" spans="1:7" x14ac:dyDescent="0.35">
      <c r="A135" s="12" t="s">
        <v>1187</v>
      </c>
      <c r="B135" s="30" t="s">
        <v>1188</v>
      </c>
      <c r="C135" s="30" t="s">
        <v>917</v>
      </c>
      <c r="D135" s="13">
        <v>262200</v>
      </c>
      <c r="E135" s="14">
        <v>451.51</v>
      </c>
      <c r="F135" s="15">
        <v>8.9999999999999998E-4</v>
      </c>
      <c r="G135" s="15"/>
    </row>
    <row r="136" spans="1:7" x14ac:dyDescent="0.35">
      <c r="A136" s="12" t="s">
        <v>1189</v>
      </c>
      <c r="B136" s="30" t="s">
        <v>1190</v>
      </c>
      <c r="C136" s="30" t="s">
        <v>1015</v>
      </c>
      <c r="D136" s="13">
        <v>52000</v>
      </c>
      <c r="E136" s="14">
        <v>446.97</v>
      </c>
      <c r="F136" s="15">
        <v>8.9999999999999998E-4</v>
      </c>
      <c r="G136" s="15"/>
    </row>
    <row r="137" spans="1:7" x14ac:dyDescent="0.35">
      <c r="A137" s="12" t="s">
        <v>1191</v>
      </c>
      <c r="B137" s="30" t="s">
        <v>1192</v>
      </c>
      <c r="C137" s="30" t="s">
        <v>1193</v>
      </c>
      <c r="D137" s="13">
        <v>115200</v>
      </c>
      <c r="E137" s="14">
        <v>442.71</v>
      </c>
      <c r="F137" s="15">
        <v>8.9999999999999998E-4</v>
      </c>
      <c r="G137" s="15"/>
    </row>
    <row r="138" spans="1:7" x14ac:dyDescent="0.35">
      <c r="A138" s="12" t="s">
        <v>1194</v>
      </c>
      <c r="B138" s="30" t="s">
        <v>1195</v>
      </c>
      <c r="C138" s="30" t="s">
        <v>997</v>
      </c>
      <c r="D138" s="13">
        <v>20700</v>
      </c>
      <c r="E138" s="14">
        <v>422.7</v>
      </c>
      <c r="F138" s="15">
        <v>8.0000000000000004E-4</v>
      </c>
      <c r="G138" s="15"/>
    </row>
    <row r="139" spans="1:7" x14ac:dyDescent="0.35">
      <c r="A139" s="12" t="s">
        <v>1196</v>
      </c>
      <c r="B139" s="30" t="s">
        <v>1197</v>
      </c>
      <c r="C139" s="30" t="s">
        <v>937</v>
      </c>
      <c r="D139" s="13">
        <v>145800</v>
      </c>
      <c r="E139" s="14">
        <v>348.61</v>
      </c>
      <c r="F139" s="15">
        <v>6.9999999999999999E-4</v>
      </c>
      <c r="G139" s="15"/>
    </row>
    <row r="140" spans="1:7" x14ac:dyDescent="0.35">
      <c r="A140" s="12" t="s">
        <v>1198</v>
      </c>
      <c r="B140" s="30" t="s">
        <v>1199</v>
      </c>
      <c r="C140" s="30" t="s">
        <v>928</v>
      </c>
      <c r="D140" s="13">
        <v>32250</v>
      </c>
      <c r="E140" s="14">
        <v>348.54</v>
      </c>
      <c r="F140" s="15">
        <v>6.9999999999999999E-4</v>
      </c>
      <c r="G140" s="15"/>
    </row>
    <row r="141" spans="1:7" x14ac:dyDescent="0.35">
      <c r="A141" s="12" t="s">
        <v>1200</v>
      </c>
      <c r="B141" s="30" t="s">
        <v>1201</v>
      </c>
      <c r="C141" s="30" t="s">
        <v>937</v>
      </c>
      <c r="D141" s="13">
        <v>93600</v>
      </c>
      <c r="E141" s="14">
        <v>319.32</v>
      </c>
      <c r="F141" s="15">
        <v>5.9999999999999995E-4</v>
      </c>
      <c r="G141" s="15"/>
    </row>
    <row r="142" spans="1:7" x14ac:dyDescent="0.35">
      <c r="A142" s="12" t="s">
        <v>1202</v>
      </c>
      <c r="B142" s="30" t="s">
        <v>1203</v>
      </c>
      <c r="C142" s="30" t="s">
        <v>1204</v>
      </c>
      <c r="D142" s="13">
        <v>138600</v>
      </c>
      <c r="E142" s="14">
        <v>314.97000000000003</v>
      </c>
      <c r="F142" s="15">
        <v>5.9999999999999995E-4</v>
      </c>
      <c r="G142" s="15"/>
    </row>
    <row r="143" spans="1:7" x14ac:dyDescent="0.35">
      <c r="A143" s="12" t="s">
        <v>1205</v>
      </c>
      <c r="B143" s="30" t="s">
        <v>1206</v>
      </c>
      <c r="C143" s="30" t="s">
        <v>949</v>
      </c>
      <c r="D143" s="13">
        <v>22500</v>
      </c>
      <c r="E143" s="14">
        <v>288.64999999999998</v>
      </c>
      <c r="F143" s="15">
        <v>5.9999999999999995E-4</v>
      </c>
      <c r="G143" s="15"/>
    </row>
    <row r="144" spans="1:7" x14ac:dyDescent="0.35">
      <c r="A144" s="12" t="s">
        <v>1207</v>
      </c>
      <c r="B144" s="30" t="s">
        <v>1208</v>
      </c>
      <c r="C144" s="30" t="s">
        <v>962</v>
      </c>
      <c r="D144" s="13">
        <v>140000</v>
      </c>
      <c r="E144" s="14">
        <v>280.56</v>
      </c>
      <c r="F144" s="15">
        <v>5.0000000000000001E-4</v>
      </c>
      <c r="G144" s="15"/>
    </row>
    <row r="145" spans="1:7" x14ac:dyDescent="0.35">
      <c r="A145" s="12" t="s">
        <v>1209</v>
      </c>
      <c r="B145" s="30" t="s">
        <v>1210</v>
      </c>
      <c r="C145" s="30" t="s">
        <v>952</v>
      </c>
      <c r="D145" s="13">
        <v>5700</v>
      </c>
      <c r="E145" s="14">
        <v>275.8</v>
      </c>
      <c r="F145" s="15">
        <v>5.0000000000000001E-4</v>
      </c>
      <c r="G145" s="15"/>
    </row>
    <row r="146" spans="1:7" x14ac:dyDescent="0.35">
      <c r="A146" s="12" t="s">
        <v>1211</v>
      </c>
      <c r="B146" s="30" t="s">
        <v>1212</v>
      </c>
      <c r="C146" s="30" t="s">
        <v>900</v>
      </c>
      <c r="D146" s="13">
        <v>450000</v>
      </c>
      <c r="E146" s="14">
        <v>263.7</v>
      </c>
      <c r="F146" s="15">
        <v>5.0000000000000001E-4</v>
      </c>
      <c r="G146" s="15"/>
    </row>
    <row r="147" spans="1:7" x14ac:dyDescent="0.35">
      <c r="A147" s="12" t="s">
        <v>1213</v>
      </c>
      <c r="B147" s="30" t="s">
        <v>1214</v>
      </c>
      <c r="C147" s="30" t="s">
        <v>994</v>
      </c>
      <c r="D147" s="13">
        <v>60950</v>
      </c>
      <c r="E147" s="14">
        <v>262.51</v>
      </c>
      <c r="F147" s="15">
        <v>5.0000000000000001E-4</v>
      </c>
      <c r="G147" s="15"/>
    </row>
    <row r="148" spans="1:7" x14ac:dyDescent="0.35">
      <c r="A148" s="12" t="s">
        <v>1215</v>
      </c>
      <c r="B148" s="30" t="s">
        <v>1216</v>
      </c>
      <c r="C148" s="30" t="s">
        <v>928</v>
      </c>
      <c r="D148" s="13">
        <v>29600</v>
      </c>
      <c r="E148" s="14">
        <v>243.98</v>
      </c>
      <c r="F148" s="15">
        <v>5.0000000000000001E-4</v>
      </c>
      <c r="G148" s="15"/>
    </row>
    <row r="149" spans="1:7" x14ac:dyDescent="0.35">
      <c r="A149" s="12" t="s">
        <v>1217</v>
      </c>
      <c r="B149" s="30" t="s">
        <v>1218</v>
      </c>
      <c r="C149" s="30" t="s">
        <v>977</v>
      </c>
      <c r="D149" s="13">
        <v>8000</v>
      </c>
      <c r="E149" s="14">
        <v>219.9</v>
      </c>
      <c r="F149" s="15">
        <v>4.0000000000000002E-4</v>
      </c>
      <c r="G149" s="15"/>
    </row>
    <row r="150" spans="1:7" x14ac:dyDescent="0.35">
      <c r="A150" s="12" t="s">
        <v>1219</v>
      </c>
      <c r="B150" s="30" t="s">
        <v>1220</v>
      </c>
      <c r="C150" s="30" t="s">
        <v>940</v>
      </c>
      <c r="D150" s="13">
        <v>12800</v>
      </c>
      <c r="E150" s="14">
        <v>215.82</v>
      </c>
      <c r="F150" s="15">
        <v>4.0000000000000002E-4</v>
      </c>
      <c r="G150" s="15"/>
    </row>
    <row r="151" spans="1:7" x14ac:dyDescent="0.35">
      <c r="A151" s="12" t="s">
        <v>1221</v>
      </c>
      <c r="B151" s="30" t="s">
        <v>1222</v>
      </c>
      <c r="C151" s="30" t="s">
        <v>1089</v>
      </c>
      <c r="D151" s="13">
        <v>13800</v>
      </c>
      <c r="E151" s="14">
        <v>202.61</v>
      </c>
      <c r="F151" s="15">
        <v>4.0000000000000002E-4</v>
      </c>
      <c r="G151" s="15"/>
    </row>
    <row r="152" spans="1:7" x14ac:dyDescent="0.35">
      <c r="A152" s="12" t="s">
        <v>1223</v>
      </c>
      <c r="B152" s="30" t="s">
        <v>1224</v>
      </c>
      <c r="C152" s="30" t="s">
        <v>1159</v>
      </c>
      <c r="D152" s="13">
        <v>28750</v>
      </c>
      <c r="E152" s="14">
        <v>143.41999999999999</v>
      </c>
      <c r="F152" s="15">
        <v>2.9999999999999997E-4</v>
      </c>
      <c r="G152" s="15"/>
    </row>
    <row r="153" spans="1:7" x14ac:dyDescent="0.35">
      <c r="A153" s="12" t="s">
        <v>1225</v>
      </c>
      <c r="B153" s="30" t="s">
        <v>1226</v>
      </c>
      <c r="C153" s="30" t="s">
        <v>1159</v>
      </c>
      <c r="D153" s="13">
        <v>146400</v>
      </c>
      <c r="E153" s="14">
        <v>138.71</v>
      </c>
      <c r="F153" s="15">
        <v>2.9999999999999997E-4</v>
      </c>
      <c r="G153" s="15"/>
    </row>
    <row r="154" spans="1:7" x14ac:dyDescent="0.35">
      <c r="A154" s="12" t="s">
        <v>1227</v>
      </c>
      <c r="B154" s="30" t="s">
        <v>1228</v>
      </c>
      <c r="C154" s="30" t="s">
        <v>985</v>
      </c>
      <c r="D154" s="13">
        <v>3000</v>
      </c>
      <c r="E154" s="14">
        <v>127.56</v>
      </c>
      <c r="F154" s="15">
        <v>2.0000000000000001E-4</v>
      </c>
      <c r="G154" s="15"/>
    </row>
    <row r="155" spans="1:7" x14ac:dyDescent="0.35">
      <c r="A155" s="12" t="s">
        <v>1229</v>
      </c>
      <c r="B155" s="30" t="s">
        <v>1230</v>
      </c>
      <c r="C155" s="30" t="s">
        <v>1159</v>
      </c>
      <c r="D155" s="13">
        <v>13600</v>
      </c>
      <c r="E155" s="14">
        <v>122.77</v>
      </c>
      <c r="F155" s="15">
        <v>2.0000000000000001E-4</v>
      </c>
      <c r="G155" s="15"/>
    </row>
    <row r="156" spans="1:7" x14ac:dyDescent="0.35">
      <c r="A156" s="12" t="s">
        <v>1231</v>
      </c>
      <c r="B156" s="30" t="s">
        <v>1232</v>
      </c>
      <c r="C156" s="30" t="s">
        <v>1233</v>
      </c>
      <c r="D156" s="13">
        <v>109200</v>
      </c>
      <c r="E156" s="14">
        <v>120.01</v>
      </c>
      <c r="F156" s="15">
        <v>2.0000000000000001E-4</v>
      </c>
      <c r="G156" s="15"/>
    </row>
    <row r="157" spans="1:7" x14ac:dyDescent="0.35">
      <c r="A157" s="12" t="s">
        <v>1234</v>
      </c>
      <c r="B157" s="30" t="s">
        <v>1235</v>
      </c>
      <c r="C157" s="30" t="s">
        <v>937</v>
      </c>
      <c r="D157" s="13">
        <v>146250</v>
      </c>
      <c r="E157" s="14">
        <v>112.1</v>
      </c>
      <c r="F157" s="15">
        <v>2.0000000000000001E-4</v>
      </c>
      <c r="G157" s="15"/>
    </row>
    <row r="158" spans="1:7" x14ac:dyDescent="0.35">
      <c r="A158" s="12" t="s">
        <v>1236</v>
      </c>
      <c r="B158" s="30" t="s">
        <v>1237</v>
      </c>
      <c r="C158" s="30" t="s">
        <v>920</v>
      </c>
      <c r="D158" s="13">
        <v>3500</v>
      </c>
      <c r="E158" s="14">
        <v>107.79</v>
      </c>
      <c r="F158" s="15">
        <v>2.0000000000000001E-4</v>
      </c>
      <c r="G158" s="15"/>
    </row>
    <row r="159" spans="1:7" x14ac:dyDescent="0.35">
      <c r="A159" s="12" t="s">
        <v>1238</v>
      </c>
      <c r="B159" s="30" t="s">
        <v>1239</v>
      </c>
      <c r="C159" s="30" t="s">
        <v>994</v>
      </c>
      <c r="D159" s="13">
        <v>440</v>
      </c>
      <c r="E159" s="14">
        <v>89.05</v>
      </c>
      <c r="F159" s="15">
        <v>2.0000000000000001E-4</v>
      </c>
      <c r="G159" s="15"/>
    </row>
    <row r="160" spans="1:7" x14ac:dyDescent="0.35">
      <c r="A160" s="12" t="s">
        <v>1240</v>
      </c>
      <c r="B160" s="30" t="s">
        <v>1241</v>
      </c>
      <c r="C160" s="30" t="s">
        <v>985</v>
      </c>
      <c r="D160" s="13">
        <v>6500</v>
      </c>
      <c r="E160" s="14">
        <v>81.48</v>
      </c>
      <c r="F160" s="15">
        <v>2.0000000000000001E-4</v>
      </c>
      <c r="G160" s="15"/>
    </row>
    <row r="161" spans="1:7" x14ac:dyDescent="0.35">
      <c r="A161" s="12" t="s">
        <v>1242</v>
      </c>
      <c r="B161" s="30" t="s">
        <v>1243</v>
      </c>
      <c r="C161" s="30" t="s">
        <v>967</v>
      </c>
      <c r="D161" s="13">
        <v>3300</v>
      </c>
      <c r="E161" s="14">
        <v>72.17</v>
      </c>
      <c r="F161" s="15">
        <v>1E-4</v>
      </c>
      <c r="G161" s="15"/>
    </row>
    <row r="162" spans="1:7" x14ac:dyDescent="0.35">
      <c r="A162" s="12" t="s">
        <v>1244</v>
      </c>
      <c r="B162" s="30" t="s">
        <v>1245</v>
      </c>
      <c r="C162" s="30" t="s">
        <v>994</v>
      </c>
      <c r="D162" s="13">
        <v>4000</v>
      </c>
      <c r="E162" s="14">
        <v>66.400000000000006</v>
      </c>
      <c r="F162" s="15">
        <v>1E-4</v>
      </c>
      <c r="G162" s="15"/>
    </row>
    <row r="163" spans="1:7" x14ac:dyDescent="0.35">
      <c r="A163" s="12" t="s">
        <v>1246</v>
      </c>
      <c r="B163" s="30" t="s">
        <v>1247</v>
      </c>
      <c r="C163" s="30" t="s">
        <v>1025</v>
      </c>
      <c r="D163" s="13">
        <v>1925</v>
      </c>
      <c r="E163" s="14">
        <v>53.42</v>
      </c>
      <c r="F163" s="15">
        <v>1E-4</v>
      </c>
      <c r="G163" s="15"/>
    </row>
    <row r="164" spans="1:7" x14ac:dyDescent="0.35">
      <c r="A164" s="12" t="s">
        <v>1248</v>
      </c>
      <c r="B164" s="30" t="s">
        <v>1249</v>
      </c>
      <c r="C164" s="30" t="s">
        <v>1082</v>
      </c>
      <c r="D164" s="13">
        <v>1200</v>
      </c>
      <c r="E164" s="14">
        <v>52.6</v>
      </c>
      <c r="F164" s="15">
        <v>1E-4</v>
      </c>
      <c r="G164" s="15"/>
    </row>
    <row r="165" spans="1:7" x14ac:dyDescent="0.35">
      <c r="A165" s="12" t="s">
        <v>1250</v>
      </c>
      <c r="B165" s="30" t="s">
        <v>1251</v>
      </c>
      <c r="C165" s="30" t="s">
        <v>1252</v>
      </c>
      <c r="D165" s="13">
        <v>105</v>
      </c>
      <c r="E165" s="14">
        <v>49.79</v>
      </c>
      <c r="F165" s="15">
        <v>1E-4</v>
      </c>
      <c r="G165" s="15"/>
    </row>
    <row r="166" spans="1:7" x14ac:dyDescent="0.35">
      <c r="A166" s="12" t="s">
        <v>1253</v>
      </c>
      <c r="B166" s="30" t="s">
        <v>1254</v>
      </c>
      <c r="C166" s="30" t="s">
        <v>900</v>
      </c>
      <c r="D166" s="13">
        <v>25000</v>
      </c>
      <c r="E166" s="14">
        <v>47.2</v>
      </c>
      <c r="F166" s="15">
        <v>1E-4</v>
      </c>
      <c r="G166" s="15"/>
    </row>
    <row r="167" spans="1:7" x14ac:dyDescent="0.35">
      <c r="A167" s="12" t="s">
        <v>1255</v>
      </c>
      <c r="B167" s="30" t="s">
        <v>1256</v>
      </c>
      <c r="C167" s="30" t="s">
        <v>952</v>
      </c>
      <c r="D167" s="13">
        <v>9000</v>
      </c>
      <c r="E167" s="14">
        <v>41.35</v>
      </c>
      <c r="F167" s="15">
        <v>1E-4</v>
      </c>
      <c r="G167" s="15"/>
    </row>
    <row r="168" spans="1:7" x14ac:dyDescent="0.35">
      <c r="A168" s="12" t="s">
        <v>1257</v>
      </c>
      <c r="B168" s="30" t="s">
        <v>1258</v>
      </c>
      <c r="C168" s="30" t="s">
        <v>1102</v>
      </c>
      <c r="D168" s="13">
        <v>7200</v>
      </c>
      <c r="E168" s="14">
        <v>36.53</v>
      </c>
      <c r="F168" s="15">
        <v>1E-4</v>
      </c>
      <c r="G168" s="15"/>
    </row>
    <row r="169" spans="1:7" x14ac:dyDescent="0.35">
      <c r="A169" s="12" t="s">
        <v>1259</v>
      </c>
      <c r="B169" s="30" t="s">
        <v>1260</v>
      </c>
      <c r="C169" s="30" t="s">
        <v>997</v>
      </c>
      <c r="D169" s="13">
        <v>200</v>
      </c>
      <c r="E169" s="14">
        <v>34.01</v>
      </c>
      <c r="F169" s="15">
        <v>1E-4</v>
      </c>
      <c r="G169" s="15"/>
    </row>
    <row r="170" spans="1:7" x14ac:dyDescent="0.35">
      <c r="A170" s="12" t="s">
        <v>1261</v>
      </c>
      <c r="B170" s="30" t="s">
        <v>1262</v>
      </c>
      <c r="C170" s="30" t="s">
        <v>977</v>
      </c>
      <c r="D170" s="13">
        <v>375</v>
      </c>
      <c r="E170" s="14">
        <v>31.37</v>
      </c>
      <c r="F170" s="15">
        <v>1E-4</v>
      </c>
      <c r="G170" s="15"/>
    </row>
    <row r="171" spans="1:7" x14ac:dyDescent="0.35">
      <c r="A171" s="12" t="s">
        <v>1263</v>
      </c>
      <c r="B171" s="30" t="s">
        <v>1264</v>
      </c>
      <c r="C171" s="30" t="s">
        <v>917</v>
      </c>
      <c r="D171" s="13">
        <v>13500</v>
      </c>
      <c r="E171" s="14">
        <v>30.24</v>
      </c>
      <c r="F171" s="15">
        <v>1E-4</v>
      </c>
      <c r="G171" s="15"/>
    </row>
    <row r="172" spans="1:7" x14ac:dyDescent="0.35">
      <c r="A172" s="12" t="s">
        <v>1265</v>
      </c>
      <c r="B172" s="30" t="s">
        <v>1266</v>
      </c>
      <c r="C172" s="30" t="s">
        <v>923</v>
      </c>
      <c r="D172" s="13">
        <v>2800</v>
      </c>
      <c r="E172" s="14">
        <v>29.35</v>
      </c>
      <c r="F172" s="15">
        <v>1E-4</v>
      </c>
      <c r="G172" s="15"/>
    </row>
    <row r="173" spans="1:7" x14ac:dyDescent="0.35">
      <c r="A173" s="12" t="s">
        <v>1267</v>
      </c>
      <c r="B173" s="30" t="s">
        <v>1268</v>
      </c>
      <c r="C173" s="30" t="s">
        <v>994</v>
      </c>
      <c r="D173" s="13">
        <v>8000</v>
      </c>
      <c r="E173" s="14">
        <v>27.68</v>
      </c>
      <c r="F173" s="15">
        <v>1E-4</v>
      </c>
      <c r="G173" s="15"/>
    </row>
    <row r="174" spans="1:7" x14ac:dyDescent="0.35">
      <c r="A174" s="12" t="s">
        <v>1269</v>
      </c>
      <c r="B174" s="30" t="s">
        <v>1270</v>
      </c>
      <c r="C174" s="30" t="s">
        <v>985</v>
      </c>
      <c r="D174" s="13">
        <v>1400</v>
      </c>
      <c r="E174" s="14">
        <v>21.39</v>
      </c>
      <c r="F174" s="15">
        <v>0</v>
      </c>
      <c r="G174" s="15"/>
    </row>
    <row r="175" spans="1:7" x14ac:dyDescent="0.35">
      <c r="A175" s="12" t="s">
        <v>1271</v>
      </c>
      <c r="B175" s="30" t="s">
        <v>1272</v>
      </c>
      <c r="C175" s="30" t="s">
        <v>977</v>
      </c>
      <c r="D175" s="13">
        <v>450</v>
      </c>
      <c r="E175" s="14">
        <v>19.54</v>
      </c>
      <c r="F175" s="15">
        <v>0</v>
      </c>
      <c r="G175" s="15"/>
    </row>
    <row r="176" spans="1:7" x14ac:dyDescent="0.35">
      <c r="A176" s="12" t="s">
        <v>1273</v>
      </c>
      <c r="B176" s="30" t="s">
        <v>1274</v>
      </c>
      <c r="C176" s="30" t="s">
        <v>1102</v>
      </c>
      <c r="D176" s="13">
        <v>2000</v>
      </c>
      <c r="E176" s="14">
        <v>17.63</v>
      </c>
      <c r="F176" s="15">
        <v>0</v>
      </c>
      <c r="G176" s="15"/>
    </row>
    <row r="177" spans="1:7" x14ac:dyDescent="0.35">
      <c r="A177" s="12" t="s">
        <v>1275</v>
      </c>
      <c r="B177" s="30" t="s">
        <v>1276</v>
      </c>
      <c r="C177" s="30" t="s">
        <v>1089</v>
      </c>
      <c r="D177" s="13">
        <v>1000</v>
      </c>
      <c r="E177" s="14">
        <v>6.08</v>
      </c>
      <c r="F177" s="15">
        <v>0</v>
      </c>
      <c r="G177" s="15"/>
    </row>
    <row r="178" spans="1:7" x14ac:dyDescent="0.35">
      <c r="A178" s="16" t="s">
        <v>110</v>
      </c>
      <c r="B178" s="31"/>
      <c r="C178" s="31"/>
      <c r="D178" s="17"/>
      <c r="E178" s="37">
        <v>389850.86</v>
      </c>
      <c r="F178" s="38">
        <v>0.75760000000000005</v>
      </c>
      <c r="G178" s="20"/>
    </row>
    <row r="179" spans="1:7" x14ac:dyDescent="0.35">
      <c r="A179" s="16" t="s">
        <v>1277</v>
      </c>
      <c r="B179" s="30"/>
      <c r="C179" s="30"/>
      <c r="D179" s="13"/>
      <c r="E179" s="14"/>
      <c r="F179" s="15"/>
      <c r="G179" s="15"/>
    </row>
    <row r="180" spans="1:7" x14ac:dyDescent="0.35">
      <c r="A180" s="16" t="s">
        <v>110</v>
      </c>
      <c r="B180" s="30"/>
      <c r="C180" s="30"/>
      <c r="D180" s="13"/>
      <c r="E180" s="39" t="s">
        <v>104</v>
      </c>
      <c r="F180" s="40" t="s">
        <v>104</v>
      </c>
      <c r="G180" s="15"/>
    </row>
    <row r="181" spans="1:7" x14ac:dyDescent="0.35">
      <c r="A181" s="21" t="s">
        <v>135</v>
      </c>
      <c r="B181" s="32"/>
      <c r="C181" s="32"/>
      <c r="D181" s="22"/>
      <c r="E181" s="27">
        <v>389850.86</v>
      </c>
      <c r="F181" s="28">
        <v>0.75760000000000005</v>
      </c>
      <c r="G181" s="20"/>
    </row>
    <row r="182" spans="1:7" x14ac:dyDescent="0.35">
      <c r="A182" s="12"/>
      <c r="B182" s="30"/>
      <c r="C182" s="30"/>
      <c r="D182" s="13"/>
      <c r="E182" s="14"/>
      <c r="F182" s="15"/>
      <c r="G182" s="15"/>
    </row>
    <row r="183" spans="1:7" x14ac:dyDescent="0.35">
      <c r="A183" s="16" t="s">
        <v>1278</v>
      </c>
      <c r="B183" s="30"/>
      <c r="C183" s="30"/>
      <c r="D183" s="13"/>
      <c r="E183" s="14"/>
      <c r="F183" s="15"/>
      <c r="G183" s="15"/>
    </row>
    <row r="184" spans="1:7" x14ac:dyDescent="0.35">
      <c r="A184" s="16" t="s">
        <v>1279</v>
      </c>
      <c r="B184" s="30"/>
      <c r="C184" s="30"/>
      <c r="D184" s="13"/>
      <c r="E184" s="14"/>
      <c r="F184" s="15"/>
      <c r="G184" s="15"/>
    </row>
    <row r="185" spans="1:7" x14ac:dyDescent="0.35">
      <c r="A185" s="12" t="s">
        <v>1280</v>
      </c>
      <c r="B185" s="30"/>
      <c r="C185" s="30" t="s">
        <v>1089</v>
      </c>
      <c r="D185" s="41">
        <v>-1000</v>
      </c>
      <c r="E185" s="23">
        <v>-6.12</v>
      </c>
      <c r="F185" s="24">
        <v>-1.1E-5</v>
      </c>
      <c r="G185" s="15"/>
    </row>
    <row r="186" spans="1:7" x14ac:dyDescent="0.35">
      <c r="A186" s="12" t="s">
        <v>1281</v>
      </c>
      <c r="B186" s="30"/>
      <c r="C186" s="30" t="s">
        <v>1102</v>
      </c>
      <c r="D186" s="41">
        <v>-2000</v>
      </c>
      <c r="E186" s="23">
        <v>-17.739999999999998</v>
      </c>
      <c r="F186" s="24">
        <v>-3.4E-5</v>
      </c>
      <c r="G186" s="15"/>
    </row>
    <row r="187" spans="1:7" x14ac:dyDescent="0.35">
      <c r="A187" s="12" t="s">
        <v>1282</v>
      </c>
      <c r="B187" s="30"/>
      <c r="C187" s="30" t="s">
        <v>977</v>
      </c>
      <c r="D187" s="41">
        <v>-450</v>
      </c>
      <c r="E187" s="23">
        <v>-19.670000000000002</v>
      </c>
      <c r="F187" s="24">
        <v>-3.8000000000000002E-5</v>
      </c>
      <c r="G187" s="15"/>
    </row>
    <row r="188" spans="1:7" x14ac:dyDescent="0.35">
      <c r="A188" s="12" t="s">
        <v>1283</v>
      </c>
      <c r="B188" s="30"/>
      <c r="C188" s="30" t="s">
        <v>985</v>
      </c>
      <c r="D188" s="41">
        <v>-1400</v>
      </c>
      <c r="E188" s="23">
        <v>-21.52</v>
      </c>
      <c r="F188" s="24">
        <v>-4.1E-5</v>
      </c>
      <c r="G188" s="15"/>
    </row>
    <row r="189" spans="1:7" x14ac:dyDescent="0.35">
      <c r="A189" s="12" t="s">
        <v>1284</v>
      </c>
      <c r="B189" s="30"/>
      <c r="C189" s="30" t="s">
        <v>994</v>
      </c>
      <c r="D189" s="41">
        <v>-8000</v>
      </c>
      <c r="E189" s="23">
        <v>-27.95</v>
      </c>
      <c r="F189" s="24">
        <v>-5.3999999999999998E-5</v>
      </c>
      <c r="G189" s="15"/>
    </row>
    <row r="190" spans="1:7" x14ac:dyDescent="0.35">
      <c r="A190" s="12" t="s">
        <v>1285</v>
      </c>
      <c r="B190" s="30"/>
      <c r="C190" s="30" t="s">
        <v>923</v>
      </c>
      <c r="D190" s="41">
        <v>-2800</v>
      </c>
      <c r="E190" s="23">
        <v>-29.36</v>
      </c>
      <c r="F190" s="24">
        <v>-5.7000000000000003E-5</v>
      </c>
      <c r="G190" s="15"/>
    </row>
    <row r="191" spans="1:7" x14ac:dyDescent="0.35">
      <c r="A191" s="12" t="s">
        <v>1286</v>
      </c>
      <c r="B191" s="30"/>
      <c r="C191" s="30" t="s">
        <v>917</v>
      </c>
      <c r="D191" s="41">
        <v>-13500</v>
      </c>
      <c r="E191" s="23">
        <v>-30.41</v>
      </c>
      <c r="F191" s="24">
        <v>-5.8999999999999998E-5</v>
      </c>
      <c r="G191" s="15"/>
    </row>
    <row r="192" spans="1:7" x14ac:dyDescent="0.35">
      <c r="A192" s="12" t="s">
        <v>1287</v>
      </c>
      <c r="B192" s="30"/>
      <c r="C192" s="30" t="s">
        <v>977</v>
      </c>
      <c r="D192" s="41">
        <v>-375</v>
      </c>
      <c r="E192" s="23">
        <v>-31.57</v>
      </c>
      <c r="F192" s="24">
        <v>-6.0999999999999999E-5</v>
      </c>
      <c r="G192" s="15"/>
    </row>
    <row r="193" spans="1:7" x14ac:dyDescent="0.35">
      <c r="A193" s="12" t="s">
        <v>1288</v>
      </c>
      <c r="B193" s="30"/>
      <c r="C193" s="30" t="s">
        <v>997</v>
      </c>
      <c r="D193" s="41">
        <v>-200</v>
      </c>
      <c r="E193" s="23">
        <v>-34.32</v>
      </c>
      <c r="F193" s="24">
        <v>-6.6000000000000005E-5</v>
      </c>
      <c r="G193" s="15"/>
    </row>
    <row r="194" spans="1:7" x14ac:dyDescent="0.35">
      <c r="A194" s="12" t="s">
        <v>1289</v>
      </c>
      <c r="B194" s="30"/>
      <c r="C194" s="30" t="s">
        <v>1102</v>
      </c>
      <c r="D194" s="41">
        <v>-7200</v>
      </c>
      <c r="E194" s="23">
        <v>-36.71</v>
      </c>
      <c r="F194" s="24">
        <v>-7.1000000000000005E-5</v>
      </c>
      <c r="G194" s="15"/>
    </row>
    <row r="195" spans="1:7" x14ac:dyDescent="0.35">
      <c r="A195" s="12" t="s">
        <v>1290</v>
      </c>
      <c r="B195" s="30"/>
      <c r="C195" s="30" t="s">
        <v>962</v>
      </c>
      <c r="D195" s="41">
        <v>-490000</v>
      </c>
      <c r="E195" s="23">
        <v>-41.16</v>
      </c>
      <c r="F195" s="24">
        <v>-7.8999999999999996E-5</v>
      </c>
      <c r="G195" s="15"/>
    </row>
    <row r="196" spans="1:7" x14ac:dyDescent="0.35">
      <c r="A196" s="12" t="s">
        <v>1291</v>
      </c>
      <c r="B196" s="30"/>
      <c r="C196" s="30" t="s">
        <v>952</v>
      </c>
      <c r="D196" s="41">
        <v>-9000</v>
      </c>
      <c r="E196" s="23">
        <v>-41.67</v>
      </c>
      <c r="F196" s="24">
        <v>-8.0000000000000007E-5</v>
      </c>
      <c r="G196" s="15"/>
    </row>
    <row r="197" spans="1:7" x14ac:dyDescent="0.35">
      <c r="A197" s="12" t="s">
        <v>1292</v>
      </c>
      <c r="B197" s="30"/>
      <c r="C197" s="30" t="s">
        <v>900</v>
      </c>
      <c r="D197" s="41">
        <v>-25000</v>
      </c>
      <c r="E197" s="23">
        <v>-47.48</v>
      </c>
      <c r="F197" s="24">
        <v>-9.2E-5</v>
      </c>
      <c r="G197" s="15"/>
    </row>
    <row r="198" spans="1:7" x14ac:dyDescent="0.35">
      <c r="A198" s="12" t="s">
        <v>1293</v>
      </c>
      <c r="B198" s="30"/>
      <c r="C198" s="30" t="s">
        <v>1252</v>
      </c>
      <c r="D198" s="41">
        <v>-105</v>
      </c>
      <c r="E198" s="23">
        <v>-50.19</v>
      </c>
      <c r="F198" s="24">
        <v>-9.7E-5</v>
      </c>
      <c r="G198" s="15"/>
    </row>
    <row r="199" spans="1:7" x14ac:dyDescent="0.35">
      <c r="A199" s="12" t="s">
        <v>1294</v>
      </c>
      <c r="B199" s="30"/>
      <c r="C199" s="30" t="s">
        <v>1082</v>
      </c>
      <c r="D199" s="41">
        <v>-1200</v>
      </c>
      <c r="E199" s="23">
        <v>-53.01</v>
      </c>
      <c r="F199" s="24">
        <v>-1.02E-4</v>
      </c>
      <c r="G199" s="15"/>
    </row>
    <row r="200" spans="1:7" x14ac:dyDescent="0.35">
      <c r="A200" s="12" t="s">
        <v>1295</v>
      </c>
      <c r="B200" s="30"/>
      <c r="C200" s="30" t="s">
        <v>1025</v>
      </c>
      <c r="D200" s="41">
        <v>-1925</v>
      </c>
      <c r="E200" s="23">
        <v>-53.85</v>
      </c>
      <c r="F200" s="24">
        <v>-1.0399999999999999E-4</v>
      </c>
      <c r="G200" s="15"/>
    </row>
    <row r="201" spans="1:7" x14ac:dyDescent="0.35">
      <c r="A201" s="12" t="s">
        <v>1296</v>
      </c>
      <c r="B201" s="30"/>
      <c r="C201" s="30" t="s">
        <v>994</v>
      </c>
      <c r="D201" s="41">
        <v>-4000</v>
      </c>
      <c r="E201" s="23">
        <v>-66.680000000000007</v>
      </c>
      <c r="F201" s="24">
        <v>-1.2899999999999999E-4</v>
      </c>
      <c r="G201" s="15"/>
    </row>
    <row r="202" spans="1:7" x14ac:dyDescent="0.35">
      <c r="A202" s="12" t="s">
        <v>1297</v>
      </c>
      <c r="B202" s="30"/>
      <c r="C202" s="30" t="s">
        <v>967</v>
      </c>
      <c r="D202" s="41">
        <v>-3300</v>
      </c>
      <c r="E202" s="23">
        <v>-72.42</v>
      </c>
      <c r="F202" s="24">
        <v>-1.3999999999999999E-4</v>
      </c>
      <c r="G202" s="15"/>
    </row>
    <row r="203" spans="1:7" x14ac:dyDescent="0.35">
      <c r="A203" s="12" t="s">
        <v>1298</v>
      </c>
      <c r="B203" s="30"/>
      <c r="C203" s="30" t="s">
        <v>985</v>
      </c>
      <c r="D203" s="41">
        <v>-6500</v>
      </c>
      <c r="E203" s="23">
        <v>-81.760000000000005</v>
      </c>
      <c r="F203" s="24">
        <v>-1.5799999999999999E-4</v>
      </c>
      <c r="G203" s="15"/>
    </row>
    <row r="204" spans="1:7" x14ac:dyDescent="0.35">
      <c r="A204" s="12" t="s">
        <v>1299</v>
      </c>
      <c r="B204" s="30"/>
      <c r="C204" s="30" t="s">
        <v>994</v>
      </c>
      <c r="D204" s="41">
        <v>-440</v>
      </c>
      <c r="E204" s="23">
        <v>-89.82</v>
      </c>
      <c r="F204" s="24">
        <v>-1.74E-4</v>
      </c>
      <c r="G204" s="15"/>
    </row>
    <row r="205" spans="1:7" x14ac:dyDescent="0.35">
      <c r="A205" s="12" t="s">
        <v>1300</v>
      </c>
      <c r="B205" s="30"/>
      <c r="C205" s="30" t="s">
        <v>920</v>
      </c>
      <c r="D205" s="41">
        <v>-3500</v>
      </c>
      <c r="E205" s="23">
        <v>-108.47</v>
      </c>
      <c r="F205" s="24">
        <v>-2.1000000000000001E-4</v>
      </c>
      <c r="G205" s="15"/>
    </row>
    <row r="206" spans="1:7" x14ac:dyDescent="0.35">
      <c r="A206" s="12" t="s">
        <v>1301</v>
      </c>
      <c r="B206" s="30"/>
      <c r="C206" s="30" t="s">
        <v>937</v>
      </c>
      <c r="D206" s="41">
        <v>-146250</v>
      </c>
      <c r="E206" s="23">
        <v>-112.76</v>
      </c>
      <c r="F206" s="24">
        <v>-2.1800000000000001E-4</v>
      </c>
      <c r="G206" s="15"/>
    </row>
    <row r="207" spans="1:7" x14ac:dyDescent="0.35">
      <c r="A207" s="12" t="s">
        <v>1302</v>
      </c>
      <c r="B207" s="30"/>
      <c r="C207" s="30" t="s">
        <v>1233</v>
      </c>
      <c r="D207" s="41">
        <v>-109200</v>
      </c>
      <c r="E207" s="23">
        <v>-120.78</v>
      </c>
      <c r="F207" s="24">
        <v>-2.34E-4</v>
      </c>
      <c r="G207" s="15"/>
    </row>
    <row r="208" spans="1:7" x14ac:dyDescent="0.35">
      <c r="A208" s="12" t="s">
        <v>1303</v>
      </c>
      <c r="B208" s="30"/>
      <c r="C208" s="30" t="s">
        <v>1159</v>
      </c>
      <c r="D208" s="41">
        <v>-13600</v>
      </c>
      <c r="E208" s="23">
        <v>-123.71</v>
      </c>
      <c r="F208" s="24">
        <v>-2.4000000000000001E-4</v>
      </c>
      <c r="G208" s="15"/>
    </row>
    <row r="209" spans="1:7" x14ac:dyDescent="0.35">
      <c r="A209" s="12" t="s">
        <v>1304</v>
      </c>
      <c r="B209" s="30"/>
      <c r="C209" s="30" t="s">
        <v>985</v>
      </c>
      <c r="D209" s="41">
        <v>-3000</v>
      </c>
      <c r="E209" s="23">
        <v>-128.63999999999999</v>
      </c>
      <c r="F209" s="24">
        <v>-2.4899999999999998E-4</v>
      </c>
      <c r="G209" s="15"/>
    </row>
    <row r="210" spans="1:7" x14ac:dyDescent="0.35">
      <c r="A210" s="12" t="s">
        <v>1305</v>
      </c>
      <c r="B210" s="30"/>
      <c r="C210" s="30" t="s">
        <v>1159</v>
      </c>
      <c r="D210" s="41">
        <v>-146400</v>
      </c>
      <c r="E210" s="23">
        <v>-139.52000000000001</v>
      </c>
      <c r="F210" s="24">
        <v>-2.7E-4</v>
      </c>
      <c r="G210" s="15"/>
    </row>
    <row r="211" spans="1:7" x14ac:dyDescent="0.35">
      <c r="A211" s="12" t="s">
        <v>1306</v>
      </c>
      <c r="B211" s="30"/>
      <c r="C211" s="30" t="s">
        <v>1159</v>
      </c>
      <c r="D211" s="41">
        <v>-28750</v>
      </c>
      <c r="E211" s="23">
        <v>-144.44</v>
      </c>
      <c r="F211" s="24">
        <v>-2.7999999999999998E-4</v>
      </c>
      <c r="G211" s="15"/>
    </row>
    <row r="212" spans="1:7" x14ac:dyDescent="0.35">
      <c r="A212" s="12" t="s">
        <v>1307</v>
      </c>
      <c r="B212" s="30"/>
      <c r="C212" s="30" t="s">
        <v>1089</v>
      </c>
      <c r="D212" s="41">
        <v>-13800</v>
      </c>
      <c r="E212" s="23">
        <v>-204.37</v>
      </c>
      <c r="F212" s="24">
        <v>-3.9599999999999998E-4</v>
      </c>
      <c r="G212" s="15"/>
    </row>
    <row r="213" spans="1:7" x14ac:dyDescent="0.35">
      <c r="A213" s="12" t="s">
        <v>1308</v>
      </c>
      <c r="B213" s="30"/>
      <c r="C213" s="30" t="s">
        <v>940</v>
      </c>
      <c r="D213" s="41">
        <v>-12800</v>
      </c>
      <c r="E213" s="23">
        <v>-217.98</v>
      </c>
      <c r="F213" s="24">
        <v>-4.2299999999999998E-4</v>
      </c>
      <c r="G213" s="15"/>
    </row>
    <row r="214" spans="1:7" x14ac:dyDescent="0.35">
      <c r="A214" s="12" t="s">
        <v>1309</v>
      </c>
      <c r="B214" s="30"/>
      <c r="C214" s="30" t="s">
        <v>977</v>
      </c>
      <c r="D214" s="41">
        <v>-8000</v>
      </c>
      <c r="E214" s="23">
        <v>-221.08</v>
      </c>
      <c r="F214" s="24">
        <v>-4.2900000000000002E-4</v>
      </c>
      <c r="G214" s="15"/>
    </row>
    <row r="215" spans="1:7" x14ac:dyDescent="0.35">
      <c r="A215" s="12" t="s">
        <v>1310</v>
      </c>
      <c r="B215" s="30"/>
      <c r="C215" s="30" t="s">
        <v>928</v>
      </c>
      <c r="D215" s="41">
        <v>-29600</v>
      </c>
      <c r="E215" s="23">
        <v>-245.01</v>
      </c>
      <c r="F215" s="24">
        <v>-4.75E-4</v>
      </c>
      <c r="G215" s="15"/>
    </row>
    <row r="216" spans="1:7" x14ac:dyDescent="0.35">
      <c r="A216" s="12" t="s">
        <v>1311</v>
      </c>
      <c r="B216" s="30"/>
      <c r="C216" s="30" t="s">
        <v>994</v>
      </c>
      <c r="D216" s="41">
        <v>-60950</v>
      </c>
      <c r="E216" s="23">
        <v>-263.85000000000002</v>
      </c>
      <c r="F216" s="24">
        <v>-5.1199999999999998E-4</v>
      </c>
      <c r="G216" s="15"/>
    </row>
    <row r="217" spans="1:7" x14ac:dyDescent="0.35">
      <c r="A217" s="12" t="s">
        <v>1312</v>
      </c>
      <c r="B217" s="30"/>
      <c r="C217" s="30" t="s">
        <v>900</v>
      </c>
      <c r="D217" s="41">
        <v>-450000</v>
      </c>
      <c r="E217" s="23">
        <v>-265.05</v>
      </c>
      <c r="F217" s="24">
        <v>-5.1400000000000003E-4</v>
      </c>
      <c r="G217" s="15"/>
    </row>
    <row r="218" spans="1:7" x14ac:dyDescent="0.35">
      <c r="A218" s="12" t="s">
        <v>1313</v>
      </c>
      <c r="B218" s="30"/>
      <c r="C218" s="30" t="s">
        <v>952</v>
      </c>
      <c r="D218" s="41">
        <v>-5700</v>
      </c>
      <c r="E218" s="23">
        <v>-277.86</v>
      </c>
      <c r="F218" s="24">
        <v>-5.3899999999999998E-4</v>
      </c>
      <c r="G218" s="15"/>
    </row>
    <row r="219" spans="1:7" x14ac:dyDescent="0.35">
      <c r="A219" s="12" t="s">
        <v>1314</v>
      </c>
      <c r="B219" s="30"/>
      <c r="C219" s="30" t="s">
        <v>962</v>
      </c>
      <c r="D219" s="41">
        <v>-140000</v>
      </c>
      <c r="E219" s="23">
        <v>-282.66000000000003</v>
      </c>
      <c r="F219" s="24">
        <v>-5.4799999999999998E-4</v>
      </c>
      <c r="G219" s="15"/>
    </row>
    <row r="220" spans="1:7" x14ac:dyDescent="0.35">
      <c r="A220" s="12" t="s">
        <v>1315</v>
      </c>
      <c r="B220" s="30"/>
      <c r="C220" s="30" t="s">
        <v>949</v>
      </c>
      <c r="D220" s="41">
        <v>-22500</v>
      </c>
      <c r="E220" s="23">
        <v>-290.87</v>
      </c>
      <c r="F220" s="24">
        <v>-5.6400000000000005E-4</v>
      </c>
      <c r="G220" s="15"/>
    </row>
    <row r="221" spans="1:7" x14ac:dyDescent="0.35">
      <c r="A221" s="12" t="s">
        <v>1316</v>
      </c>
      <c r="B221" s="30"/>
      <c r="C221" s="30" t="s">
        <v>1204</v>
      </c>
      <c r="D221" s="41">
        <v>-138600</v>
      </c>
      <c r="E221" s="23">
        <v>-317.67</v>
      </c>
      <c r="F221" s="24">
        <v>-6.1600000000000001E-4</v>
      </c>
      <c r="G221" s="15"/>
    </row>
    <row r="222" spans="1:7" x14ac:dyDescent="0.35">
      <c r="A222" s="12" t="s">
        <v>1317</v>
      </c>
      <c r="B222" s="30"/>
      <c r="C222" s="30" t="s">
        <v>937</v>
      </c>
      <c r="D222" s="41">
        <v>-93600</v>
      </c>
      <c r="E222" s="23">
        <v>-321.8</v>
      </c>
      <c r="F222" s="24">
        <v>-6.2399999999999999E-4</v>
      </c>
      <c r="G222" s="15"/>
    </row>
    <row r="223" spans="1:7" x14ac:dyDescent="0.35">
      <c r="A223" s="12" t="s">
        <v>1318</v>
      </c>
      <c r="B223" s="30"/>
      <c r="C223" s="30" t="s">
        <v>928</v>
      </c>
      <c r="D223" s="41">
        <v>-32250</v>
      </c>
      <c r="E223" s="23">
        <v>-350.14</v>
      </c>
      <c r="F223" s="24">
        <v>-6.7900000000000002E-4</v>
      </c>
      <c r="G223" s="15"/>
    </row>
    <row r="224" spans="1:7" x14ac:dyDescent="0.35">
      <c r="A224" s="12" t="s">
        <v>1319</v>
      </c>
      <c r="B224" s="30"/>
      <c r="C224" s="30" t="s">
        <v>937</v>
      </c>
      <c r="D224" s="41">
        <v>-145800</v>
      </c>
      <c r="E224" s="23">
        <v>-351.31</v>
      </c>
      <c r="F224" s="24">
        <v>-6.8199999999999999E-4</v>
      </c>
      <c r="G224" s="15"/>
    </row>
    <row r="225" spans="1:7" x14ac:dyDescent="0.35">
      <c r="A225" s="12" t="s">
        <v>1320</v>
      </c>
      <c r="B225" s="30"/>
      <c r="C225" s="30" t="s">
        <v>997</v>
      </c>
      <c r="D225" s="41">
        <v>-20700</v>
      </c>
      <c r="E225" s="23">
        <v>-425.06</v>
      </c>
      <c r="F225" s="24">
        <v>-8.25E-4</v>
      </c>
      <c r="G225" s="15"/>
    </row>
    <row r="226" spans="1:7" x14ac:dyDescent="0.35">
      <c r="A226" s="12" t="s">
        <v>1321</v>
      </c>
      <c r="B226" s="30"/>
      <c r="C226" s="30" t="s">
        <v>1193</v>
      </c>
      <c r="D226" s="41">
        <v>-115200</v>
      </c>
      <c r="E226" s="23">
        <v>-446.57</v>
      </c>
      <c r="F226" s="24">
        <v>-8.6700000000000004E-4</v>
      </c>
      <c r="G226" s="15"/>
    </row>
    <row r="227" spans="1:7" x14ac:dyDescent="0.35">
      <c r="A227" s="12" t="s">
        <v>1322</v>
      </c>
      <c r="B227" s="30"/>
      <c r="C227" s="30" t="s">
        <v>1015</v>
      </c>
      <c r="D227" s="41">
        <v>-52000</v>
      </c>
      <c r="E227" s="23">
        <v>-450.11</v>
      </c>
      <c r="F227" s="24">
        <v>-8.7399999999999999E-4</v>
      </c>
      <c r="G227" s="15"/>
    </row>
    <row r="228" spans="1:7" x14ac:dyDescent="0.35">
      <c r="A228" s="12" t="s">
        <v>1323</v>
      </c>
      <c r="B228" s="30"/>
      <c r="C228" s="30" t="s">
        <v>917</v>
      </c>
      <c r="D228" s="41">
        <v>-262200</v>
      </c>
      <c r="E228" s="23">
        <v>-454.79</v>
      </c>
      <c r="F228" s="24">
        <v>-8.83E-4</v>
      </c>
      <c r="G228" s="15"/>
    </row>
    <row r="229" spans="1:7" x14ac:dyDescent="0.35">
      <c r="A229" s="12" t="s">
        <v>1324</v>
      </c>
      <c r="B229" s="30"/>
      <c r="C229" s="30" t="s">
        <v>962</v>
      </c>
      <c r="D229" s="41">
        <v>-5460000</v>
      </c>
      <c r="E229" s="23">
        <v>-455.91</v>
      </c>
      <c r="F229" s="24">
        <v>-8.8500000000000004E-4</v>
      </c>
      <c r="G229" s="15"/>
    </row>
    <row r="230" spans="1:7" x14ac:dyDescent="0.35">
      <c r="A230" s="12" t="s">
        <v>1325</v>
      </c>
      <c r="B230" s="30"/>
      <c r="C230" s="30" t="s">
        <v>977</v>
      </c>
      <c r="D230" s="41">
        <v>-252000</v>
      </c>
      <c r="E230" s="23">
        <v>-459.65</v>
      </c>
      <c r="F230" s="24">
        <v>-8.92E-4</v>
      </c>
      <c r="G230" s="15"/>
    </row>
    <row r="231" spans="1:7" x14ac:dyDescent="0.35">
      <c r="A231" s="12" t="s">
        <v>1326</v>
      </c>
      <c r="B231" s="30"/>
      <c r="C231" s="30" t="s">
        <v>1159</v>
      </c>
      <c r="D231" s="41">
        <v>-219000</v>
      </c>
      <c r="E231" s="23">
        <v>-469.54</v>
      </c>
      <c r="F231" s="24">
        <v>-9.1100000000000003E-4</v>
      </c>
      <c r="G231" s="15"/>
    </row>
    <row r="232" spans="1:7" x14ac:dyDescent="0.35">
      <c r="A232" s="12" t="s">
        <v>1327</v>
      </c>
      <c r="B232" s="30"/>
      <c r="C232" s="30" t="s">
        <v>1182</v>
      </c>
      <c r="D232" s="41">
        <v>-331100</v>
      </c>
      <c r="E232" s="23">
        <v>-470.82</v>
      </c>
      <c r="F232" s="24">
        <v>-9.1399999999999999E-4</v>
      </c>
      <c r="G232" s="15"/>
    </row>
    <row r="233" spans="1:7" x14ac:dyDescent="0.35">
      <c r="A233" s="12" t="s">
        <v>1328</v>
      </c>
      <c r="B233" s="30"/>
      <c r="C233" s="30" t="s">
        <v>1082</v>
      </c>
      <c r="D233" s="41">
        <v>-161200</v>
      </c>
      <c r="E233" s="23">
        <v>-510.04</v>
      </c>
      <c r="F233" s="24">
        <v>-9.8999999999999999E-4</v>
      </c>
      <c r="G233" s="15"/>
    </row>
    <row r="234" spans="1:7" x14ac:dyDescent="0.35">
      <c r="A234" s="12" t="s">
        <v>1329</v>
      </c>
      <c r="B234" s="30"/>
      <c r="C234" s="30" t="s">
        <v>955</v>
      </c>
      <c r="D234" s="41">
        <v>-442900</v>
      </c>
      <c r="E234" s="23">
        <v>-523.05999999999995</v>
      </c>
      <c r="F234" s="24">
        <v>-1.0150000000000001E-3</v>
      </c>
      <c r="G234" s="15"/>
    </row>
    <row r="235" spans="1:7" x14ac:dyDescent="0.35">
      <c r="A235" s="12" t="s">
        <v>1330</v>
      </c>
      <c r="B235" s="30"/>
      <c r="C235" s="30" t="s">
        <v>994</v>
      </c>
      <c r="D235" s="41">
        <v>-68000</v>
      </c>
      <c r="E235" s="23">
        <v>-523.57000000000005</v>
      </c>
      <c r="F235" s="24">
        <v>-1.016E-3</v>
      </c>
      <c r="G235" s="15"/>
    </row>
    <row r="236" spans="1:7" x14ac:dyDescent="0.35">
      <c r="A236" s="12" t="s">
        <v>1331</v>
      </c>
      <c r="B236" s="30"/>
      <c r="C236" s="30" t="s">
        <v>980</v>
      </c>
      <c r="D236" s="41">
        <v>-19800</v>
      </c>
      <c r="E236" s="23">
        <v>-534.16999999999996</v>
      </c>
      <c r="F236" s="24">
        <v>-1.0369999999999999E-3</v>
      </c>
      <c r="G236" s="15"/>
    </row>
    <row r="237" spans="1:7" x14ac:dyDescent="0.35">
      <c r="A237" s="12" t="s">
        <v>1332</v>
      </c>
      <c r="B237" s="30"/>
      <c r="C237" s="30" t="s">
        <v>997</v>
      </c>
      <c r="D237" s="41">
        <v>-88000</v>
      </c>
      <c r="E237" s="23">
        <v>-575.65</v>
      </c>
      <c r="F237" s="24">
        <v>-1.1169999999999999E-3</v>
      </c>
      <c r="G237" s="15"/>
    </row>
    <row r="238" spans="1:7" x14ac:dyDescent="0.35">
      <c r="A238" s="12" t="s">
        <v>1333</v>
      </c>
      <c r="B238" s="30"/>
      <c r="C238" s="30" t="s">
        <v>997</v>
      </c>
      <c r="D238" s="41">
        <v>-192500</v>
      </c>
      <c r="E238" s="23">
        <v>-612.73</v>
      </c>
      <c r="F238" s="24">
        <v>-1.189E-3</v>
      </c>
      <c r="G238" s="15"/>
    </row>
    <row r="239" spans="1:7" x14ac:dyDescent="0.35">
      <c r="A239" s="12" t="s">
        <v>1334</v>
      </c>
      <c r="B239" s="30"/>
      <c r="C239" s="30" t="s">
        <v>909</v>
      </c>
      <c r="D239" s="41">
        <v>-32967</v>
      </c>
      <c r="E239" s="23">
        <v>-613.42999999999995</v>
      </c>
      <c r="F239" s="24">
        <v>-1.191E-3</v>
      </c>
      <c r="G239" s="15"/>
    </row>
    <row r="240" spans="1:7" x14ac:dyDescent="0.35">
      <c r="A240" s="12" t="s">
        <v>1335</v>
      </c>
      <c r="B240" s="30"/>
      <c r="C240" s="30" t="s">
        <v>1015</v>
      </c>
      <c r="D240" s="41">
        <v>-34650</v>
      </c>
      <c r="E240" s="23">
        <v>-657.47</v>
      </c>
      <c r="F240" s="24">
        <v>-1.276E-3</v>
      </c>
      <c r="G240" s="15"/>
    </row>
    <row r="241" spans="1:7" x14ac:dyDescent="0.35">
      <c r="A241" s="12" t="s">
        <v>1336</v>
      </c>
      <c r="B241" s="30"/>
      <c r="C241" s="30" t="s">
        <v>920</v>
      </c>
      <c r="D241" s="41">
        <v>-38000</v>
      </c>
      <c r="E241" s="23">
        <v>-672.77</v>
      </c>
      <c r="F241" s="24">
        <v>-1.3060000000000001E-3</v>
      </c>
      <c r="G241" s="15"/>
    </row>
    <row r="242" spans="1:7" x14ac:dyDescent="0.35">
      <c r="A242" s="12" t="s">
        <v>1337</v>
      </c>
      <c r="B242" s="30"/>
      <c r="C242" s="30" t="s">
        <v>1159</v>
      </c>
      <c r="D242" s="41">
        <v>-156750</v>
      </c>
      <c r="E242" s="23">
        <v>-696.75</v>
      </c>
      <c r="F242" s="24">
        <v>-1.3519999999999999E-3</v>
      </c>
      <c r="G242" s="15"/>
    </row>
    <row r="243" spans="1:7" x14ac:dyDescent="0.35">
      <c r="A243" s="12" t="s">
        <v>1338</v>
      </c>
      <c r="B243" s="30"/>
      <c r="C243" s="30" t="s">
        <v>1034</v>
      </c>
      <c r="D243" s="41">
        <v>-93600</v>
      </c>
      <c r="E243" s="23">
        <v>-742.76</v>
      </c>
      <c r="F243" s="24">
        <v>-1.4419999999999999E-3</v>
      </c>
      <c r="G243" s="15"/>
    </row>
    <row r="244" spans="1:7" x14ac:dyDescent="0.35">
      <c r="A244" s="12" t="s">
        <v>1339</v>
      </c>
      <c r="B244" s="30"/>
      <c r="C244" s="30" t="s">
        <v>994</v>
      </c>
      <c r="D244" s="41">
        <v>-266800</v>
      </c>
      <c r="E244" s="23">
        <v>-760.38</v>
      </c>
      <c r="F244" s="24">
        <v>-1.4760000000000001E-3</v>
      </c>
      <c r="G244" s="15"/>
    </row>
    <row r="245" spans="1:7" x14ac:dyDescent="0.35">
      <c r="A245" s="12" t="s">
        <v>1340</v>
      </c>
      <c r="B245" s="30"/>
      <c r="C245" s="30" t="s">
        <v>900</v>
      </c>
      <c r="D245" s="41">
        <v>-84000</v>
      </c>
      <c r="E245" s="23">
        <v>-760.7</v>
      </c>
      <c r="F245" s="24">
        <v>-1.477E-3</v>
      </c>
      <c r="G245" s="15"/>
    </row>
    <row r="246" spans="1:7" x14ac:dyDescent="0.35">
      <c r="A246" s="12" t="s">
        <v>1341</v>
      </c>
      <c r="B246" s="30"/>
      <c r="C246" s="30" t="s">
        <v>920</v>
      </c>
      <c r="D246" s="41">
        <v>-316100</v>
      </c>
      <c r="E246" s="23">
        <v>-764.65</v>
      </c>
      <c r="F246" s="24">
        <v>-1.4840000000000001E-3</v>
      </c>
      <c r="G246" s="15"/>
    </row>
    <row r="247" spans="1:7" x14ac:dyDescent="0.35">
      <c r="A247" s="12" t="s">
        <v>1342</v>
      </c>
      <c r="B247" s="30"/>
      <c r="C247" s="30" t="s">
        <v>946</v>
      </c>
      <c r="D247" s="41">
        <v>-155000</v>
      </c>
      <c r="E247" s="23">
        <v>-835.37</v>
      </c>
      <c r="F247" s="24">
        <v>-1.622E-3</v>
      </c>
      <c r="G247" s="15"/>
    </row>
    <row r="248" spans="1:7" x14ac:dyDescent="0.35">
      <c r="A248" s="12" t="s">
        <v>1343</v>
      </c>
      <c r="B248" s="30"/>
      <c r="C248" s="30" t="s">
        <v>952</v>
      </c>
      <c r="D248" s="41">
        <v>-21150</v>
      </c>
      <c r="E248" s="23">
        <v>-878.73</v>
      </c>
      <c r="F248" s="24">
        <v>-1.7060000000000001E-3</v>
      </c>
      <c r="G248" s="15"/>
    </row>
    <row r="249" spans="1:7" x14ac:dyDescent="0.35">
      <c r="A249" s="12" t="s">
        <v>1344</v>
      </c>
      <c r="B249" s="30"/>
      <c r="C249" s="30" t="s">
        <v>928</v>
      </c>
      <c r="D249" s="41">
        <v>-33900</v>
      </c>
      <c r="E249" s="23">
        <v>-917.54</v>
      </c>
      <c r="F249" s="24">
        <v>-1.781E-3</v>
      </c>
      <c r="G249" s="15"/>
    </row>
    <row r="250" spans="1:7" x14ac:dyDescent="0.35">
      <c r="A250" s="12" t="s">
        <v>1345</v>
      </c>
      <c r="B250" s="30"/>
      <c r="C250" s="30" t="s">
        <v>985</v>
      </c>
      <c r="D250" s="41">
        <v>-53075</v>
      </c>
      <c r="E250" s="23">
        <v>-919.71</v>
      </c>
      <c r="F250" s="24">
        <v>-1.7849999999999999E-3</v>
      </c>
      <c r="G250" s="15"/>
    </row>
    <row r="251" spans="1:7" x14ac:dyDescent="0.35">
      <c r="A251" s="12" t="s">
        <v>1346</v>
      </c>
      <c r="B251" s="30"/>
      <c r="C251" s="30" t="s">
        <v>1102</v>
      </c>
      <c r="D251" s="41">
        <v>-57050</v>
      </c>
      <c r="E251" s="23">
        <v>-936.53</v>
      </c>
      <c r="F251" s="24">
        <v>-1.818E-3</v>
      </c>
      <c r="G251" s="15"/>
    </row>
    <row r="252" spans="1:7" x14ac:dyDescent="0.35">
      <c r="A252" s="12" t="s">
        <v>1347</v>
      </c>
      <c r="B252" s="30"/>
      <c r="C252" s="30" t="s">
        <v>1082</v>
      </c>
      <c r="D252" s="41">
        <v>-23500</v>
      </c>
      <c r="E252" s="23">
        <v>-943.58</v>
      </c>
      <c r="F252" s="24">
        <v>-1.8320000000000001E-3</v>
      </c>
      <c r="G252" s="15"/>
    </row>
    <row r="253" spans="1:7" x14ac:dyDescent="0.35">
      <c r="A253" s="12" t="s">
        <v>1348</v>
      </c>
      <c r="B253" s="30"/>
      <c r="C253" s="30" t="s">
        <v>923</v>
      </c>
      <c r="D253" s="41">
        <v>-74200</v>
      </c>
      <c r="E253" s="23">
        <v>-973.06</v>
      </c>
      <c r="F253" s="24">
        <v>-1.8890000000000001E-3</v>
      </c>
      <c r="G253" s="15"/>
    </row>
    <row r="254" spans="1:7" x14ac:dyDescent="0.35">
      <c r="A254" s="12" t="s">
        <v>1349</v>
      </c>
      <c r="B254" s="30"/>
      <c r="C254" s="30" t="s">
        <v>952</v>
      </c>
      <c r="D254" s="41">
        <v>-50225</v>
      </c>
      <c r="E254" s="23">
        <v>-1021.6</v>
      </c>
      <c r="F254" s="24">
        <v>-1.983E-3</v>
      </c>
      <c r="G254" s="15"/>
    </row>
    <row r="255" spans="1:7" x14ac:dyDescent="0.35">
      <c r="A255" s="12" t="s">
        <v>1350</v>
      </c>
      <c r="B255" s="30"/>
      <c r="C255" s="30" t="s">
        <v>985</v>
      </c>
      <c r="D255" s="41">
        <v>-32000</v>
      </c>
      <c r="E255" s="23">
        <v>-1023.63</v>
      </c>
      <c r="F255" s="24">
        <v>-1.9870000000000001E-3</v>
      </c>
      <c r="G255" s="15"/>
    </row>
    <row r="256" spans="1:7" x14ac:dyDescent="0.35">
      <c r="A256" s="12" t="s">
        <v>1351</v>
      </c>
      <c r="B256" s="30"/>
      <c r="C256" s="30" t="s">
        <v>946</v>
      </c>
      <c r="D256" s="41">
        <v>-141750</v>
      </c>
      <c r="E256" s="23">
        <v>-1058.94</v>
      </c>
      <c r="F256" s="24">
        <v>-2.0560000000000001E-3</v>
      </c>
      <c r="G256" s="15"/>
    </row>
    <row r="257" spans="1:7" x14ac:dyDescent="0.35">
      <c r="A257" s="12" t="s">
        <v>1352</v>
      </c>
      <c r="B257" s="30"/>
      <c r="C257" s="30" t="s">
        <v>1025</v>
      </c>
      <c r="D257" s="41">
        <v>-37000</v>
      </c>
      <c r="E257" s="23">
        <v>-1115.4000000000001</v>
      </c>
      <c r="F257" s="24">
        <v>-2.1649999999999998E-3</v>
      </c>
      <c r="G257" s="15"/>
    </row>
    <row r="258" spans="1:7" x14ac:dyDescent="0.35">
      <c r="A258" s="12" t="s">
        <v>1353</v>
      </c>
      <c r="B258" s="30"/>
      <c r="C258" s="30" t="s">
        <v>900</v>
      </c>
      <c r="D258" s="41">
        <v>-678600</v>
      </c>
      <c r="E258" s="23">
        <v>-1137.33</v>
      </c>
      <c r="F258" s="24">
        <v>-2.2079999999999999E-3</v>
      </c>
      <c r="G258" s="15"/>
    </row>
    <row r="259" spans="1:7" x14ac:dyDescent="0.35">
      <c r="A259" s="12" t="s">
        <v>1354</v>
      </c>
      <c r="B259" s="30"/>
      <c r="C259" s="30" t="s">
        <v>1068</v>
      </c>
      <c r="D259" s="41">
        <v>-26200</v>
      </c>
      <c r="E259" s="23">
        <v>-1148.27</v>
      </c>
      <c r="F259" s="24">
        <v>-2.2290000000000001E-3</v>
      </c>
      <c r="G259" s="15"/>
    </row>
    <row r="260" spans="1:7" x14ac:dyDescent="0.35">
      <c r="A260" s="12" t="s">
        <v>1355</v>
      </c>
      <c r="B260" s="30"/>
      <c r="C260" s="30" t="s">
        <v>923</v>
      </c>
      <c r="D260" s="41">
        <v>-30750</v>
      </c>
      <c r="E260" s="23">
        <v>-1159.6099999999999</v>
      </c>
      <c r="F260" s="24">
        <v>-2.251E-3</v>
      </c>
      <c r="G260" s="15"/>
    </row>
    <row r="261" spans="1:7" x14ac:dyDescent="0.35">
      <c r="A261" s="12" t="s">
        <v>1356</v>
      </c>
      <c r="B261" s="30"/>
      <c r="C261" s="30" t="s">
        <v>928</v>
      </c>
      <c r="D261" s="41">
        <v>-1048000</v>
      </c>
      <c r="E261" s="23">
        <v>-1166.95</v>
      </c>
      <c r="F261" s="24">
        <v>-2.2650000000000001E-3</v>
      </c>
      <c r="G261" s="15"/>
    </row>
    <row r="262" spans="1:7" x14ac:dyDescent="0.35">
      <c r="A262" s="12" t="s">
        <v>1357</v>
      </c>
      <c r="B262" s="30"/>
      <c r="C262" s="30" t="s">
        <v>928</v>
      </c>
      <c r="D262" s="41">
        <v>-552000</v>
      </c>
      <c r="E262" s="23">
        <v>-1197.01</v>
      </c>
      <c r="F262" s="24">
        <v>-2.3240000000000001E-3</v>
      </c>
      <c r="G262" s="15"/>
    </row>
    <row r="263" spans="1:7" x14ac:dyDescent="0.35">
      <c r="A263" s="12" t="s">
        <v>1358</v>
      </c>
      <c r="B263" s="30"/>
      <c r="C263" s="30" t="s">
        <v>920</v>
      </c>
      <c r="D263" s="41">
        <v>-182750</v>
      </c>
      <c r="E263" s="23">
        <v>-1243.71</v>
      </c>
      <c r="F263" s="24">
        <v>-2.4139999999999999E-3</v>
      </c>
      <c r="G263" s="15"/>
    </row>
    <row r="264" spans="1:7" x14ac:dyDescent="0.35">
      <c r="A264" s="12" t="s">
        <v>1359</v>
      </c>
      <c r="B264" s="30"/>
      <c r="C264" s="30" t="s">
        <v>928</v>
      </c>
      <c r="D264" s="41">
        <v>-868000</v>
      </c>
      <c r="E264" s="23">
        <v>-1245.1500000000001</v>
      </c>
      <c r="F264" s="24">
        <v>-2.4169999999999999E-3</v>
      </c>
      <c r="G264" s="15"/>
    </row>
    <row r="265" spans="1:7" x14ac:dyDescent="0.35">
      <c r="A265" s="12" t="s">
        <v>1360</v>
      </c>
      <c r="B265" s="30"/>
      <c r="C265" s="30" t="s">
        <v>952</v>
      </c>
      <c r="D265" s="41">
        <v>-408200</v>
      </c>
      <c r="E265" s="23">
        <v>-1251.3399999999999</v>
      </c>
      <c r="F265" s="24">
        <v>-2.4290000000000002E-3</v>
      </c>
      <c r="G265" s="15"/>
    </row>
    <row r="266" spans="1:7" x14ac:dyDescent="0.35">
      <c r="A266" s="12" t="s">
        <v>1361</v>
      </c>
      <c r="B266" s="30"/>
      <c r="C266" s="30" t="s">
        <v>994</v>
      </c>
      <c r="D266" s="41">
        <v>-315900</v>
      </c>
      <c r="E266" s="23">
        <v>-1328.68</v>
      </c>
      <c r="F266" s="24">
        <v>-2.5790000000000001E-3</v>
      </c>
      <c r="G266" s="15"/>
    </row>
    <row r="267" spans="1:7" x14ac:dyDescent="0.35">
      <c r="A267" s="12" t="s">
        <v>1362</v>
      </c>
      <c r="B267" s="30"/>
      <c r="C267" s="30" t="s">
        <v>994</v>
      </c>
      <c r="D267" s="41">
        <v>-290000</v>
      </c>
      <c r="E267" s="23">
        <v>-1364.89</v>
      </c>
      <c r="F267" s="24">
        <v>-2.65E-3</v>
      </c>
      <c r="G267" s="15"/>
    </row>
    <row r="268" spans="1:7" x14ac:dyDescent="0.35">
      <c r="A268" s="12" t="s">
        <v>1363</v>
      </c>
      <c r="B268" s="30"/>
      <c r="C268" s="30" t="s">
        <v>928</v>
      </c>
      <c r="D268" s="41">
        <v>-248625</v>
      </c>
      <c r="E268" s="23">
        <v>-1380.49</v>
      </c>
      <c r="F268" s="24">
        <v>-2.6800000000000001E-3</v>
      </c>
      <c r="G268" s="15"/>
    </row>
    <row r="269" spans="1:7" x14ac:dyDescent="0.35">
      <c r="A269" s="12" t="s">
        <v>1364</v>
      </c>
      <c r="B269" s="30"/>
      <c r="C269" s="30" t="s">
        <v>920</v>
      </c>
      <c r="D269" s="41">
        <v>-76000</v>
      </c>
      <c r="E269" s="23">
        <v>-1392.93</v>
      </c>
      <c r="F269" s="24">
        <v>-2.7039999999999998E-3</v>
      </c>
      <c r="G269" s="15"/>
    </row>
    <row r="270" spans="1:7" x14ac:dyDescent="0.35">
      <c r="A270" s="12" t="s">
        <v>1365</v>
      </c>
      <c r="B270" s="30"/>
      <c r="C270" s="30" t="s">
        <v>1102</v>
      </c>
      <c r="D270" s="41">
        <v>-238750</v>
      </c>
      <c r="E270" s="23">
        <v>-1416.98</v>
      </c>
      <c r="F270" s="24">
        <v>-2.751E-3</v>
      </c>
      <c r="G270" s="15"/>
    </row>
    <row r="271" spans="1:7" x14ac:dyDescent="0.35">
      <c r="A271" s="12" t="s">
        <v>1366</v>
      </c>
      <c r="B271" s="30"/>
      <c r="C271" s="30" t="s">
        <v>900</v>
      </c>
      <c r="D271" s="41">
        <v>-597600</v>
      </c>
      <c r="E271" s="23">
        <v>-1432.15</v>
      </c>
      <c r="F271" s="24">
        <v>-2.7799999999999999E-3</v>
      </c>
      <c r="G271" s="15"/>
    </row>
    <row r="272" spans="1:7" x14ac:dyDescent="0.35">
      <c r="A272" s="12" t="s">
        <v>1367</v>
      </c>
      <c r="B272" s="30"/>
      <c r="C272" s="30" t="s">
        <v>949</v>
      </c>
      <c r="D272" s="41">
        <v>-988200</v>
      </c>
      <c r="E272" s="23">
        <v>-1444.25</v>
      </c>
      <c r="F272" s="24">
        <v>-2.8040000000000001E-3</v>
      </c>
      <c r="G272" s="15"/>
    </row>
    <row r="273" spans="1:7" x14ac:dyDescent="0.35">
      <c r="A273" s="12" t="s">
        <v>1368</v>
      </c>
      <c r="B273" s="30"/>
      <c r="C273" s="30" t="s">
        <v>1034</v>
      </c>
      <c r="D273" s="41">
        <v>-477000</v>
      </c>
      <c r="E273" s="23">
        <v>-1466.3</v>
      </c>
      <c r="F273" s="24">
        <v>-2.8470000000000001E-3</v>
      </c>
      <c r="G273" s="15"/>
    </row>
    <row r="274" spans="1:7" x14ac:dyDescent="0.35">
      <c r="A274" s="12" t="s">
        <v>1369</v>
      </c>
      <c r="B274" s="30"/>
      <c r="C274" s="30" t="s">
        <v>1002</v>
      </c>
      <c r="D274" s="41">
        <v>-157500</v>
      </c>
      <c r="E274" s="23">
        <v>-1466.56</v>
      </c>
      <c r="F274" s="24">
        <v>-2.8470000000000001E-3</v>
      </c>
      <c r="G274" s="15"/>
    </row>
    <row r="275" spans="1:7" x14ac:dyDescent="0.35">
      <c r="A275" s="12" t="s">
        <v>1370</v>
      </c>
      <c r="B275" s="30"/>
      <c r="C275" s="30" t="s">
        <v>994</v>
      </c>
      <c r="D275" s="41">
        <v>-173550</v>
      </c>
      <c r="E275" s="23">
        <v>-1519.17</v>
      </c>
      <c r="F275" s="24">
        <v>-2.9489999999999998E-3</v>
      </c>
      <c r="G275" s="15"/>
    </row>
    <row r="276" spans="1:7" x14ac:dyDescent="0.35">
      <c r="A276" s="12" t="s">
        <v>1371</v>
      </c>
      <c r="B276" s="30"/>
      <c r="C276" s="30" t="s">
        <v>1089</v>
      </c>
      <c r="D276" s="41">
        <v>-33125</v>
      </c>
      <c r="E276" s="23">
        <v>-1576.75</v>
      </c>
      <c r="F276" s="24">
        <v>-3.0609999999999999E-3</v>
      </c>
      <c r="G276" s="15"/>
    </row>
    <row r="277" spans="1:7" x14ac:dyDescent="0.35">
      <c r="A277" s="12" t="s">
        <v>1372</v>
      </c>
      <c r="B277" s="30"/>
      <c r="C277" s="30" t="s">
        <v>897</v>
      </c>
      <c r="D277" s="41">
        <v>-3667500</v>
      </c>
      <c r="E277" s="23">
        <v>-1582.53</v>
      </c>
      <c r="F277" s="24">
        <v>-3.0720000000000001E-3</v>
      </c>
      <c r="G277" s="15"/>
    </row>
    <row r="278" spans="1:7" x14ac:dyDescent="0.35">
      <c r="A278" s="12" t="s">
        <v>1373</v>
      </c>
      <c r="B278" s="30"/>
      <c r="C278" s="30" t="s">
        <v>943</v>
      </c>
      <c r="D278" s="41">
        <v>-204000</v>
      </c>
      <c r="E278" s="23">
        <v>-1583.24</v>
      </c>
      <c r="F278" s="24">
        <v>-3.0739999999999999E-3</v>
      </c>
      <c r="G278" s="15"/>
    </row>
    <row r="279" spans="1:7" x14ac:dyDescent="0.35">
      <c r="A279" s="12" t="s">
        <v>1374</v>
      </c>
      <c r="B279" s="30"/>
      <c r="C279" s="30" t="s">
        <v>1082</v>
      </c>
      <c r="D279" s="41">
        <v>-107300</v>
      </c>
      <c r="E279" s="23">
        <v>-1586.97</v>
      </c>
      <c r="F279" s="24">
        <v>-3.081E-3</v>
      </c>
      <c r="G279" s="15"/>
    </row>
    <row r="280" spans="1:7" x14ac:dyDescent="0.35">
      <c r="A280" s="12" t="s">
        <v>1375</v>
      </c>
      <c r="B280" s="30"/>
      <c r="C280" s="30" t="s">
        <v>920</v>
      </c>
      <c r="D280" s="41">
        <v>-22800</v>
      </c>
      <c r="E280" s="23">
        <v>-1626.91</v>
      </c>
      <c r="F280" s="24">
        <v>-3.1589999999999999E-3</v>
      </c>
      <c r="G280" s="15"/>
    </row>
    <row r="281" spans="1:7" x14ac:dyDescent="0.35">
      <c r="A281" s="12" t="s">
        <v>1376</v>
      </c>
      <c r="B281" s="30"/>
      <c r="C281" s="30" t="s">
        <v>952</v>
      </c>
      <c r="D281" s="41">
        <v>-149100</v>
      </c>
      <c r="E281" s="23">
        <v>-1684.9</v>
      </c>
      <c r="F281" s="24">
        <v>-3.271E-3</v>
      </c>
      <c r="G281" s="15"/>
    </row>
    <row r="282" spans="1:7" x14ac:dyDescent="0.35">
      <c r="A282" s="12" t="s">
        <v>1377</v>
      </c>
      <c r="B282" s="30"/>
      <c r="C282" s="30" t="s">
        <v>952</v>
      </c>
      <c r="D282" s="41">
        <v>-55000</v>
      </c>
      <c r="E282" s="23">
        <v>-1718.37</v>
      </c>
      <c r="F282" s="24">
        <v>-3.336E-3</v>
      </c>
      <c r="G282" s="15"/>
    </row>
    <row r="283" spans="1:7" x14ac:dyDescent="0.35">
      <c r="A283" s="12" t="s">
        <v>1378</v>
      </c>
      <c r="B283" s="30"/>
      <c r="C283" s="30" t="s">
        <v>1073</v>
      </c>
      <c r="D283" s="41">
        <v>-85800</v>
      </c>
      <c r="E283" s="23">
        <v>-1794.68</v>
      </c>
      <c r="F283" s="24">
        <v>-3.4840000000000001E-3</v>
      </c>
      <c r="G283" s="15"/>
    </row>
    <row r="284" spans="1:7" x14ac:dyDescent="0.35">
      <c r="A284" s="12" t="s">
        <v>1379</v>
      </c>
      <c r="B284" s="30"/>
      <c r="C284" s="30" t="s">
        <v>1015</v>
      </c>
      <c r="D284" s="41">
        <v>-127200</v>
      </c>
      <c r="E284" s="23">
        <v>-1801.85</v>
      </c>
      <c r="F284" s="24">
        <v>-3.4979999999999998E-3</v>
      </c>
      <c r="G284" s="15"/>
    </row>
    <row r="285" spans="1:7" x14ac:dyDescent="0.35">
      <c r="A285" s="12" t="s">
        <v>1380</v>
      </c>
      <c r="B285" s="30"/>
      <c r="C285" s="30" t="s">
        <v>1068</v>
      </c>
      <c r="D285" s="41">
        <v>-8960</v>
      </c>
      <c r="E285" s="23">
        <v>-1820.16</v>
      </c>
      <c r="F285" s="24">
        <v>-3.5339999999999998E-3</v>
      </c>
      <c r="G285" s="15"/>
    </row>
    <row r="286" spans="1:7" x14ac:dyDescent="0.35">
      <c r="A286" s="12" t="s">
        <v>1381</v>
      </c>
      <c r="B286" s="30"/>
      <c r="C286" s="30" t="s">
        <v>1022</v>
      </c>
      <c r="D286" s="41">
        <v>-332500</v>
      </c>
      <c r="E286" s="23">
        <v>-1834.57</v>
      </c>
      <c r="F286" s="24">
        <v>-3.5620000000000001E-3</v>
      </c>
      <c r="G286" s="15"/>
    </row>
    <row r="287" spans="1:7" x14ac:dyDescent="0.35">
      <c r="A287" s="12" t="s">
        <v>1382</v>
      </c>
      <c r="B287" s="30"/>
      <c r="C287" s="30" t="s">
        <v>1002</v>
      </c>
      <c r="D287" s="41">
        <v>-139750</v>
      </c>
      <c r="E287" s="23">
        <v>-1836.52</v>
      </c>
      <c r="F287" s="24">
        <v>-3.5660000000000002E-3</v>
      </c>
      <c r="G287" s="15"/>
    </row>
    <row r="288" spans="1:7" x14ac:dyDescent="0.35">
      <c r="A288" s="12" t="s">
        <v>1383</v>
      </c>
      <c r="B288" s="30"/>
      <c r="C288" s="30" t="s">
        <v>920</v>
      </c>
      <c r="D288" s="41">
        <v>-72000</v>
      </c>
      <c r="E288" s="23">
        <v>-1855.44</v>
      </c>
      <c r="F288" s="24">
        <v>-3.6020000000000002E-3</v>
      </c>
      <c r="G288" s="15"/>
    </row>
    <row r="289" spans="1:7" x14ac:dyDescent="0.35">
      <c r="A289" s="12" t="s">
        <v>1384</v>
      </c>
      <c r="B289" s="30"/>
      <c r="C289" s="30" t="s">
        <v>946</v>
      </c>
      <c r="D289" s="41">
        <v>-1717000</v>
      </c>
      <c r="E289" s="23">
        <v>-1862.95</v>
      </c>
      <c r="F289" s="24">
        <v>-3.617E-3</v>
      </c>
      <c r="G289" s="15"/>
    </row>
    <row r="290" spans="1:7" x14ac:dyDescent="0.35">
      <c r="A290" s="12" t="s">
        <v>1385</v>
      </c>
      <c r="B290" s="30"/>
      <c r="C290" s="30" t="s">
        <v>928</v>
      </c>
      <c r="D290" s="41">
        <v>-258750</v>
      </c>
      <c r="E290" s="23">
        <v>-1864.29</v>
      </c>
      <c r="F290" s="24">
        <v>-3.6189999999999998E-3</v>
      </c>
      <c r="G290" s="15"/>
    </row>
    <row r="291" spans="1:7" x14ac:dyDescent="0.35">
      <c r="A291" s="12" t="s">
        <v>1386</v>
      </c>
      <c r="B291" s="30"/>
      <c r="C291" s="30" t="s">
        <v>928</v>
      </c>
      <c r="D291" s="41">
        <v>-115000</v>
      </c>
      <c r="E291" s="23">
        <v>-1886.58</v>
      </c>
      <c r="F291" s="24">
        <v>-3.663E-3</v>
      </c>
      <c r="G291" s="15"/>
    </row>
    <row r="292" spans="1:7" x14ac:dyDescent="0.35">
      <c r="A292" s="12" t="s">
        <v>1387</v>
      </c>
      <c r="B292" s="30"/>
      <c r="C292" s="30" t="s">
        <v>977</v>
      </c>
      <c r="D292" s="41">
        <v>-313300</v>
      </c>
      <c r="E292" s="23">
        <v>-1899.22</v>
      </c>
      <c r="F292" s="24">
        <v>-3.6870000000000002E-3</v>
      </c>
      <c r="G292" s="15"/>
    </row>
    <row r="293" spans="1:7" x14ac:dyDescent="0.35">
      <c r="A293" s="12" t="s">
        <v>1388</v>
      </c>
      <c r="B293" s="30"/>
      <c r="C293" s="30" t="s">
        <v>1034</v>
      </c>
      <c r="D293" s="41">
        <v>-210000</v>
      </c>
      <c r="E293" s="23">
        <v>-1963.08</v>
      </c>
      <c r="F293" s="24">
        <v>-3.8110000000000002E-3</v>
      </c>
      <c r="G293" s="15"/>
    </row>
    <row r="294" spans="1:7" x14ac:dyDescent="0.35">
      <c r="A294" s="12" t="s">
        <v>1389</v>
      </c>
      <c r="B294" s="30"/>
      <c r="C294" s="30" t="s">
        <v>962</v>
      </c>
      <c r="D294" s="41">
        <v>-150500</v>
      </c>
      <c r="E294" s="23">
        <v>-1969.89</v>
      </c>
      <c r="F294" s="24">
        <v>-3.8249999999999998E-3</v>
      </c>
      <c r="G294" s="15"/>
    </row>
    <row r="295" spans="1:7" x14ac:dyDescent="0.35">
      <c r="A295" s="12" t="s">
        <v>1390</v>
      </c>
      <c r="B295" s="30"/>
      <c r="C295" s="30" t="s">
        <v>949</v>
      </c>
      <c r="D295" s="41">
        <v>-286650</v>
      </c>
      <c r="E295" s="23">
        <v>-2039.8</v>
      </c>
      <c r="F295" s="24">
        <v>-3.96E-3</v>
      </c>
      <c r="G295" s="15"/>
    </row>
    <row r="296" spans="1:7" x14ac:dyDescent="0.35">
      <c r="A296" s="12" t="s">
        <v>1391</v>
      </c>
      <c r="B296" s="30"/>
      <c r="C296" s="30" t="s">
        <v>1045</v>
      </c>
      <c r="D296" s="41">
        <v>-1725250</v>
      </c>
      <c r="E296" s="23">
        <v>-2048.73</v>
      </c>
      <c r="F296" s="24">
        <v>-3.9779999999999998E-3</v>
      </c>
      <c r="G296" s="15"/>
    </row>
    <row r="297" spans="1:7" x14ac:dyDescent="0.35">
      <c r="A297" s="12" t="s">
        <v>1392</v>
      </c>
      <c r="B297" s="30"/>
      <c r="C297" s="30" t="s">
        <v>923</v>
      </c>
      <c r="D297" s="41">
        <v>-463125</v>
      </c>
      <c r="E297" s="23">
        <v>-2051.88</v>
      </c>
      <c r="F297" s="24">
        <v>-3.9839999999999997E-3</v>
      </c>
      <c r="G297" s="15"/>
    </row>
    <row r="298" spans="1:7" x14ac:dyDescent="0.35">
      <c r="A298" s="12" t="s">
        <v>1393</v>
      </c>
      <c r="B298" s="30"/>
      <c r="C298" s="30" t="s">
        <v>994</v>
      </c>
      <c r="D298" s="41">
        <v>-197400</v>
      </c>
      <c r="E298" s="23">
        <v>-2076.25</v>
      </c>
      <c r="F298" s="24">
        <v>-4.0309999999999999E-3</v>
      </c>
      <c r="G298" s="15"/>
    </row>
    <row r="299" spans="1:7" x14ac:dyDescent="0.35">
      <c r="A299" s="12" t="s">
        <v>1394</v>
      </c>
      <c r="B299" s="30"/>
      <c r="C299" s="30" t="s">
        <v>967</v>
      </c>
      <c r="D299" s="41">
        <v>-1410000</v>
      </c>
      <c r="E299" s="23">
        <v>-2102.31</v>
      </c>
      <c r="F299" s="24">
        <v>-4.0819999999999997E-3</v>
      </c>
      <c r="G299" s="15"/>
    </row>
    <row r="300" spans="1:7" x14ac:dyDescent="0.35">
      <c r="A300" s="12" t="s">
        <v>1395</v>
      </c>
      <c r="B300" s="30"/>
      <c r="C300" s="30" t="s">
        <v>1022</v>
      </c>
      <c r="D300" s="41">
        <v>-926900</v>
      </c>
      <c r="E300" s="23">
        <v>-2120.2800000000002</v>
      </c>
      <c r="F300" s="24">
        <v>-4.117E-3</v>
      </c>
      <c r="G300" s="15"/>
    </row>
    <row r="301" spans="1:7" x14ac:dyDescent="0.35">
      <c r="A301" s="12" t="s">
        <v>1396</v>
      </c>
      <c r="B301" s="30"/>
      <c r="C301" s="30" t="s">
        <v>1034</v>
      </c>
      <c r="D301" s="41">
        <v>-60750</v>
      </c>
      <c r="E301" s="23">
        <v>-2130.9</v>
      </c>
      <c r="F301" s="24">
        <v>-4.1370000000000001E-3</v>
      </c>
      <c r="G301" s="15"/>
    </row>
    <row r="302" spans="1:7" x14ac:dyDescent="0.35">
      <c r="A302" s="12" t="s">
        <v>1397</v>
      </c>
      <c r="B302" s="30"/>
      <c r="C302" s="30" t="s">
        <v>994</v>
      </c>
      <c r="D302" s="41">
        <v>-188500</v>
      </c>
      <c r="E302" s="23">
        <v>-2156.91</v>
      </c>
      <c r="F302" s="24">
        <v>-4.1879999999999999E-3</v>
      </c>
      <c r="G302" s="15"/>
    </row>
    <row r="303" spans="1:7" x14ac:dyDescent="0.35">
      <c r="A303" s="12" t="s">
        <v>1398</v>
      </c>
      <c r="B303" s="30"/>
      <c r="C303" s="30" t="s">
        <v>928</v>
      </c>
      <c r="D303" s="41">
        <v>-1866000</v>
      </c>
      <c r="E303" s="23">
        <v>-2162.69</v>
      </c>
      <c r="F303" s="24">
        <v>-4.1989999999999996E-3</v>
      </c>
      <c r="G303" s="15"/>
    </row>
    <row r="304" spans="1:7" x14ac:dyDescent="0.35">
      <c r="A304" s="12" t="s">
        <v>1399</v>
      </c>
      <c r="B304" s="30"/>
      <c r="C304" s="30" t="s">
        <v>928</v>
      </c>
      <c r="D304" s="41">
        <v>-2489796</v>
      </c>
      <c r="E304" s="23">
        <v>-2184.8000000000002</v>
      </c>
      <c r="F304" s="24">
        <v>-4.2420000000000001E-3</v>
      </c>
      <c r="G304" s="15"/>
    </row>
    <row r="305" spans="1:7" x14ac:dyDescent="0.35">
      <c r="A305" s="12" t="s">
        <v>1400</v>
      </c>
      <c r="B305" s="30"/>
      <c r="C305" s="30" t="s">
        <v>1025</v>
      </c>
      <c r="D305" s="41">
        <v>-2614500</v>
      </c>
      <c r="E305" s="23">
        <v>-2200.1</v>
      </c>
      <c r="F305" s="24">
        <v>-4.2719999999999998E-3</v>
      </c>
      <c r="G305" s="15"/>
    </row>
    <row r="306" spans="1:7" x14ac:dyDescent="0.35">
      <c r="A306" s="12" t="s">
        <v>1401</v>
      </c>
      <c r="B306" s="30"/>
      <c r="C306" s="30" t="s">
        <v>1022</v>
      </c>
      <c r="D306" s="41">
        <v>-687762</v>
      </c>
      <c r="E306" s="23">
        <v>-2221.4699999999998</v>
      </c>
      <c r="F306" s="24">
        <v>-4.313E-3</v>
      </c>
      <c r="G306" s="15"/>
    </row>
    <row r="307" spans="1:7" x14ac:dyDescent="0.35">
      <c r="A307" s="12" t="s">
        <v>1402</v>
      </c>
      <c r="B307" s="30"/>
      <c r="C307" s="30" t="s">
        <v>994</v>
      </c>
      <c r="D307" s="41">
        <v>-52375</v>
      </c>
      <c r="E307" s="23">
        <v>-2366.98</v>
      </c>
      <c r="F307" s="24">
        <v>-4.5960000000000003E-3</v>
      </c>
      <c r="G307" s="15"/>
    </row>
    <row r="308" spans="1:7" x14ac:dyDescent="0.35">
      <c r="A308" s="12" t="s">
        <v>1403</v>
      </c>
      <c r="B308" s="30"/>
      <c r="C308" s="30" t="s">
        <v>952</v>
      </c>
      <c r="D308" s="41">
        <v>-581000</v>
      </c>
      <c r="E308" s="23">
        <v>-2376.87</v>
      </c>
      <c r="F308" s="24">
        <v>-4.6150000000000002E-3</v>
      </c>
      <c r="G308" s="15"/>
    </row>
    <row r="309" spans="1:7" x14ac:dyDescent="0.35">
      <c r="A309" s="12" t="s">
        <v>1404</v>
      </c>
      <c r="B309" s="30"/>
      <c r="C309" s="30" t="s">
        <v>1015</v>
      </c>
      <c r="D309" s="41">
        <v>-97800</v>
      </c>
      <c r="E309" s="23">
        <v>-2523.88</v>
      </c>
      <c r="F309" s="24">
        <v>-4.8999999999999998E-3</v>
      </c>
      <c r="G309" s="15"/>
    </row>
    <row r="310" spans="1:7" x14ac:dyDescent="0.35">
      <c r="A310" s="12" t="s">
        <v>1405</v>
      </c>
      <c r="B310" s="30"/>
      <c r="C310" s="30" t="s">
        <v>949</v>
      </c>
      <c r="D310" s="41">
        <v>-211225</v>
      </c>
      <c r="E310" s="23">
        <v>-2572.61</v>
      </c>
      <c r="F310" s="24">
        <v>-4.9950000000000003E-3</v>
      </c>
      <c r="G310" s="15"/>
    </row>
    <row r="311" spans="1:7" x14ac:dyDescent="0.35">
      <c r="A311" s="12" t="s">
        <v>1406</v>
      </c>
      <c r="B311" s="30"/>
      <c r="C311" s="30" t="s">
        <v>917</v>
      </c>
      <c r="D311" s="41">
        <v>-504000</v>
      </c>
      <c r="E311" s="23">
        <v>-2733.44</v>
      </c>
      <c r="F311" s="24">
        <v>-5.3070000000000001E-3</v>
      </c>
      <c r="G311" s="15"/>
    </row>
    <row r="312" spans="1:7" x14ac:dyDescent="0.35">
      <c r="A312" s="12" t="s">
        <v>1407</v>
      </c>
      <c r="B312" s="30"/>
      <c r="C312" s="30" t="s">
        <v>977</v>
      </c>
      <c r="D312" s="41">
        <v>-115500</v>
      </c>
      <c r="E312" s="23">
        <v>-2745.49</v>
      </c>
      <c r="F312" s="24">
        <v>-5.3309999999999998E-3</v>
      </c>
      <c r="G312" s="15"/>
    </row>
    <row r="313" spans="1:7" x14ac:dyDescent="0.35">
      <c r="A313" s="12" t="s">
        <v>1408</v>
      </c>
      <c r="B313" s="30"/>
      <c r="C313" s="30" t="s">
        <v>997</v>
      </c>
      <c r="D313" s="41">
        <v>-3773250</v>
      </c>
      <c r="E313" s="23">
        <v>-2839.37</v>
      </c>
      <c r="F313" s="24">
        <v>-5.5129999999999997E-3</v>
      </c>
      <c r="G313" s="15"/>
    </row>
    <row r="314" spans="1:7" x14ac:dyDescent="0.35">
      <c r="A314" s="12" t="s">
        <v>1409</v>
      </c>
      <c r="B314" s="30"/>
      <c r="C314" s="30" t="s">
        <v>952</v>
      </c>
      <c r="D314" s="41">
        <v>-86250</v>
      </c>
      <c r="E314" s="23">
        <v>-2947.42</v>
      </c>
      <c r="F314" s="24">
        <v>-5.7229999999999998E-3</v>
      </c>
      <c r="G314" s="15"/>
    </row>
    <row r="315" spans="1:7" x14ac:dyDescent="0.35">
      <c r="A315" s="12" t="s">
        <v>1410</v>
      </c>
      <c r="B315" s="30"/>
      <c r="C315" s="30" t="s">
        <v>1002</v>
      </c>
      <c r="D315" s="41">
        <v>-787050</v>
      </c>
      <c r="E315" s="23">
        <v>-3190.31</v>
      </c>
      <c r="F315" s="24">
        <v>-6.1939999999999999E-3</v>
      </c>
      <c r="G315" s="15"/>
    </row>
    <row r="316" spans="1:7" x14ac:dyDescent="0.35">
      <c r="A316" s="12" t="s">
        <v>1411</v>
      </c>
      <c r="B316" s="30"/>
      <c r="C316" s="30" t="s">
        <v>985</v>
      </c>
      <c r="D316" s="41">
        <v>-394000</v>
      </c>
      <c r="E316" s="23">
        <v>-3256.21</v>
      </c>
      <c r="F316" s="24">
        <v>-6.3220000000000004E-3</v>
      </c>
      <c r="G316" s="15"/>
    </row>
    <row r="317" spans="1:7" x14ac:dyDescent="0.35">
      <c r="A317" s="12" t="s">
        <v>1412</v>
      </c>
      <c r="B317" s="30"/>
      <c r="C317" s="30" t="s">
        <v>997</v>
      </c>
      <c r="D317" s="41">
        <v>-1717200</v>
      </c>
      <c r="E317" s="23">
        <v>-3267.83</v>
      </c>
      <c r="F317" s="24">
        <v>-6.3449999999999999E-3</v>
      </c>
      <c r="G317" s="15"/>
    </row>
    <row r="318" spans="1:7" x14ac:dyDescent="0.35">
      <c r="A318" s="12" t="s">
        <v>1413</v>
      </c>
      <c r="B318" s="30"/>
      <c r="C318" s="30" t="s">
        <v>994</v>
      </c>
      <c r="D318" s="41">
        <v>-822600</v>
      </c>
      <c r="E318" s="23">
        <v>-3390.35</v>
      </c>
      <c r="F318" s="24">
        <v>-6.5830000000000003E-3</v>
      </c>
      <c r="G318" s="15"/>
    </row>
    <row r="319" spans="1:7" x14ac:dyDescent="0.35">
      <c r="A319" s="12" t="s">
        <v>1414</v>
      </c>
      <c r="B319" s="30"/>
      <c r="C319" s="30" t="s">
        <v>928</v>
      </c>
      <c r="D319" s="41">
        <v>-2566800</v>
      </c>
      <c r="E319" s="23">
        <v>-3506.25</v>
      </c>
      <c r="F319" s="24">
        <v>-6.8079999999999998E-3</v>
      </c>
      <c r="G319" s="15"/>
    </row>
    <row r="320" spans="1:7" x14ac:dyDescent="0.35">
      <c r="A320" s="12" t="s">
        <v>1415</v>
      </c>
      <c r="B320" s="30"/>
      <c r="C320" s="30" t="s">
        <v>955</v>
      </c>
      <c r="D320" s="41">
        <v>-4534750</v>
      </c>
      <c r="E320" s="23">
        <v>-3512.16</v>
      </c>
      <c r="F320" s="24">
        <v>-6.8190000000000004E-3</v>
      </c>
      <c r="G320" s="15"/>
    </row>
    <row r="321" spans="1:7" x14ac:dyDescent="0.35">
      <c r="A321" s="12" t="s">
        <v>1416</v>
      </c>
      <c r="B321" s="30"/>
      <c r="C321" s="30" t="s">
        <v>985</v>
      </c>
      <c r="D321" s="41">
        <v>-568700</v>
      </c>
      <c r="E321" s="23">
        <v>-3557.22</v>
      </c>
      <c r="F321" s="24">
        <v>-6.9069999999999999E-3</v>
      </c>
      <c r="G321" s="15"/>
    </row>
    <row r="322" spans="1:7" x14ac:dyDescent="0.35">
      <c r="A322" s="12" t="s">
        <v>1417</v>
      </c>
      <c r="B322" s="30"/>
      <c r="C322" s="30" t="s">
        <v>985</v>
      </c>
      <c r="D322" s="41">
        <v>-140625</v>
      </c>
      <c r="E322" s="23">
        <v>-3751.24</v>
      </c>
      <c r="F322" s="24">
        <v>-7.2830000000000004E-3</v>
      </c>
      <c r="G322" s="15"/>
    </row>
    <row r="323" spans="1:7" x14ac:dyDescent="0.35">
      <c r="A323" s="12" t="s">
        <v>1418</v>
      </c>
      <c r="B323" s="30"/>
      <c r="C323" s="30" t="s">
        <v>928</v>
      </c>
      <c r="D323" s="41">
        <v>-459525</v>
      </c>
      <c r="E323" s="23">
        <v>-3818.42</v>
      </c>
      <c r="F323" s="24">
        <v>-7.4139999999999996E-3</v>
      </c>
      <c r="G323" s="15"/>
    </row>
    <row r="324" spans="1:7" x14ac:dyDescent="0.35">
      <c r="A324" s="12" t="s">
        <v>1419</v>
      </c>
      <c r="B324" s="30"/>
      <c r="C324" s="30" t="s">
        <v>980</v>
      </c>
      <c r="D324" s="41">
        <v>-1147200</v>
      </c>
      <c r="E324" s="23">
        <v>-3933.75</v>
      </c>
      <c r="F324" s="24">
        <v>-7.6379999999999998E-3</v>
      </c>
      <c r="G324" s="15"/>
    </row>
    <row r="325" spans="1:7" x14ac:dyDescent="0.35">
      <c r="A325" s="12" t="s">
        <v>1420</v>
      </c>
      <c r="B325" s="30"/>
      <c r="C325" s="30" t="s">
        <v>977</v>
      </c>
      <c r="D325" s="41">
        <v>-381000</v>
      </c>
      <c r="E325" s="23">
        <v>-3981.45</v>
      </c>
      <c r="F325" s="24">
        <v>-7.7299999999999999E-3</v>
      </c>
      <c r="G325" s="15"/>
    </row>
    <row r="326" spans="1:7" x14ac:dyDescent="0.35">
      <c r="A326" s="12" t="s">
        <v>1421</v>
      </c>
      <c r="B326" s="30"/>
      <c r="C326" s="30" t="s">
        <v>909</v>
      </c>
      <c r="D326" s="41">
        <v>-811500</v>
      </c>
      <c r="E326" s="23">
        <v>-4025.85</v>
      </c>
      <c r="F326" s="24">
        <v>-7.8169999999999993E-3</v>
      </c>
      <c r="G326" s="15"/>
    </row>
    <row r="327" spans="1:7" x14ac:dyDescent="0.35">
      <c r="A327" s="12" t="s">
        <v>1422</v>
      </c>
      <c r="B327" s="30"/>
      <c r="C327" s="30" t="s">
        <v>952</v>
      </c>
      <c r="D327" s="41">
        <v>-247800</v>
      </c>
      <c r="E327" s="23">
        <v>-4078.54</v>
      </c>
      <c r="F327" s="24">
        <v>-7.9190000000000007E-3</v>
      </c>
      <c r="G327" s="15"/>
    </row>
    <row r="328" spans="1:7" x14ac:dyDescent="0.35">
      <c r="A328" s="12" t="s">
        <v>1423</v>
      </c>
      <c r="B328" s="30"/>
      <c r="C328" s="30" t="s">
        <v>967</v>
      </c>
      <c r="D328" s="41">
        <v>-267600</v>
      </c>
      <c r="E328" s="23">
        <v>-4209.75</v>
      </c>
      <c r="F328" s="24">
        <v>-8.1740000000000007E-3</v>
      </c>
      <c r="G328" s="15"/>
    </row>
    <row r="329" spans="1:7" x14ac:dyDescent="0.35">
      <c r="A329" s="12" t="s">
        <v>1424</v>
      </c>
      <c r="B329" s="30"/>
      <c r="C329" s="30" t="s">
        <v>970</v>
      </c>
      <c r="D329" s="41">
        <v>-1371750</v>
      </c>
      <c r="E329" s="23">
        <v>-4209.8999999999996</v>
      </c>
      <c r="F329" s="24">
        <v>-8.1740000000000007E-3</v>
      </c>
      <c r="G329" s="15"/>
    </row>
    <row r="330" spans="1:7" x14ac:dyDescent="0.35">
      <c r="A330" s="12" t="s">
        <v>1425</v>
      </c>
      <c r="B330" s="30"/>
      <c r="C330" s="30" t="s">
        <v>912</v>
      </c>
      <c r="D330" s="41">
        <v>-4212300</v>
      </c>
      <c r="E330" s="23">
        <v>-4467.1400000000003</v>
      </c>
      <c r="F330" s="24">
        <v>-8.6739999999999994E-3</v>
      </c>
      <c r="G330" s="15"/>
    </row>
    <row r="331" spans="1:7" x14ac:dyDescent="0.35">
      <c r="A331" s="12" t="s">
        <v>1426</v>
      </c>
      <c r="B331" s="30"/>
      <c r="C331" s="30" t="s">
        <v>962</v>
      </c>
      <c r="D331" s="41">
        <v>-525350</v>
      </c>
      <c r="E331" s="23">
        <v>-4483.6000000000004</v>
      </c>
      <c r="F331" s="24">
        <v>-8.7060000000000002E-3</v>
      </c>
      <c r="G331" s="15"/>
    </row>
    <row r="332" spans="1:7" x14ac:dyDescent="0.35">
      <c r="A332" s="12" t="s">
        <v>1427</v>
      </c>
      <c r="B332" s="30"/>
      <c r="C332" s="30" t="s">
        <v>900</v>
      </c>
      <c r="D332" s="41">
        <v>-2950000</v>
      </c>
      <c r="E332" s="23">
        <v>-4550.38</v>
      </c>
      <c r="F332" s="24">
        <v>-8.8350000000000008E-3</v>
      </c>
      <c r="G332" s="15"/>
    </row>
    <row r="333" spans="1:7" x14ac:dyDescent="0.35">
      <c r="A333" s="12" t="s">
        <v>1428</v>
      </c>
      <c r="B333" s="30"/>
      <c r="C333" s="30" t="s">
        <v>900</v>
      </c>
      <c r="D333" s="41">
        <v>-1493100</v>
      </c>
      <c r="E333" s="23">
        <v>-4741.34</v>
      </c>
      <c r="F333" s="24">
        <v>-9.2060000000000006E-3</v>
      </c>
      <c r="G333" s="15"/>
    </row>
    <row r="334" spans="1:7" x14ac:dyDescent="0.35">
      <c r="A334" s="12" t="s">
        <v>1429</v>
      </c>
      <c r="B334" s="30"/>
      <c r="C334" s="30" t="s">
        <v>955</v>
      </c>
      <c r="D334" s="41">
        <v>-1082525</v>
      </c>
      <c r="E334" s="23">
        <v>-4906</v>
      </c>
      <c r="F334" s="24">
        <v>-9.5259999999999997E-3</v>
      </c>
      <c r="G334" s="15"/>
    </row>
    <row r="335" spans="1:7" x14ac:dyDescent="0.35">
      <c r="A335" s="12" t="s">
        <v>1430</v>
      </c>
      <c r="B335" s="30"/>
      <c r="C335" s="30" t="s">
        <v>952</v>
      </c>
      <c r="D335" s="41">
        <v>-461400</v>
      </c>
      <c r="E335" s="23">
        <v>-5009.88</v>
      </c>
      <c r="F335" s="24">
        <v>-9.7269999999999995E-3</v>
      </c>
      <c r="G335" s="15"/>
    </row>
    <row r="336" spans="1:7" x14ac:dyDescent="0.35">
      <c r="A336" s="12" t="s">
        <v>1431</v>
      </c>
      <c r="B336" s="30"/>
      <c r="C336" s="30" t="s">
        <v>949</v>
      </c>
      <c r="D336" s="41">
        <v>-1087500</v>
      </c>
      <c r="E336" s="23">
        <v>-5206.41</v>
      </c>
      <c r="F336" s="24">
        <v>-1.0109E-2</v>
      </c>
      <c r="G336" s="15"/>
    </row>
    <row r="337" spans="1:7" x14ac:dyDescent="0.35">
      <c r="A337" s="12" t="s">
        <v>1432</v>
      </c>
      <c r="B337" s="30"/>
      <c r="C337" s="30" t="s">
        <v>946</v>
      </c>
      <c r="D337" s="41">
        <v>-6222000</v>
      </c>
      <c r="E337" s="23">
        <v>-5319.81</v>
      </c>
      <c r="F337" s="24">
        <v>-1.0329E-2</v>
      </c>
      <c r="G337" s="15"/>
    </row>
    <row r="338" spans="1:7" x14ac:dyDescent="0.35">
      <c r="A338" s="12" t="s">
        <v>1433</v>
      </c>
      <c r="B338" s="30"/>
      <c r="C338" s="30" t="s">
        <v>943</v>
      </c>
      <c r="D338" s="41">
        <v>-293400</v>
      </c>
      <c r="E338" s="23">
        <v>-5715.43</v>
      </c>
      <c r="F338" s="24">
        <v>-1.1096999999999999E-2</v>
      </c>
      <c r="G338" s="15"/>
    </row>
    <row r="339" spans="1:7" x14ac:dyDescent="0.35">
      <c r="A339" s="12" t="s">
        <v>1434</v>
      </c>
      <c r="B339" s="30"/>
      <c r="C339" s="30" t="s">
        <v>940</v>
      </c>
      <c r="D339" s="41">
        <v>-661250</v>
      </c>
      <c r="E339" s="23">
        <v>-6201.86</v>
      </c>
      <c r="F339" s="24">
        <v>-1.2042000000000001E-2</v>
      </c>
      <c r="G339" s="15"/>
    </row>
    <row r="340" spans="1:7" x14ac:dyDescent="0.35">
      <c r="A340" s="12" t="s">
        <v>1435</v>
      </c>
      <c r="B340" s="30"/>
      <c r="C340" s="30" t="s">
        <v>937</v>
      </c>
      <c r="D340" s="41">
        <v>-235000</v>
      </c>
      <c r="E340" s="23">
        <v>-6454.51</v>
      </c>
      <c r="F340" s="24">
        <v>-1.2533000000000001E-2</v>
      </c>
      <c r="G340" s="15"/>
    </row>
    <row r="341" spans="1:7" x14ac:dyDescent="0.35">
      <c r="A341" s="12" t="s">
        <v>1436</v>
      </c>
      <c r="B341" s="30"/>
      <c r="C341" s="30" t="s">
        <v>900</v>
      </c>
      <c r="D341" s="41">
        <v>-688875</v>
      </c>
      <c r="E341" s="23">
        <v>-6599.42</v>
      </c>
      <c r="F341" s="24">
        <v>-1.2814000000000001E-2</v>
      </c>
      <c r="G341" s="15"/>
    </row>
    <row r="342" spans="1:7" x14ac:dyDescent="0.35">
      <c r="A342" s="12" t="s">
        <v>1437</v>
      </c>
      <c r="B342" s="30"/>
      <c r="C342" s="30" t="s">
        <v>928</v>
      </c>
      <c r="D342" s="41">
        <v>-101125</v>
      </c>
      <c r="E342" s="23">
        <v>-6856.83</v>
      </c>
      <c r="F342" s="24">
        <v>-1.3313999999999999E-2</v>
      </c>
      <c r="G342" s="15"/>
    </row>
    <row r="343" spans="1:7" x14ac:dyDescent="0.35">
      <c r="A343" s="12" t="s">
        <v>1438</v>
      </c>
      <c r="B343" s="30"/>
      <c r="C343" s="30" t="s">
        <v>900</v>
      </c>
      <c r="D343" s="41">
        <v>-607950</v>
      </c>
      <c r="E343" s="23">
        <v>-7157.4</v>
      </c>
      <c r="F343" s="24">
        <v>-1.3897E-2</v>
      </c>
      <c r="G343" s="15"/>
    </row>
    <row r="344" spans="1:7" x14ac:dyDescent="0.35">
      <c r="A344" s="12" t="s">
        <v>1439</v>
      </c>
      <c r="B344" s="30"/>
      <c r="C344" s="30" t="s">
        <v>928</v>
      </c>
      <c r="D344" s="41">
        <v>-8850000</v>
      </c>
      <c r="E344" s="23">
        <v>-7318.95</v>
      </c>
      <c r="F344" s="24">
        <v>-1.4211E-2</v>
      </c>
      <c r="G344" s="15"/>
    </row>
    <row r="345" spans="1:7" x14ac:dyDescent="0.35">
      <c r="A345" s="12" t="s">
        <v>1440</v>
      </c>
      <c r="B345" s="30"/>
      <c r="C345" s="30" t="s">
        <v>900</v>
      </c>
      <c r="D345" s="41">
        <v>-14912000</v>
      </c>
      <c r="E345" s="23">
        <v>-7709.5</v>
      </c>
      <c r="F345" s="24">
        <v>-1.4969E-2</v>
      </c>
      <c r="G345" s="15"/>
    </row>
    <row r="346" spans="1:7" x14ac:dyDescent="0.35">
      <c r="A346" s="12" t="s">
        <v>1441</v>
      </c>
      <c r="B346" s="30"/>
      <c r="C346" s="30" t="s">
        <v>923</v>
      </c>
      <c r="D346" s="41">
        <v>-95600</v>
      </c>
      <c r="E346" s="23">
        <v>-8635.74</v>
      </c>
      <c r="F346" s="24">
        <v>-1.6768000000000002E-2</v>
      </c>
      <c r="G346" s="15"/>
    </row>
    <row r="347" spans="1:7" x14ac:dyDescent="0.35">
      <c r="A347" s="12" t="s">
        <v>1442</v>
      </c>
      <c r="B347" s="30"/>
      <c r="C347" s="30" t="s">
        <v>920</v>
      </c>
      <c r="D347" s="41">
        <v>-1513800</v>
      </c>
      <c r="E347" s="23">
        <v>-8714.9500000000007</v>
      </c>
      <c r="F347" s="24">
        <v>-1.6922E-2</v>
      </c>
      <c r="G347" s="15"/>
    </row>
    <row r="348" spans="1:7" x14ac:dyDescent="0.35">
      <c r="A348" s="12" t="s">
        <v>1443</v>
      </c>
      <c r="B348" s="30"/>
      <c r="C348" s="30" t="s">
        <v>917</v>
      </c>
      <c r="D348" s="41">
        <v>-4097250</v>
      </c>
      <c r="E348" s="23">
        <v>-9270.0300000000007</v>
      </c>
      <c r="F348" s="24">
        <v>-1.7999999999999999E-2</v>
      </c>
      <c r="G348" s="15"/>
    </row>
    <row r="349" spans="1:7" x14ac:dyDescent="0.35">
      <c r="A349" s="12" t="s">
        <v>1444</v>
      </c>
      <c r="B349" s="30"/>
      <c r="C349" s="30" t="s">
        <v>900</v>
      </c>
      <c r="D349" s="41">
        <v>-478400</v>
      </c>
      <c r="E349" s="23">
        <v>-9368.51</v>
      </c>
      <c r="F349" s="24">
        <v>-1.8190999999999999E-2</v>
      </c>
      <c r="G349" s="15"/>
    </row>
    <row r="350" spans="1:7" x14ac:dyDescent="0.35">
      <c r="A350" s="12" t="s">
        <v>1445</v>
      </c>
      <c r="B350" s="30"/>
      <c r="C350" s="30" t="s">
        <v>912</v>
      </c>
      <c r="D350" s="41">
        <v>-339625</v>
      </c>
      <c r="E350" s="23">
        <v>-9415.59</v>
      </c>
      <c r="F350" s="24">
        <v>-1.8282E-2</v>
      </c>
      <c r="G350" s="15"/>
    </row>
    <row r="351" spans="1:7" x14ac:dyDescent="0.35">
      <c r="A351" s="12" t="s">
        <v>1446</v>
      </c>
      <c r="B351" s="30"/>
      <c r="C351" s="30" t="s">
        <v>909</v>
      </c>
      <c r="D351" s="41">
        <v>-3789000</v>
      </c>
      <c r="E351" s="23">
        <v>-10114.74</v>
      </c>
      <c r="F351" s="24">
        <v>-1.9640000000000001E-2</v>
      </c>
      <c r="G351" s="15"/>
    </row>
    <row r="352" spans="1:7" x14ac:dyDescent="0.35">
      <c r="A352" s="12" t="s">
        <v>1447</v>
      </c>
      <c r="B352" s="30"/>
      <c r="C352" s="30" t="s">
        <v>906</v>
      </c>
      <c r="D352" s="41">
        <v>-297000</v>
      </c>
      <c r="E352" s="23">
        <v>-11709.08</v>
      </c>
      <c r="F352" s="24">
        <v>-2.2735999999999999E-2</v>
      </c>
      <c r="G352" s="15"/>
    </row>
    <row r="353" spans="1:7" x14ac:dyDescent="0.35">
      <c r="A353" s="12" t="s">
        <v>1448</v>
      </c>
      <c r="B353" s="30"/>
      <c r="C353" s="30" t="s">
        <v>903</v>
      </c>
      <c r="D353" s="41">
        <v>-8820000</v>
      </c>
      <c r="E353" s="23">
        <v>-13243.23</v>
      </c>
      <c r="F353" s="24">
        <v>-2.5714999999999998E-2</v>
      </c>
      <c r="G353" s="15"/>
    </row>
    <row r="354" spans="1:7" x14ac:dyDescent="0.35">
      <c r="A354" s="12" t="s">
        <v>1449</v>
      </c>
      <c r="B354" s="30"/>
      <c r="C354" s="30" t="s">
        <v>900</v>
      </c>
      <c r="D354" s="41">
        <v>-916850</v>
      </c>
      <c r="E354" s="23">
        <v>-14872.22</v>
      </c>
      <c r="F354" s="24">
        <v>-2.8878000000000001E-2</v>
      </c>
      <c r="G354" s="15"/>
    </row>
    <row r="355" spans="1:7" x14ac:dyDescent="0.35">
      <c r="A355" s="12" t="s">
        <v>1450</v>
      </c>
      <c r="B355" s="30"/>
      <c r="C355" s="30" t="s">
        <v>897</v>
      </c>
      <c r="D355" s="41">
        <v>-1826250</v>
      </c>
      <c r="E355" s="23">
        <v>-16203.4</v>
      </c>
      <c r="F355" s="24">
        <v>-3.1461999999999997E-2</v>
      </c>
      <c r="G355" s="15"/>
    </row>
    <row r="356" spans="1:7" x14ac:dyDescent="0.35">
      <c r="A356" s="16" t="s">
        <v>110</v>
      </c>
      <c r="B356" s="31"/>
      <c r="C356" s="31"/>
      <c r="D356" s="17"/>
      <c r="E356" s="42">
        <v>-392594.08</v>
      </c>
      <c r="F356" s="43">
        <v>-0.762235</v>
      </c>
      <c r="G356" s="20"/>
    </row>
    <row r="357" spans="1:7" x14ac:dyDescent="0.35">
      <c r="A357" s="12"/>
      <c r="B357" s="30"/>
      <c r="C357" s="30"/>
      <c r="D357" s="13"/>
      <c r="E357" s="14"/>
      <c r="F357" s="15"/>
      <c r="G357" s="15"/>
    </row>
    <row r="358" spans="1:7" x14ac:dyDescent="0.35">
      <c r="A358" s="12"/>
      <c r="B358" s="30"/>
      <c r="C358" s="30"/>
      <c r="D358" s="13"/>
      <c r="E358" s="14"/>
      <c r="F358" s="15"/>
      <c r="G358" s="15"/>
    </row>
    <row r="359" spans="1:7" x14ac:dyDescent="0.35">
      <c r="A359" s="12"/>
      <c r="B359" s="30"/>
      <c r="C359" s="30"/>
      <c r="D359" s="13"/>
      <c r="E359" s="14"/>
      <c r="F359" s="15"/>
      <c r="G359" s="15"/>
    </row>
    <row r="360" spans="1:7" x14ac:dyDescent="0.35">
      <c r="A360" s="21" t="s">
        <v>135</v>
      </c>
      <c r="B360" s="32"/>
      <c r="C360" s="32"/>
      <c r="D360" s="22"/>
      <c r="E360" s="44">
        <v>-392594.08</v>
      </c>
      <c r="F360" s="45">
        <v>-0.762235</v>
      </c>
      <c r="G360" s="20"/>
    </row>
    <row r="361" spans="1:7" x14ac:dyDescent="0.35">
      <c r="A361" s="12"/>
      <c r="B361" s="30"/>
      <c r="C361" s="30"/>
      <c r="D361" s="13"/>
      <c r="E361" s="14"/>
      <c r="F361" s="15"/>
      <c r="G361" s="15"/>
    </row>
    <row r="362" spans="1:7" x14ac:dyDescent="0.35">
      <c r="A362" s="16" t="s">
        <v>143</v>
      </c>
      <c r="B362" s="30"/>
      <c r="C362" s="30"/>
      <c r="D362" s="13"/>
      <c r="E362" s="14"/>
      <c r="F362" s="15"/>
      <c r="G362" s="15"/>
    </row>
    <row r="363" spans="1:7" x14ac:dyDescent="0.35">
      <c r="A363" s="16" t="s">
        <v>144</v>
      </c>
      <c r="B363" s="30"/>
      <c r="C363" s="30"/>
      <c r="D363" s="13"/>
      <c r="E363" s="14"/>
      <c r="F363" s="15"/>
      <c r="G363" s="15"/>
    </row>
    <row r="364" spans="1:7" x14ac:dyDescent="0.35">
      <c r="A364" s="12" t="s">
        <v>1451</v>
      </c>
      <c r="B364" s="30" t="s">
        <v>1452</v>
      </c>
      <c r="C364" s="30" t="s">
        <v>147</v>
      </c>
      <c r="D364" s="13">
        <v>7500000</v>
      </c>
      <c r="E364" s="14">
        <v>7501.31</v>
      </c>
      <c r="F364" s="15">
        <v>1.46E-2</v>
      </c>
      <c r="G364" s="15">
        <v>6.5554000000000001E-2</v>
      </c>
    </row>
    <row r="365" spans="1:7" x14ac:dyDescent="0.35">
      <c r="A365" s="16" t="s">
        <v>110</v>
      </c>
      <c r="B365" s="31"/>
      <c r="C365" s="31"/>
      <c r="D365" s="17"/>
      <c r="E365" s="37">
        <v>7501.31</v>
      </c>
      <c r="F365" s="38">
        <v>1.46E-2</v>
      </c>
      <c r="G365" s="20"/>
    </row>
    <row r="366" spans="1:7" x14ac:dyDescent="0.35">
      <c r="A366" s="12"/>
      <c r="B366" s="30"/>
      <c r="C366" s="30"/>
      <c r="D366" s="13"/>
      <c r="E366" s="14"/>
      <c r="F366" s="15"/>
      <c r="G366" s="15"/>
    </row>
    <row r="367" spans="1:7" x14ac:dyDescent="0.35">
      <c r="A367" s="16" t="s">
        <v>417</v>
      </c>
      <c r="B367" s="30"/>
      <c r="C367" s="30"/>
      <c r="D367" s="13"/>
      <c r="E367" s="14"/>
      <c r="F367" s="15"/>
      <c r="G367" s="15"/>
    </row>
    <row r="368" spans="1:7" x14ac:dyDescent="0.35">
      <c r="A368" s="12" t="s">
        <v>1453</v>
      </c>
      <c r="B368" s="30" t="s">
        <v>1454</v>
      </c>
      <c r="C368" s="30" t="s">
        <v>109</v>
      </c>
      <c r="D368" s="13">
        <v>12500000</v>
      </c>
      <c r="E368" s="14">
        <v>12527.19</v>
      </c>
      <c r="F368" s="15">
        <v>2.4299999999999999E-2</v>
      </c>
      <c r="G368" s="15">
        <v>6.7204E-2</v>
      </c>
    </row>
    <row r="369" spans="1:7" x14ac:dyDescent="0.35">
      <c r="A369" s="12" t="s">
        <v>1455</v>
      </c>
      <c r="B369" s="30" t="s">
        <v>1456</v>
      </c>
      <c r="C369" s="30" t="s">
        <v>109</v>
      </c>
      <c r="D369" s="13">
        <v>10000000</v>
      </c>
      <c r="E369" s="14">
        <v>10181.98</v>
      </c>
      <c r="F369" s="15">
        <v>1.9800000000000002E-2</v>
      </c>
      <c r="G369" s="15">
        <v>6.8819000000000005E-2</v>
      </c>
    </row>
    <row r="370" spans="1:7" x14ac:dyDescent="0.35">
      <c r="A370" s="12" t="s">
        <v>1457</v>
      </c>
      <c r="B370" s="30" t="s">
        <v>1458</v>
      </c>
      <c r="C370" s="30" t="s">
        <v>109</v>
      </c>
      <c r="D370" s="13">
        <v>5000000</v>
      </c>
      <c r="E370" s="14">
        <v>5001.38</v>
      </c>
      <c r="F370" s="15">
        <v>9.7000000000000003E-3</v>
      </c>
      <c r="G370" s="15">
        <v>6.1852999999999998E-2</v>
      </c>
    </row>
    <row r="371" spans="1:7" x14ac:dyDescent="0.35">
      <c r="A371" s="12" t="s">
        <v>1459</v>
      </c>
      <c r="B371" s="30" t="s">
        <v>1460</v>
      </c>
      <c r="C371" s="30" t="s">
        <v>109</v>
      </c>
      <c r="D371" s="13">
        <v>5000000</v>
      </c>
      <c r="E371" s="14">
        <v>4986.43</v>
      </c>
      <c r="F371" s="15">
        <v>9.7000000000000003E-3</v>
      </c>
      <c r="G371" s="15">
        <v>6.8703E-2</v>
      </c>
    </row>
    <row r="372" spans="1:7" x14ac:dyDescent="0.35">
      <c r="A372" s="16" t="s">
        <v>110</v>
      </c>
      <c r="B372" s="31"/>
      <c r="C372" s="31"/>
      <c r="D372" s="17"/>
      <c r="E372" s="37">
        <v>32696.98</v>
      </c>
      <c r="F372" s="38">
        <v>6.3500000000000001E-2</v>
      </c>
      <c r="G372" s="20"/>
    </row>
    <row r="373" spans="1:7" x14ac:dyDescent="0.35">
      <c r="A373" s="12"/>
      <c r="B373" s="30"/>
      <c r="C373" s="30"/>
      <c r="D373" s="13"/>
      <c r="E373" s="14"/>
      <c r="F373" s="15"/>
      <c r="G373" s="15"/>
    </row>
    <row r="374" spans="1:7" x14ac:dyDescent="0.35">
      <c r="A374" s="16" t="s">
        <v>196</v>
      </c>
      <c r="B374" s="30"/>
      <c r="C374" s="30"/>
      <c r="D374" s="13"/>
      <c r="E374" s="14"/>
      <c r="F374" s="15"/>
      <c r="G374" s="15"/>
    </row>
    <row r="375" spans="1:7" x14ac:dyDescent="0.35">
      <c r="A375" s="16" t="s">
        <v>110</v>
      </c>
      <c r="B375" s="30"/>
      <c r="C375" s="30"/>
      <c r="D375" s="13"/>
      <c r="E375" s="39" t="s">
        <v>104</v>
      </c>
      <c r="F375" s="40" t="s">
        <v>104</v>
      </c>
      <c r="G375" s="15"/>
    </row>
    <row r="376" spans="1:7" x14ac:dyDescent="0.35">
      <c r="A376" s="12"/>
      <c r="B376" s="30"/>
      <c r="C376" s="30"/>
      <c r="D376" s="13"/>
      <c r="E376" s="14"/>
      <c r="F376" s="15"/>
      <c r="G376" s="15"/>
    </row>
    <row r="377" spans="1:7" x14ac:dyDescent="0.35">
      <c r="A377" s="16" t="s">
        <v>197</v>
      </c>
      <c r="B377" s="30"/>
      <c r="C377" s="30"/>
      <c r="D377" s="13"/>
      <c r="E377" s="14"/>
      <c r="F377" s="15"/>
      <c r="G377" s="15"/>
    </row>
    <row r="378" spans="1:7" x14ac:dyDescent="0.35">
      <c r="A378" s="16" t="s">
        <v>110</v>
      </c>
      <c r="B378" s="30"/>
      <c r="C378" s="30"/>
      <c r="D378" s="13"/>
      <c r="E378" s="39" t="s">
        <v>104</v>
      </c>
      <c r="F378" s="40" t="s">
        <v>104</v>
      </c>
      <c r="G378" s="15"/>
    </row>
    <row r="379" spans="1:7" x14ac:dyDescent="0.35">
      <c r="A379" s="12"/>
      <c r="B379" s="30"/>
      <c r="C379" s="30"/>
      <c r="D379" s="13"/>
      <c r="E379" s="14"/>
      <c r="F379" s="15"/>
      <c r="G379" s="15"/>
    </row>
    <row r="380" spans="1:7" x14ac:dyDescent="0.35">
      <c r="A380" s="21" t="s">
        <v>135</v>
      </c>
      <c r="B380" s="32"/>
      <c r="C380" s="32"/>
      <c r="D380" s="22"/>
      <c r="E380" s="18">
        <v>40198.29</v>
      </c>
      <c r="F380" s="19">
        <v>7.8100000000000003E-2</v>
      </c>
      <c r="G380" s="20"/>
    </row>
    <row r="381" spans="1:7" x14ac:dyDescent="0.35">
      <c r="A381" s="12"/>
      <c r="B381" s="30"/>
      <c r="C381" s="30"/>
      <c r="D381" s="13"/>
      <c r="E381" s="14"/>
      <c r="F381" s="15"/>
      <c r="G381" s="15"/>
    </row>
    <row r="382" spans="1:7" x14ac:dyDescent="0.35">
      <c r="A382" s="16" t="s">
        <v>105</v>
      </c>
      <c r="B382" s="30"/>
      <c r="C382" s="30"/>
      <c r="D382" s="13"/>
      <c r="E382" s="14"/>
      <c r="F382" s="15"/>
      <c r="G382" s="15"/>
    </row>
    <row r="383" spans="1:7" x14ac:dyDescent="0.35">
      <c r="A383" s="12"/>
      <c r="B383" s="30"/>
      <c r="C383" s="30"/>
      <c r="D383" s="13"/>
      <c r="E383" s="14"/>
      <c r="F383" s="15"/>
      <c r="G383" s="15"/>
    </row>
    <row r="384" spans="1:7" x14ac:dyDescent="0.35">
      <c r="A384" s="16" t="s">
        <v>106</v>
      </c>
      <c r="B384" s="30"/>
      <c r="C384" s="30"/>
      <c r="D384" s="13"/>
      <c r="E384" s="14"/>
      <c r="F384" s="15"/>
      <c r="G384" s="15"/>
    </row>
    <row r="385" spans="1:7" x14ac:dyDescent="0.35">
      <c r="A385" s="12" t="s">
        <v>1461</v>
      </c>
      <c r="B385" s="30" t="s">
        <v>1462</v>
      </c>
      <c r="C385" s="30" t="s">
        <v>109</v>
      </c>
      <c r="D385" s="13">
        <v>10000000</v>
      </c>
      <c r="E385" s="14">
        <v>9917.6200000000008</v>
      </c>
      <c r="F385" s="15">
        <v>1.9300000000000001E-2</v>
      </c>
      <c r="G385" s="15">
        <v>6.1878000000000002E-2</v>
      </c>
    </row>
    <row r="386" spans="1:7" x14ac:dyDescent="0.35">
      <c r="A386" s="12" t="s">
        <v>1463</v>
      </c>
      <c r="B386" s="30" t="s">
        <v>1464</v>
      </c>
      <c r="C386" s="30" t="s">
        <v>109</v>
      </c>
      <c r="D386" s="13">
        <v>10000000</v>
      </c>
      <c r="E386" s="14">
        <v>9819.2199999999993</v>
      </c>
      <c r="F386" s="15">
        <v>1.9099999999999999E-2</v>
      </c>
      <c r="G386" s="15">
        <v>6.4000000000000001E-2</v>
      </c>
    </row>
    <row r="387" spans="1:7" x14ac:dyDescent="0.35">
      <c r="A387" s="12" t="s">
        <v>1465</v>
      </c>
      <c r="B387" s="30" t="s">
        <v>1466</v>
      </c>
      <c r="C387" s="30" t="s">
        <v>109</v>
      </c>
      <c r="D387" s="13">
        <v>10000000</v>
      </c>
      <c r="E387" s="14">
        <v>9628.43</v>
      </c>
      <c r="F387" s="15">
        <v>1.8700000000000001E-2</v>
      </c>
      <c r="G387" s="15">
        <v>6.7074999999999996E-2</v>
      </c>
    </row>
    <row r="388" spans="1:7" x14ac:dyDescent="0.35">
      <c r="A388" s="12" t="s">
        <v>1467</v>
      </c>
      <c r="B388" s="30" t="s">
        <v>1468</v>
      </c>
      <c r="C388" s="30" t="s">
        <v>109</v>
      </c>
      <c r="D388" s="13">
        <v>7500000</v>
      </c>
      <c r="E388" s="14">
        <v>7483.16</v>
      </c>
      <c r="F388" s="15">
        <v>1.4500000000000001E-2</v>
      </c>
      <c r="G388" s="15">
        <v>5.8661999999999999E-2</v>
      </c>
    </row>
    <row r="389" spans="1:7" x14ac:dyDescent="0.35">
      <c r="A389" s="12" t="s">
        <v>1469</v>
      </c>
      <c r="B389" s="30" t="s">
        <v>1470</v>
      </c>
      <c r="C389" s="30" t="s">
        <v>109</v>
      </c>
      <c r="D389" s="13">
        <v>7500000</v>
      </c>
      <c r="E389" s="14">
        <v>7230.28</v>
      </c>
      <c r="F389" s="15">
        <v>1.4E-2</v>
      </c>
      <c r="G389" s="15">
        <v>6.7074999999999996E-2</v>
      </c>
    </row>
    <row r="390" spans="1:7" x14ac:dyDescent="0.35">
      <c r="A390" s="12" t="s">
        <v>1471</v>
      </c>
      <c r="B390" s="30" t="s">
        <v>1472</v>
      </c>
      <c r="C390" s="30" t="s">
        <v>109</v>
      </c>
      <c r="D390" s="13">
        <v>7000000</v>
      </c>
      <c r="E390" s="14">
        <v>6890.58</v>
      </c>
      <c r="F390" s="15">
        <v>1.34E-2</v>
      </c>
      <c r="G390" s="15">
        <v>6.3695000000000002E-2</v>
      </c>
    </row>
    <row r="391" spans="1:7" x14ac:dyDescent="0.35">
      <c r="A391" s="12" t="s">
        <v>1473</v>
      </c>
      <c r="B391" s="30" t="s">
        <v>1474</v>
      </c>
      <c r="C391" s="30" t="s">
        <v>109</v>
      </c>
      <c r="D391" s="13">
        <v>5000000</v>
      </c>
      <c r="E391" s="14">
        <v>4770.82</v>
      </c>
      <c r="F391" s="15">
        <v>9.2999999999999992E-3</v>
      </c>
      <c r="G391" s="15">
        <v>6.7699999999999996E-2</v>
      </c>
    </row>
    <row r="392" spans="1:7" x14ac:dyDescent="0.35">
      <c r="A392" s="12" t="s">
        <v>1475</v>
      </c>
      <c r="B392" s="30" t="s">
        <v>1476</v>
      </c>
      <c r="C392" s="30" t="s">
        <v>109</v>
      </c>
      <c r="D392" s="13">
        <v>2500000</v>
      </c>
      <c r="E392" s="14">
        <v>2422.25</v>
      </c>
      <c r="F392" s="15">
        <v>4.7000000000000002E-3</v>
      </c>
      <c r="G392" s="15">
        <v>6.6949999999999996E-2</v>
      </c>
    </row>
    <row r="393" spans="1:7" x14ac:dyDescent="0.35">
      <c r="A393" s="12" t="s">
        <v>1477</v>
      </c>
      <c r="B393" s="30" t="s">
        <v>1478</v>
      </c>
      <c r="C393" s="30" t="s">
        <v>109</v>
      </c>
      <c r="D393" s="13">
        <v>500000</v>
      </c>
      <c r="E393" s="14">
        <v>497.06</v>
      </c>
      <c r="F393" s="15">
        <v>1E-3</v>
      </c>
      <c r="G393" s="15">
        <v>6.1704000000000002E-2</v>
      </c>
    </row>
    <row r="394" spans="1:7" x14ac:dyDescent="0.35">
      <c r="A394" s="12" t="s">
        <v>1479</v>
      </c>
      <c r="B394" s="30" t="s">
        <v>1480</v>
      </c>
      <c r="C394" s="30" t="s">
        <v>109</v>
      </c>
      <c r="D394" s="13">
        <v>200000</v>
      </c>
      <c r="E394" s="14">
        <v>199.31</v>
      </c>
      <c r="F394" s="15">
        <v>4.0000000000000002E-4</v>
      </c>
      <c r="G394" s="15">
        <v>5.9804000000000003E-2</v>
      </c>
    </row>
    <row r="395" spans="1:7" x14ac:dyDescent="0.35">
      <c r="A395" s="16" t="s">
        <v>110</v>
      </c>
      <c r="B395" s="31"/>
      <c r="C395" s="31"/>
      <c r="D395" s="17"/>
      <c r="E395" s="37">
        <v>58858.73</v>
      </c>
      <c r="F395" s="38">
        <v>0.1144</v>
      </c>
      <c r="G395" s="20"/>
    </row>
    <row r="396" spans="1:7" x14ac:dyDescent="0.35">
      <c r="A396" s="12"/>
      <c r="B396" s="30"/>
      <c r="C396" s="30"/>
      <c r="D396" s="13"/>
      <c r="E396" s="14"/>
      <c r="F396" s="15"/>
      <c r="G396" s="15"/>
    </row>
    <row r="397" spans="1:7" x14ac:dyDescent="0.35">
      <c r="A397" s="21" t="s">
        <v>135</v>
      </c>
      <c r="B397" s="32"/>
      <c r="C397" s="32"/>
      <c r="D397" s="22"/>
      <c r="E397" s="18">
        <v>58858.73</v>
      </c>
      <c r="F397" s="19">
        <v>0.1144</v>
      </c>
      <c r="G397" s="20"/>
    </row>
    <row r="398" spans="1:7" x14ac:dyDescent="0.35">
      <c r="A398" s="12"/>
      <c r="B398" s="30"/>
      <c r="C398" s="30"/>
      <c r="D398" s="13"/>
      <c r="E398" s="14"/>
      <c r="F398" s="15"/>
      <c r="G398" s="15"/>
    </row>
    <row r="399" spans="1:7" x14ac:dyDescent="0.35">
      <c r="A399" s="12"/>
      <c r="B399" s="30"/>
      <c r="C399" s="30"/>
      <c r="D399" s="13"/>
      <c r="E399" s="14"/>
      <c r="F399" s="15"/>
      <c r="G399" s="15"/>
    </row>
    <row r="400" spans="1:7" x14ac:dyDescent="0.35">
      <c r="A400" s="16" t="s">
        <v>136</v>
      </c>
      <c r="B400" s="30"/>
      <c r="C400" s="30"/>
      <c r="D400" s="13"/>
      <c r="E400" s="14"/>
      <c r="F400" s="15"/>
      <c r="G400" s="15"/>
    </row>
    <row r="401" spans="1:7" x14ac:dyDescent="0.35">
      <c r="A401" s="12" t="s">
        <v>137</v>
      </c>
      <c r="B401" s="30"/>
      <c r="C401" s="30"/>
      <c r="D401" s="13"/>
      <c r="E401" s="14">
        <v>10143.43</v>
      </c>
      <c r="F401" s="15">
        <v>1.9699999999999999E-2</v>
      </c>
      <c r="G401" s="15">
        <v>5.6446000000000003E-2</v>
      </c>
    </row>
    <row r="402" spans="1:7" x14ac:dyDescent="0.35">
      <c r="A402" s="16" t="s">
        <v>110</v>
      </c>
      <c r="B402" s="31"/>
      <c r="C402" s="31"/>
      <c r="D402" s="17"/>
      <c r="E402" s="37">
        <v>10143.43</v>
      </c>
      <c r="F402" s="38">
        <v>1.9699999999999999E-2</v>
      </c>
      <c r="G402" s="20"/>
    </row>
    <row r="403" spans="1:7" x14ac:dyDescent="0.35">
      <c r="A403" s="12"/>
      <c r="B403" s="30"/>
      <c r="C403" s="30"/>
      <c r="D403" s="13"/>
      <c r="E403" s="14"/>
      <c r="F403" s="15"/>
      <c r="G403" s="15"/>
    </row>
    <row r="404" spans="1:7" x14ac:dyDescent="0.35">
      <c r="A404" s="21" t="s">
        <v>135</v>
      </c>
      <c r="B404" s="32"/>
      <c r="C404" s="32"/>
      <c r="D404" s="22"/>
      <c r="E404" s="18">
        <v>10143.43</v>
      </c>
      <c r="F404" s="19">
        <v>1.9699999999999999E-2</v>
      </c>
      <c r="G404" s="20"/>
    </row>
    <row r="405" spans="1:7" x14ac:dyDescent="0.35">
      <c r="A405" s="12" t="s">
        <v>138</v>
      </c>
      <c r="B405" s="30"/>
      <c r="C405" s="30"/>
      <c r="D405" s="13"/>
      <c r="E405" s="14">
        <v>838.41050389999998</v>
      </c>
      <c r="F405" s="15">
        <v>1.627E-3</v>
      </c>
      <c r="G405" s="15"/>
    </row>
    <row r="406" spans="1:7" x14ac:dyDescent="0.35">
      <c r="A406" s="12" t="s">
        <v>139</v>
      </c>
      <c r="B406" s="30"/>
      <c r="C406" s="30"/>
      <c r="D406" s="13"/>
      <c r="E406" s="14">
        <v>15109.5494961</v>
      </c>
      <c r="F406" s="15">
        <v>2.8573000000000001E-2</v>
      </c>
      <c r="G406" s="15">
        <v>5.6446000000000003E-2</v>
      </c>
    </row>
    <row r="407" spans="1:7" x14ac:dyDescent="0.35">
      <c r="A407" s="25" t="s">
        <v>140</v>
      </c>
      <c r="B407" s="33"/>
      <c r="C407" s="33"/>
      <c r="D407" s="26"/>
      <c r="E407" s="27">
        <v>514999.27</v>
      </c>
      <c r="F407" s="28">
        <v>1</v>
      </c>
      <c r="G407" s="28"/>
    </row>
    <row r="409" spans="1:7" x14ac:dyDescent="0.35">
      <c r="A409" s="1" t="s">
        <v>1481</v>
      </c>
    </row>
    <row r="410" spans="1:7" x14ac:dyDescent="0.35">
      <c r="A410" s="1" t="s">
        <v>142</v>
      </c>
    </row>
    <row r="412" spans="1:7" x14ac:dyDescent="0.35">
      <c r="A412" s="1" t="s">
        <v>2352</v>
      </c>
    </row>
    <row r="413" spans="1:7" x14ac:dyDescent="0.35">
      <c r="A413" s="47" t="s">
        <v>2353</v>
      </c>
      <c r="B413" s="34" t="s">
        <v>104</v>
      </c>
    </row>
    <row r="414" spans="1:7" x14ac:dyDescent="0.35">
      <c r="A414" t="s">
        <v>2354</v>
      </c>
    </row>
    <row r="415" spans="1:7" x14ac:dyDescent="0.35">
      <c r="A415" t="s">
        <v>2355</v>
      </c>
      <c r="B415" t="s">
        <v>2356</v>
      </c>
      <c r="C415" t="s">
        <v>2356</v>
      </c>
    </row>
    <row r="416" spans="1:7" x14ac:dyDescent="0.35">
      <c r="B416" s="48">
        <v>44865</v>
      </c>
      <c r="C416" s="48">
        <v>44895</v>
      </c>
    </row>
    <row r="417" spans="1:7" x14ac:dyDescent="0.35">
      <c r="A417" t="s">
        <v>2360</v>
      </c>
      <c r="B417">
        <v>16.933800000000002</v>
      </c>
      <c r="C417">
        <v>17.0106</v>
      </c>
      <c r="E417" s="2"/>
      <c r="G417"/>
    </row>
    <row r="418" spans="1:7" x14ac:dyDescent="0.35">
      <c r="A418" t="s">
        <v>2361</v>
      </c>
      <c r="B418">
        <v>12.105600000000001</v>
      </c>
      <c r="C418">
        <v>12.160500000000001</v>
      </c>
      <c r="E418" s="2"/>
      <c r="G418"/>
    </row>
    <row r="419" spans="1:7" x14ac:dyDescent="0.35">
      <c r="A419" t="s">
        <v>2382</v>
      </c>
      <c r="B419">
        <v>13.911099999999999</v>
      </c>
      <c r="C419">
        <v>13.9741</v>
      </c>
      <c r="E419" s="2"/>
      <c r="G419"/>
    </row>
    <row r="420" spans="1:7" x14ac:dyDescent="0.35">
      <c r="A420" t="s">
        <v>2369</v>
      </c>
      <c r="B420">
        <v>16.077500000000001</v>
      </c>
      <c r="C420">
        <v>16.140999999999998</v>
      </c>
      <c r="E420" s="2"/>
      <c r="G420"/>
    </row>
    <row r="421" spans="1:7" x14ac:dyDescent="0.35">
      <c r="A421" t="s">
        <v>2385</v>
      </c>
      <c r="B421">
        <v>16.073799999999999</v>
      </c>
      <c r="C421">
        <v>16.1373</v>
      </c>
      <c r="E421" s="2"/>
      <c r="G421"/>
    </row>
    <row r="422" spans="1:7" x14ac:dyDescent="0.35">
      <c r="A422" t="s">
        <v>2386</v>
      </c>
      <c r="B422">
        <v>11.795199999999999</v>
      </c>
      <c r="C422">
        <v>11.841799999999999</v>
      </c>
      <c r="E422" s="2"/>
      <c r="G422"/>
    </row>
    <row r="423" spans="1:7" x14ac:dyDescent="0.35">
      <c r="A423" t="s">
        <v>2387</v>
      </c>
      <c r="B423">
        <v>13.132</v>
      </c>
      <c r="C423">
        <v>13.1839</v>
      </c>
      <c r="E423" s="2"/>
      <c r="G423"/>
    </row>
    <row r="424" spans="1:7" x14ac:dyDescent="0.35">
      <c r="E424" s="2"/>
      <c r="G424"/>
    </row>
    <row r="425" spans="1:7" x14ac:dyDescent="0.35">
      <c r="A425" t="s">
        <v>2371</v>
      </c>
      <c r="B425" s="34" t="s">
        <v>104</v>
      </c>
    </row>
    <row r="426" spans="1:7" x14ac:dyDescent="0.35">
      <c r="A426" t="s">
        <v>2372</v>
      </c>
      <c r="B426" s="34" t="s">
        <v>104</v>
      </c>
    </row>
    <row r="427" spans="1:7" ht="29" x14ac:dyDescent="0.35">
      <c r="A427" s="47" t="s">
        <v>2373</v>
      </c>
      <c r="B427" s="34" t="s">
        <v>104</v>
      </c>
    </row>
    <row r="428" spans="1:7" ht="29" x14ac:dyDescent="0.35">
      <c r="A428" s="47" t="s">
        <v>2374</v>
      </c>
      <c r="B428" s="34" t="s">
        <v>104</v>
      </c>
    </row>
    <row r="429" spans="1:7" x14ac:dyDescent="0.35">
      <c r="A429" t="s">
        <v>2415</v>
      </c>
      <c r="B429" s="49">
        <v>14.924185</v>
      </c>
    </row>
    <row r="430" spans="1:7" ht="29" x14ac:dyDescent="0.35">
      <c r="A430" s="47" t="s">
        <v>2376</v>
      </c>
      <c r="B430" s="34">
        <v>0</v>
      </c>
    </row>
    <row r="431" spans="1:7" ht="29" x14ac:dyDescent="0.35">
      <c r="A431" s="47" t="s">
        <v>2377</v>
      </c>
      <c r="B431" s="34" t="s">
        <v>104</v>
      </c>
    </row>
    <row r="432" spans="1:7" ht="29" x14ac:dyDescent="0.35">
      <c r="A432" s="47" t="s">
        <v>2380</v>
      </c>
      <c r="B432" s="34" t="s">
        <v>104</v>
      </c>
    </row>
    <row r="433" spans="1:4" x14ac:dyDescent="0.35">
      <c r="A433" t="s">
        <v>2523</v>
      </c>
      <c r="B433" s="34" t="s">
        <v>104</v>
      </c>
    </row>
    <row r="434" spans="1:4" x14ac:dyDescent="0.35">
      <c r="A434" t="s">
        <v>2524</v>
      </c>
      <c r="B434" s="34" t="s">
        <v>104</v>
      </c>
    </row>
    <row r="437" spans="1:4" ht="29" x14ac:dyDescent="0.35">
      <c r="A437" s="70" t="s">
        <v>2580</v>
      </c>
      <c r="B437" s="57" t="s">
        <v>2581</v>
      </c>
      <c r="C437" s="57" t="s">
        <v>2531</v>
      </c>
      <c r="D437" s="65" t="s">
        <v>2532</v>
      </c>
    </row>
    <row r="438" spans="1:4" ht="72" customHeight="1" x14ac:dyDescent="0.35">
      <c r="A438" s="71" t="s">
        <v>2599</v>
      </c>
      <c r="B438" s="58"/>
      <c r="C438" s="58" t="s">
        <v>2551</v>
      </c>
      <c r="D438"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12A01-7922-4A49-9525-DC4A3891DE2E}">
  <dimension ref="A1:H272"/>
  <sheetViews>
    <sheetView showGridLines="0" workbookViewId="0">
      <pane ySplit="4" topLeftCell="A272" activePane="bottomLeft" state="frozen"/>
      <selection pane="bottomLeft" activeCell="A271" sqref="A271:D272"/>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49</v>
      </c>
      <c r="B1" s="55"/>
      <c r="C1" s="55"/>
      <c r="D1" s="55"/>
      <c r="E1" s="55"/>
      <c r="F1" s="55"/>
      <c r="G1" s="55"/>
      <c r="H1" s="51" t="str">
        <f>HYPERLINK("[EDEL_Portfolio Monthly Notes 30-Nov-2022.xlsx]Index!A1","Index")</f>
        <v>Index</v>
      </c>
    </row>
    <row r="2" spans="1:8" ht="19.5" customHeight="1" x14ac:dyDescent="0.35">
      <c r="A2" s="55" t="s">
        <v>50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933</v>
      </c>
      <c r="B8" s="30" t="s">
        <v>934</v>
      </c>
      <c r="C8" s="30" t="s">
        <v>900</v>
      </c>
      <c r="D8" s="13">
        <v>6038335</v>
      </c>
      <c r="E8" s="14">
        <v>57539.29</v>
      </c>
      <c r="F8" s="15">
        <v>6.3200000000000006E-2</v>
      </c>
      <c r="G8" s="15"/>
    </row>
    <row r="9" spans="1:8" x14ac:dyDescent="0.35">
      <c r="A9" s="12" t="s">
        <v>935</v>
      </c>
      <c r="B9" s="30" t="s">
        <v>936</v>
      </c>
      <c r="C9" s="30" t="s">
        <v>937</v>
      </c>
      <c r="D9" s="13">
        <v>1990313</v>
      </c>
      <c r="E9" s="14">
        <v>54362.41</v>
      </c>
      <c r="F9" s="15">
        <v>5.9700000000000003E-2</v>
      </c>
      <c r="G9" s="15"/>
    </row>
    <row r="10" spans="1:8" x14ac:dyDescent="0.35">
      <c r="A10" s="12" t="s">
        <v>898</v>
      </c>
      <c r="B10" s="30" t="s">
        <v>899</v>
      </c>
      <c r="C10" s="30" t="s">
        <v>900</v>
      </c>
      <c r="D10" s="13">
        <v>3239044</v>
      </c>
      <c r="E10" s="14">
        <v>52098.400000000001</v>
      </c>
      <c r="F10" s="15">
        <v>5.7200000000000001E-2</v>
      </c>
      <c r="G10" s="15"/>
    </row>
    <row r="11" spans="1:8" x14ac:dyDescent="0.35">
      <c r="A11" s="12" t="s">
        <v>1151</v>
      </c>
      <c r="B11" s="30" t="s">
        <v>1152</v>
      </c>
      <c r="C11" s="30" t="s">
        <v>900</v>
      </c>
      <c r="D11" s="13">
        <v>3576609</v>
      </c>
      <c r="E11" s="14">
        <v>32234.19</v>
      </c>
      <c r="F11" s="15">
        <v>3.5400000000000001E-2</v>
      </c>
      <c r="G11" s="15"/>
    </row>
    <row r="12" spans="1:8" x14ac:dyDescent="0.35">
      <c r="A12" s="12" t="s">
        <v>971</v>
      </c>
      <c r="B12" s="30" t="s">
        <v>972</v>
      </c>
      <c r="C12" s="30" t="s">
        <v>952</v>
      </c>
      <c r="D12" s="13">
        <v>1887349</v>
      </c>
      <c r="E12" s="14">
        <v>30857.21</v>
      </c>
      <c r="F12" s="15">
        <v>3.39E-2</v>
      </c>
      <c r="G12" s="15"/>
    </row>
    <row r="13" spans="1:8" x14ac:dyDescent="0.35">
      <c r="A13" s="12" t="s">
        <v>978</v>
      </c>
      <c r="B13" s="30" t="s">
        <v>979</v>
      </c>
      <c r="C13" s="30" t="s">
        <v>980</v>
      </c>
      <c r="D13" s="13">
        <v>8849752</v>
      </c>
      <c r="E13" s="14">
        <v>30089.16</v>
      </c>
      <c r="F13" s="15">
        <v>3.3000000000000002E-2</v>
      </c>
      <c r="G13" s="15"/>
    </row>
    <row r="14" spans="1:8" x14ac:dyDescent="0.35">
      <c r="A14" s="12" t="s">
        <v>1482</v>
      </c>
      <c r="B14" s="30" t="s">
        <v>1483</v>
      </c>
      <c r="C14" s="30" t="s">
        <v>900</v>
      </c>
      <c r="D14" s="13">
        <v>3978748</v>
      </c>
      <c r="E14" s="14">
        <v>23969.97</v>
      </c>
      <c r="F14" s="15">
        <v>2.63E-2</v>
      </c>
      <c r="G14" s="15"/>
    </row>
    <row r="15" spans="1:8" x14ac:dyDescent="0.35">
      <c r="A15" s="12" t="s">
        <v>960</v>
      </c>
      <c r="B15" s="30" t="s">
        <v>961</v>
      </c>
      <c r="C15" s="30" t="s">
        <v>962</v>
      </c>
      <c r="D15" s="13">
        <v>2269743</v>
      </c>
      <c r="E15" s="14">
        <v>19264.439999999999</v>
      </c>
      <c r="F15" s="15">
        <v>2.12E-2</v>
      </c>
      <c r="G15" s="15"/>
    </row>
    <row r="16" spans="1:8" x14ac:dyDescent="0.35">
      <c r="A16" s="12" t="s">
        <v>1141</v>
      </c>
      <c r="B16" s="30" t="s">
        <v>1142</v>
      </c>
      <c r="C16" s="30" t="s">
        <v>928</v>
      </c>
      <c r="D16" s="13">
        <v>600698</v>
      </c>
      <c r="E16" s="14">
        <v>16174.09</v>
      </c>
      <c r="F16" s="15">
        <v>1.78E-2</v>
      </c>
      <c r="G16" s="15"/>
    </row>
    <row r="17" spans="1:7" x14ac:dyDescent="0.35">
      <c r="A17" s="12" t="s">
        <v>1071</v>
      </c>
      <c r="B17" s="30" t="s">
        <v>1072</v>
      </c>
      <c r="C17" s="30" t="s">
        <v>1073</v>
      </c>
      <c r="D17" s="13">
        <v>686639</v>
      </c>
      <c r="E17" s="14">
        <v>14246.73</v>
      </c>
      <c r="F17" s="15">
        <v>1.5599999999999999E-2</v>
      </c>
      <c r="G17" s="15"/>
    </row>
    <row r="18" spans="1:7" x14ac:dyDescent="0.35">
      <c r="A18" s="12" t="s">
        <v>1135</v>
      </c>
      <c r="B18" s="30" t="s">
        <v>1136</v>
      </c>
      <c r="C18" s="30" t="s">
        <v>923</v>
      </c>
      <c r="D18" s="13">
        <v>1089569</v>
      </c>
      <c r="E18" s="14">
        <v>14225.41</v>
      </c>
      <c r="F18" s="15">
        <v>1.5599999999999999E-2</v>
      </c>
      <c r="G18" s="15"/>
    </row>
    <row r="19" spans="1:7" x14ac:dyDescent="0.35">
      <c r="A19" s="12" t="s">
        <v>1170</v>
      </c>
      <c r="B19" s="30" t="s">
        <v>1171</v>
      </c>
      <c r="C19" s="30" t="s">
        <v>980</v>
      </c>
      <c r="D19" s="13">
        <v>477457</v>
      </c>
      <c r="E19" s="14">
        <v>12816.62</v>
      </c>
      <c r="F19" s="15">
        <v>1.41E-2</v>
      </c>
      <c r="G19" s="15"/>
    </row>
    <row r="20" spans="1:7" x14ac:dyDescent="0.35">
      <c r="A20" s="12" t="s">
        <v>931</v>
      </c>
      <c r="B20" s="30" t="s">
        <v>932</v>
      </c>
      <c r="C20" s="30" t="s">
        <v>928</v>
      </c>
      <c r="D20" s="13">
        <v>181807</v>
      </c>
      <c r="E20" s="14">
        <v>12219.16</v>
      </c>
      <c r="F20" s="15">
        <v>1.34E-2</v>
      </c>
      <c r="G20" s="15"/>
    </row>
    <row r="21" spans="1:7" x14ac:dyDescent="0.35">
      <c r="A21" s="12" t="s">
        <v>963</v>
      </c>
      <c r="B21" s="30" t="s">
        <v>964</v>
      </c>
      <c r="C21" s="30" t="s">
        <v>912</v>
      </c>
      <c r="D21" s="13">
        <v>11000000</v>
      </c>
      <c r="E21" s="14">
        <v>11561</v>
      </c>
      <c r="F21" s="15">
        <v>1.2699999999999999E-2</v>
      </c>
      <c r="G21" s="15"/>
    </row>
    <row r="22" spans="1:7" x14ac:dyDescent="0.35">
      <c r="A22" s="12" t="s">
        <v>921</v>
      </c>
      <c r="B22" s="30" t="s">
        <v>922</v>
      </c>
      <c r="C22" s="30" t="s">
        <v>923</v>
      </c>
      <c r="D22" s="13">
        <v>126894</v>
      </c>
      <c r="E22" s="14">
        <v>11387.66</v>
      </c>
      <c r="F22" s="15">
        <v>1.2500000000000001E-2</v>
      </c>
      <c r="G22" s="15"/>
    </row>
    <row r="23" spans="1:7" x14ac:dyDescent="0.35">
      <c r="A23" s="12" t="s">
        <v>1187</v>
      </c>
      <c r="B23" s="30" t="s">
        <v>1188</v>
      </c>
      <c r="C23" s="30" t="s">
        <v>917</v>
      </c>
      <c r="D23" s="13">
        <v>6062658</v>
      </c>
      <c r="E23" s="14">
        <v>10439.9</v>
      </c>
      <c r="F23" s="15">
        <v>1.15E-2</v>
      </c>
      <c r="G23" s="15"/>
    </row>
    <row r="24" spans="1:7" x14ac:dyDescent="0.35">
      <c r="A24" s="12" t="s">
        <v>929</v>
      </c>
      <c r="B24" s="30" t="s">
        <v>930</v>
      </c>
      <c r="C24" s="30" t="s">
        <v>900</v>
      </c>
      <c r="D24" s="13">
        <v>865407</v>
      </c>
      <c r="E24" s="14">
        <v>10106.219999999999</v>
      </c>
      <c r="F24" s="15">
        <v>1.11E-2</v>
      </c>
      <c r="G24" s="15"/>
    </row>
    <row r="25" spans="1:7" x14ac:dyDescent="0.35">
      <c r="A25" s="12" t="s">
        <v>1018</v>
      </c>
      <c r="B25" s="30" t="s">
        <v>1019</v>
      </c>
      <c r="C25" s="30" t="s">
        <v>994</v>
      </c>
      <c r="D25" s="13">
        <v>200627</v>
      </c>
      <c r="E25" s="14">
        <v>9002.43</v>
      </c>
      <c r="F25" s="15">
        <v>9.9000000000000008E-3</v>
      </c>
      <c r="G25" s="15"/>
    </row>
    <row r="26" spans="1:7" x14ac:dyDescent="0.35">
      <c r="A26" s="12" t="s">
        <v>913</v>
      </c>
      <c r="B26" s="30" t="s">
        <v>914</v>
      </c>
      <c r="C26" s="30" t="s">
        <v>900</v>
      </c>
      <c r="D26" s="13">
        <v>455731</v>
      </c>
      <c r="E26" s="14">
        <v>8873.31</v>
      </c>
      <c r="F26" s="15">
        <v>9.7000000000000003E-3</v>
      </c>
      <c r="G26" s="15"/>
    </row>
    <row r="27" spans="1:7" x14ac:dyDescent="0.35">
      <c r="A27" s="12" t="s">
        <v>1020</v>
      </c>
      <c r="B27" s="30" t="s">
        <v>1021</v>
      </c>
      <c r="C27" s="30" t="s">
        <v>1022</v>
      </c>
      <c r="D27" s="13">
        <v>2604400</v>
      </c>
      <c r="E27" s="14">
        <v>8377.0499999999993</v>
      </c>
      <c r="F27" s="15">
        <v>9.1999999999999998E-3</v>
      </c>
      <c r="G27" s="15"/>
    </row>
    <row r="28" spans="1:7" x14ac:dyDescent="0.35">
      <c r="A28" s="12" t="s">
        <v>953</v>
      </c>
      <c r="B28" s="30" t="s">
        <v>954</v>
      </c>
      <c r="C28" s="30" t="s">
        <v>955</v>
      </c>
      <c r="D28" s="13">
        <v>1852513</v>
      </c>
      <c r="E28" s="14">
        <v>8349.2800000000007</v>
      </c>
      <c r="F28" s="15">
        <v>9.1999999999999998E-3</v>
      </c>
      <c r="G28" s="15"/>
    </row>
    <row r="29" spans="1:7" x14ac:dyDescent="0.35">
      <c r="A29" s="12" t="s">
        <v>1054</v>
      </c>
      <c r="B29" s="30" t="s">
        <v>1055</v>
      </c>
      <c r="C29" s="30" t="s">
        <v>928</v>
      </c>
      <c r="D29" s="13">
        <v>468550</v>
      </c>
      <c r="E29" s="14">
        <v>7620.97</v>
      </c>
      <c r="F29" s="15">
        <v>8.3999999999999995E-3</v>
      </c>
      <c r="G29" s="15"/>
    </row>
    <row r="30" spans="1:7" x14ac:dyDescent="0.35">
      <c r="A30" s="12" t="s">
        <v>1076</v>
      </c>
      <c r="B30" s="30" t="s">
        <v>1077</v>
      </c>
      <c r="C30" s="30" t="s">
        <v>952</v>
      </c>
      <c r="D30" s="13">
        <v>655928</v>
      </c>
      <c r="E30" s="14">
        <v>7351.64</v>
      </c>
      <c r="F30" s="15">
        <v>8.0999999999999996E-3</v>
      </c>
      <c r="G30" s="15"/>
    </row>
    <row r="31" spans="1:7" x14ac:dyDescent="0.35">
      <c r="A31" s="12" t="s">
        <v>1225</v>
      </c>
      <c r="B31" s="30" t="s">
        <v>1226</v>
      </c>
      <c r="C31" s="30" t="s">
        <v>1159</v>
      </c>
      <c r="D31" s="13">
        <v>7604356</v>
      </c>
      <c r="E31" s="14">
        <v>7205.13</v>
      </c>
      <c r="F31" s="15">
        <v>7.9000000000000008E-3</v>
      </c>
      <c r="G31" s="15"/>
    </row>
    <row r="32" spans="1:7" x14ac:dyDescent="0.35">
      <c r="A32" s="12" t="s">
        <v>1003</v>
      </c>
      <c r="B32" s="30" t="s">
        <v>1004</v>
      </c>
      <c r="C32" s="30" t="s">
        <v>952</v>
      </c>
      <c r="D32" s="13">
        <v>211486</v>
      </c>
      <c r="E32" s="14">
        <v>7171.07</v>
      </c>
      <c r="F32" s="15">
        <v>7.9000000000000008E-3</v>
      </c>
      <c r="G32" s="15"/>
    </row>
    <row r="33" spans="1:7" x14ac:dyDescent="0.35">
      <c r="A33" s="12" t="s">
        <v>1209</v>
      </c>
      <c r="B33" s="30" t="s">
        <v>1210</v>
      </c>
      <c r="C33" s="30" t="s">
        <v>952</v>
      </c>
      <c r="D33" s="13">
        <v>147451</v>
      </c>
      <c r="E33" s="14">
        <v>7134.49</v>
      </c>
      <c r="F33" s="15">
        <v>7.7999999999999996E-3</v>
      </c>
      <c r="G33" s="15"/>
    </row>
    <row r="34" spans="1:7" x14ac:dyDescent="0.35">
      <c r="A34" s="12" t="s">
        <v>1205</v>
      </c>
      <c r="B34" s="30" t="s">
        <v>1206</v>
      </c>
      <c r="C34" s="30" t="s">
        <v>949</v>
      </c>
      <c r="D34" s="13">
        <v>521001</v>
      </c>
      <c r="E34" s="14">
        <v>6683.92</v>
      </c>
      <c r="F34" s="15">
        <v>7.3000000000000001E-3</v>
      </c>
      <c r="G34" s="15"/>
    </row>
    <row r="35" spans="1:7" x14ac:dyDescent="0.35">
      <c r="A35" s="12" t="s">
        <v>1265</v>
      </c>
      <c r="B35" s="30" t="s">
        <v>1266</v>
      </c>
      <c r="C35" s="30" t="s">
        <v>923</v>
      </c>
      <c r="D35" s="13">
        <v>631191</v>
      </c>
      <c r="E35" s="14">
        <v>6615.83</v>
      </c>
      <c r="F35" s="15">
        <v>7.3000000000000001E-3</v>
      </c>
      <c r="G35" s="15"/>
    </row>
    <row r="36" spans="1:7" x14ac:dyDescent="0.35">
      <c r="A36" s="12" t="s">
        <v>1155</v>
      </c>
      <c r="B36" s="30" t="s">
        <v>1156</v>
      </c>
      <c r="C36" s="30" t="s">
        <v>1034</v>
      </c>
      <c r="D36" s="13">
        <v>794416</v>
      </c>
      <c r="E36" s="14">
        <v>6273.5</v>
      </c>
      <c r="F36" s="15">
        <v>6.8999999999999999E-3</v>
      </c>
      <c r="G36" s="15"/>
    </row>
    <row r="37" spans="1:7" x14ac:dyDescent="0.35">
      <c r="A37" s="12" t="s">
        <v>1058</v>
      </c>
      <c r="B37" s="30" t="s">
        <v>1059</v>
      </c>
      <c r="C37" s="30" t="s">
        <v>946</v>
      </c>
      <c r="D37" s="13">
        <v>5779220</v>
      </c>
      <c r="E37" s="14">
        <v>6221.33</v>
      </c>
      <c r="F37" s="15">
        <v>6.7999999999999996E-3</v>
      </c>
      <c r="G37" s="15"/>
    </row>
    <row r="38" spans="1:7" x14ac:dyDescent="0.35">
      <c r="A38" s="12" t="s">
        <v>1145</v>
      </c>
      <c r="B38" s="30" t="s">
        <v>1146</v>
      </c>
      <c r="C38" s="30" t="s">
        <v>952</v>
      </c>
      <c r="D38" s="13">
        <v>148572</v>
      </c>
      <c r="E38" s="14">
        <v>6172.72</v>
      </c>
      <c r="F38" s="15">
        <v>6.7999999999999996E-3</v>
      </c>
      <c r="G38" s="15"/>
    </row>
    <row r="39" spans="1:7" x14ac:dyDescent="0.35">
      <c r="A39" s="12" t="s">
        <v>1180</v>
      </c>
      <c r="B39" s="30" t="s">
        <v>1181</v>
      </c>
      <c r="C39" s="30" t="s">
        <v>1182</v>
      </c>
      <c r="D39" s="13">
        <v>4373920</v>
      </c>
      <c r="E39" s="14">
        <v>6171.6</v>
      </c>
      <c r="F39" s="15">
        <v>6.7999999999999996E-3</v>
      </c>
      <c r="G39" s="15"/>
    </row>
    <row r="40" spans="1:7" x14ac:dyDescent="0.35">
      <c r="A40" s="12" t="s">
        <v>1039</v>
      </c>
      <c r="B40" s="30" t="s">
        <v>1040</v>
      </c>
      <c r="C40" s="30" t="s">
        <v>994</v>
      </c>
      <c r="D40" s="13">
        <v>575364</v>
      </c>
      <c r="E40" s="14">
        <v>6018.6</v>
      </c>
      <c r="F40" s="15">
        <v>6.6E-3</v>
      </c>
      <c r="G40" s="15"/>
    </row>
    <row r="41" spans="1:7" x14ac:dyDescent="0.35">
      <c r="A41" s="12" t="s">
        <v>941</v>
      </c>
      <c r="B41" s="30" t="s">
        <v>942</v>
      </c>
      <c r="C41" s="30" t="s">
        <v>943</v>
      </c>
      <c r="D41" s="13">
        <v>300000</v>
      </c>
      <c r="E41" s="14">
        <v>5812.35</v>
      </c>
      <c r="F41" s="15">
        <v>6.4000000000000003E-3</v>
      </c>
      <c r="G41" s="15"/>
    </row>
    <row r="42" spans="1:7" x14ac:dyDescent="0.35">
      <c r="A42" s="12" t="s">
        <v>918</v>
      </c>
      <c r="B42" s="30" t="s">
        <v>919</v>
      </c>
      <c r="C42" s="30" t="s">
        <v>920</v>
      </c>
      <c r="D42" s="13">
        <v>995400</v>
      </c>
      <c r="E42" s="14">
        <v>5681.25</v>
      </c>
      <c r="F42" s="15">
        <v>6.1999999999999998E-3</v>
      </c>
      <c r="G42" s="15"/>
    </row>
    <row r="43" spans="1:7" x14ac:dyDescent="0.35">
      <c r="A43" s="12" t="s">
        <v>1078</v>
      </c>
      <c r="B43" s="30" t="s">
        <v>1079</v>
      </c>
      <c r="C43" s="30" t="s">
        <v>920</v>
      </c>
      <c r="D43" s="13">
        <v>75801</v>
      </c>
      <c r="E43" s="14">
        <v>5364.44</v>
      </c>
      <c r="F43" s="15">
        <v>5.8999999999999999E-3</v>
      </c>
      <c r="G43" s="15"/>
    </row>
    <row r="44" spans="1:7" x14ac:dyDescent="0.35">
      <c r="A44" s="12" t="s">
        <v>1200</v>
      </c>
      <c r="B44" s="30" t="s">
        <v>1201</v>
      </c>
      <c r="C44" s="30" t="s">
        <v>937</v>
      </c>
      <c r="D44" s="13">
        <v>1543982</v>
      </c>
      <c r="E44" s="14">
        <v>5267.29</v>
      </c>
      <c r="F44" s="15">
        <v>5.7999999999999996E-3</v>
      </c>
      <c r="G44" s="15"/>
    </row>
    <row r="45" spans="1:7" x14ac:dyDescent="0.35">
      <c r="A45" s="12" t="s">
        <v>1133</v>
      </c>
      <c r="B45" s="30" t="s">
        <v>1134</v>
      </c>
      <c r="C45" s="30" t="s">
        <v>952</v>
      </c>
      <c r="D45" s="13">
        <v>257000</v>
      </c>
      <c r="E45" s="14">
        <v>5184.33</v>
      </c>
      <c r="F45" s="15">
        <v>5.7000000000000002E-3</v>
      </c>
      <c r="G45" s="15"/>
    </row>
    <row r="46" spans="1:7" x14ac:dyDescent="0.35">
      <c r="A46" s="12" t="s">
        <v>1219</v>
      </c>
      <c r="B46" s="30" t="s">
        <v>1220</v>
      </c>
      <c r="C46" s="30" t="s">
        <v>940</v>
      </c>
      <c r="D46" s="13">
        <v>303660</v>
      </c>
      <c r="E46" s="14">
        <v>5120.01</v>
      </c>
      <c r="F46" s="15">
        <v>5.5999999999999999E-3</v>
      </c>
      <c r="G46" s="15"/>
    </row>
    <row r="47" spans="1:7" x14ac:dyDescent="0.35">
      <c r="A47" s="12" t="s">
        <v>1043</v>
      </c>
      <c r="B47" s="30" t="s">
        <v>1044</v>
      </c>
      <c r="C47" s="30" t="s">
        <v>1045</v>
      </c>
      <c r="D47" s="13">
        <v>4215881</v>
      </c>
      <c r="E47" s="14">
        <v>4962.09</v>
      </c>
      <c r="F47" s="15">
        <v>5.4000000000000003E-3</v>
      </c>
      <c r="G47" s="15"/>
    </row>
    <row r="48" spans="1:7" x14ac:dyDescent="0.35">
      <c r="A48" s="12" t="s">
        <v>1125</v>
      </c>
      <c r="B48" s="30" t="s">
        <v>1126</v>
      </c>
      <c r="C48" s="30" t="s">
        <v>900</v>
      </c>
      <c r="D48" s="13">
        <v>2968268</v>
      </c>
      <c r="E48" s="14">
        <v>4934.75</v>
      </c>
      <c r="F48" s="15">
        <v>5.4000000000000003E-3</v>
      </c>
      <c r="G48" s="15"/>
    </row>
    <row r="49" spans="1:7" x14ac:dyDescent="0.35">
      <c r="A49" s="12" t="s">
        <v>1183</v>
      </c>
      <c r="B49" s="30" t="s">
        <v>1184</v>
      </c>
      <c r="C49" s="30" t="s">
        <v>1159</v>
      </c>
      <c r="D49" s="13">
        <v>2131469</v>
      </c>
      <c r="E49" s="14">
        <v>4532.57</v>
      </c>
      <c r="F49" s="15">
        <v>5.0000000000000001E-3</v>
      </c>
      <c r="G49" s="15"/>
    </row>
    <row r="50" spans="1:7" x14ac:dyDescent="0.35">
      <c r="A50" s="12" t="s">
        <v>1484</v>
      </c>
      <c r="B50" s="30" t="s">
        <v>1485</v>
      </c>
      <c r="C50" s="30" t="s">
        <v>949</v>
      </c>
      <c r="D50" s="13">
        <v>752120</v>
      </c>
      <c r="E50" s="14">
        <v>4442.0200000000004</v>
      </c>
      <c r="F50" s="15">
        <v>4.8999999999999998E-3</v>
      </c>
      <c r="G50" s="15"/>
    </row>
    <row r="51" spans="1:7" x14ac:dyDescent="0.35">
      <c r="A51" s="12" t="s">
        <v>1273</v>
      </c>
      <c r="B51" s="30" t="s">
        <v>1274</v>
      </c>
      <c r="C51" s="30" t="s">
        <v>1102</v>
      </c>
      <c r="D51" s="13">
        <v>500000</v>
      </c>
      <c r="E51" s="14">
        <v>4407.25</v>
      </c>
      <c r="F51" s="15">
        <v>4.7999999999999996E-3</v>
      </c>
      <c r="G51" s="15"/>
    </row>
    <row r="52" spans="1:7" x14ac:dyDescent="0.35">
      <c r="A52" s="12" t="s">
        <v>1486</v>
      </c>
      <c r="B52" s="30" t="s">
        <v>1487</v>
      </c>
      <c r="C52" s="30" t="s">
        <v>997</v>
      </c>
      <c r="D52" s="13">
        <v>800787</v>
      </c>
      <c r="E52" s="14">
        <v>4405.53</v>
      </c>
      <c r="F52" s="15">
        <v>4.7999999999999996E-3</v>
      </c>
      <c r="G52" s="15"/>
    </row>
    <row r="53" spans="1:7" x14ac:dyDescent="0.35">
      <c r="A53" s="12" t="s">
        <v>1488</v>
      </c>
      <c r="B53" s="30" t="s">
        <v>1489</v>
      </c>
      <c r="C53" s="30" t="s">
        <v>997</v>
      </c>
      <c r="D53" s="13">
        <v>162964</v>
      </c>
      <c r="E53" s="14">
        <v>4359.8599999999997</v>
      </c>
      <c r="F53" s="15">
        <v>4.7999999999999996E-3</v>
      </c>
      <c r="G53" s="15"/>
    </row>
    <row r="54" spans="1:7" x14ac:dyDescent="0.35">
      <c r="A54" s="12" t="s">
        <v>1238</v>
      </c>
      <c r="B54" s="30" t="s">
        <v>1239</v>
      </c>
      <c r="C54" s="30" t="s">
        <v>994</v>
      </c>
      <c r="D54" s="13">
        <v>21458</v>
      </c>
      <c r="E54" s="14">
        <v>4342.63</v>
      </c>
      <c r="F54" s="15">
        <v>4.7999999999999996E-3</v>
      </c>
      <c r="G54" s="15"/>
    </row>
    <row r="55" spans="1:7" x14ac:dyDescent="0.35">
      <c r="A55" s="12" t="s">
        <v>1490</v>
      </c>
      <c r="B55" s="30" t="s">
        <v>1491</v>
      </c>
      <c r="C55" s="30" t="s">
        <v>967</v>
      </c>
      <c r="D55" s="13">
        <v>188486</v>
      </c>
      <c r="E55" s="14">
        <v>4332.82</v>
      </c>
      <c r="F55" s="15">
        <v>4.7999999999999996E-3</v>
      </c>
      <c r="G55" s="15"/>
    </row>
    <row r="56" spans="1:7" x14ac:dyDescent="0.35">
      <c r="A56" s="12" t="s">
        <v>1215</v>
      </c>
      <c r="B56" s="30" t="s">
        <v>1216</v>
      </c>
      <c r="C56" s="30" t="s">
        <v>928</v>
      </c>
      <c r="D56" s="13">
        <v>521530</v>
      </c>
      <c r="E56" s="14">
        <v>4298.71</v>
      </c>
      <c r="F56" s="15">
        <v>4.7000000000000002E-3</v>
      </c>
      <c r="G56" s="15"/>
    </row>
    <row r="57" spans="1:7" x14ac:dyDescent="0.35">
      <c r="A57" s="12" t="s">
        <v>1236</v>
      </c>
      <c r="B57" s="30" t="s">
        <v>1237</v>
      </c>
      <c r="C57" s="30" t="s">
        <v>920</v>
      </c>
      <c r="D57" s="13">
        <v>136695</v>
      </c>
      <c r="E57" s="14">
        <v>4209.8</v>
      </c>
      <c r="F57" s="15">
        <v>4.5999999999999999E-3</v>
      </c>
      <c r="G57" s="15"/>
    </row>
    <row r="58" spans="1:7" x14ac:dyDescent="0.35">
      <c r="A58" s="12" t="s">
        <v>950</v>
      </c>
      <c r="B58" s="30" t="s">
        <v>951</v>
      </c>
      <c r="C58" s="30" t="s">
        <v>952</v>
      </c>
      <c r="D58" s="13">
        <v>389865</v>
      </c>
      <c r="E58" s="14">
        <v>4198.8500000000004</v>
      </c>
      <c r="F58" s="15">
        <v>4.5999999999999999E-3</v>
      </c>
      <c r="G58" s="15"/>
    </row>
    <row r="59" spans="1:7" x14ac:dyDescent="0.35">
      <c r="A59" s="12" t="s">
        <v>1492</v>
      </c>
      <c r="B59" s="30" t="s">
        <v>1493</v>
      </c>
      <c r="C59" s="30" t="s">
        <v>985</v>
      </c>
      <c r="D59" s="13">
        <v>1488279</v>
      </c>
      <c r="E59" s="14">
        <v>4195.46</v>
      </c>
      <c r="F59" s="15">
        <v>4.5999999999999999E-3</v>
      </c>
      <c r="G59" s="15"/>
    </row>
    <row r="60" spans="1:7" x14ac:dyDescent="0.35">
      <c r="A60" s="12" t="s">
        <v>1494</v>
      </c>
      <c r="B60" s="30" t="s">
        <v>1495</v>
      </c>
      <c r="C60" s="30" t="s">
        <v>923</v>
      </c>
      <c r="D60" s="13">
        <v>119143</v>
      </c>
      <c r="E60" s="14">
        <v>4151.54</v>
      </c>
      <c r="F60" s="15">
        <v>4.5999999999999999E-3</v>
      </c>
      <c r="G60" s="15"/>
    </row>
    <row r="61" spans="1:7" x14ac:dyDescent="0.35">
      <c r="A61" s="12" t="s">
        <v>1050</v>
      </c>
      <c r="B61" s="30" t="s">
        <v>1051</v>
      </c>
      <c r="C61" s="30" t="s">
        <v>1034</v>
      </c>
      <c r="D61" s="13">
        <v>439383</v>
      </c>
      <c r="E61" s="14">
        <v>4085.16</v>
      </c>
      <c r="F61" s="15">
        <v>4.4999999999999997E-3</v>
      </c>
      <c r="G61" s="15"/>
    </row>
    <row r="62" spans="1:7" x14ac:dyDescent="0.35">
      <c r="A62" s="12" t="s">
        <v>1496</v>
      </c>
      <c r="B62" s="30" t="s">
        <v>1497</v>
      </c>
      <c r="C62" s="30" t="s">
        <v>985</v>
      </c>
      <c r="D62" s="13">
        <v>350000</v>
      </c>
      <c r="E62" s="14">
        <v>4029.55</v>
      </c>
      <c r="F62" s="15">
        <v>4.4000000000000003E-3</v>
      </c>
      <c r="G62" s="15"/>
    </row>
    <row r="63" spans="1:7" x14ac:dyDescent="0.35">
      <c r="A63" s="12" t="s">
        <v>1498</v>
      </c>
      <c r="B63" s="30" t="s">
        <v>1499</v>
      </c>
      <c r="C63" s="30" t="s">
        <v>928</v>
      </c>
      <c r="D63" s="13">
        <v>400000</v>
      </c>
      <c r="E63" s="14">
        <v>3841</v>
      </c>
      <c r="F63" s="15">
        <v>4.1999999999999997E-3</v>
      </c>
      <c r="G63" s="15"/>
    </row>
    <row r="64" spans="1:7" x14ac:dyDescent="0.35">
      <c r="A64" s="12" t="s">
        <v>1202</v>
      </c>
      <c r="B64" s="30" t="s">
        <v>1203</v>
      </c>
      <c r="C64" s="30" t="s">
        <v>1204</v>
      </c>
      <c r="D64" s="13">
        <v>1663935</v>
      </c>
      <c r="E64" s="14">
        <v>3781.29</v>
      </c>
      <c r="F64" s="15">
        <v>4.1999999999999997E-3</v>
      </c>
      <c r="G64" s="15"/>
    </row>
    <row r="65" spans="1:7" x14ac:dyDescent="0.35">
      <c r="A65" s="12" t="s">
        <v>1500</v>
      </c>
      <c r="B65" s="30" t="s">
        <v>1501</v>
      </c>
      <c r="C65" s="30" t="s">
        <v>1002</v>
      </c>
      <c r="D65" s="13">
        <v>770000</v>
      </c>
      <c r="E65" s="14">
        <v>3744.13</v>
      </c>
      <c r="F65" s="15">
        <v>4.1000000000000003E-3</v>
      </c>
      <c r="G65" s="15"/>
    </row>
    <row r="66" spans="1:7" x14ac:dyDescent="0.35">
      <c r="A66" s="12" t="s">
        <v>1502</v>
      </c>
      <c r="B66" s="30" t="s">
        <v>1503</v>
      </c>
      <c r="C66" s="30" t="s">
        <v>1082</v>
      </c>
      <c r="D66" s="13">
        <v>92000</v>
      </c>
      <c r="E66" s="14">
        <v>3703.46</v>
      </c>
      <c r="F66" s="15">
        <v>4.1000000000000003E-3</v>
      </c>
      <c r="G66" s="15"/>
    </row>
    <row r="67" spans="1:7" x14ac:dyDescent="0.35">
      <c r="A67" s="12" t="s">
        <v>938</v>
      </c>
      <c r="B67" s="30" t="s">
        <v>939</v>
      </c>
      <c r="C67" s="30" t="s">
        <v>940</v>
      </c>
      <c r="D67" s="13">
        <v>394794</v>
      </c>
      <c r="E67" s="14">
        <v>3680.66</v>
      </c>
      <c r="F67" s="15">
        <v>4.0000000000000001E-3</v>
      </c>
      <c r="G67" s="15"/>
    </row>
    <row r="68" spans="1:7" x14ac:dyDescent="0.35">
      <c r="A68" s="12" t="s">
        <v>907</v>
      </c>
      <c r="B68" s="30" t="s">
        <v>908</v>
      </c>
      <c r="C68" s="30" t="s">
        <v>909</v>
      </c>
      <c r="D68" s="13">
        <v>1355438</v>
      </c>
      <c r="E68" s="14">
        <v>3586.49</v>
      </c>
      <c r="F68" s="15">
        <v>3.8999999999999998E-3</v>
      </c>
      <c r="G68" s="15"/>
    </row>
    <row r="69" spans="1:7" x14ac:dyDescent="0.35">
      <c r="A69" s="12" t="s">
        <v>1504</v>
      </c>
      <c r="B69" s="30" t="s">
        <v>1505</v>
      </c>
      <c r="C69" s="30" t="s">
        <v>1022</v>
      </c>
      <c r="D69" s="13">
        <v>489033</v>
      </c>
      <c r="E69" s="14">
        <v>3545</v>
      </c>
      <c r="F69" s="15">
        <v>3.8999999999999998E-3</v>
      </c>
      <c r="G69" s="15"/>
    </row>
    <row r="70" spans="1:7" x14ac:dyDescent="0.35">
      <c r="A70" s="12" t="s">
        <v>1506</v>
      </c>
      <c r="B70" s="30" t="s">
        <v>1507</v>
      </c>
      <c r="C70" s="30" t="s">
        <v>1015</v>
      </c>
      <c r="D70" s="13">
        <v>105000</v>
      </c>
      <c r="E70" s="14">
        <v>3471.3</v>
      </c>
      <c r="F70" s="15">
        <v>3.8E-3</v>
      </c>
      <c r="G70" s="15"/>
    </row>
    <row r="71" spans="1:7" x14ac:dyDescent="0.35">
      <c r="A71" s="12" t="s">
        <v>1508</v>
      </c>
      <c r="B71" s="30" t="s">
        <v>1509</v>
      </c>
      <c r="C71" s="30" t="s">
        <v>952</v>
      </c>
      <c r="D71" s="13">
        <v>49499</v>
      </c>
      <c r="E71" s="14">
        <v>3470</v>
      </c>
      <c r="F71" s="15">
        <v>3.8E-3</v>
      </c>
      <c r="G71" s="15"/>
    </row>
    <row r="72" spans="1:7" x14ac:dyDescent="0.35">
      <c r="A72" s="12" t="s">
        <v>1259</v>
      </c>
      <c r="B72" s="30" t="s">
        <v>1260</v>
      </c>
      <c r="C72" s="30" t="s">
        <v>997</v>
      </c>
      <c r="D72" s="13">
        <v>20000</v>
      </c>
      <c r="E72" s="14">
        <v>3400.88</v>
      </c>
      <c r="F72" s="15">
        <v>3.7000000000000002E-3</v>
      </c>
      <c r="G72" s="15"/>
    </row>
    <row r="73" spans="1:7" x14ac:dyDescent="0.35">
      <c r="A73" s="12" t="s">
        <v>1250</v>
      </c>
      <c r="B73" s="30" t="s">
        <v>1251</v>
      </c>
      <c r="C73" s="30" t="s">
        <v>1252</v>
      </c>
      <c r="D73" s="13">
        <v>6884</v>
      </c>
      <c r="E73" s="14">
        <v>3264.16</v>
      </c>
      <c r="F73" s="15">
        <v>3.5999999999999999E-3</v>
      </c>
      <c r="G73" s="15"/>
    </row>
    <row r="74" spans="1:7" x14ac:dyDescent="0.35">
      <c r="A74" s="12" t="s">
        <v>1510</v>
      </c>
      <c r="B74" s="30" t="s">
        <v>1511</v>
      </c>
      <c r="C74" s="30" t="s">
        <v>1082</v>
      </c>
      <c r="D74" s="13">
        <v>116402</v>
      </c>
      <c r="E74" s="14">
        <v>3252.27</v>
      </c>
      <c r="F74" s="15">
        <v>3.5999999999999999E-3</v>
      </c>
      <c r="G74" s="15"/>
    </row>
    <row r="75" spans="1:7" x14ac:dyDescent="0.35">
      <c r="A75" s="12" t="s">
        <v>973</v>
      </c>
      <c r="B75" s="30" t="s">
        <v>974</v>
      </c>
      <c r="C75" s="30" t="s">
        <v>909</v>
      </c>
      <c r="D75" s="13">
        <v>648000</v>
      </c>
      <c r="E75" s="14">
        <v>3186.86</v>
      </c>
      <c r="F75" s="15">
        <v>3.5000000000000001E-3</v>
      </c>
      <c r="G75" s="15"/>
    </row>
    <row r="76" spans="1:7" x14ac:dyDescent="0.35">
      <c r="A76" s="12" t="s">
        <v>1512</v>
      </c>
      <c r="B76" s="30" t="s">
        <v>1513</v>
      </c>
      <c r="C76" s="30" t="s">
        <v>955</v>
      </c>
      <c r="D76" s="13">
        <v>1023637</v>
      </c>
      <c r="E76" s="14">
        <v>3145.12</v>
      </c>
      <c r="F76" s="15">
        <v>3.5000000000000001E-3</v>
      </c>
      <c r="G76" s="15"/>
    </row>
    <row r="77" spans="1:7" x14ac:dyDescent="0.35">
      <c r="A77" s="12" t="s">
        <v>1131</v>
      </c>
      <c r="B77" s="30" t="s">
        <v>1132</v>
      </c>
      <c r="C77" s="30" t="s">
        <v>985</v>
      </c>
      <c r="D77" s="13">
        <v>95000</v>
      </c>
      <c r="E77" s="14">
        <v>3016.39</v>
      </c>
      <c r="F77" s="15">
        <v>3.3E-3</v>
      </c>
      <c r="G77" s="15"/>
    </row>
    <row r="78" spans="1:7" x14ac:dyDescent="0.35">
      <c r="A78" s="12" t="s">
        <v>1009</v>
      </c>
      <c r="B78" s="30" t="s">
        <v>1010</v>
      </c>
      <c r="C78" s="30" t="s">
        <v>917</v>
      </c>
      <c r="D78" s="13">
        <v>560652</v>
      </c>
      <c r="E78" s="14">
        <v>3014.63</v>
      </c>
      <c r="F78" s="15">
        <v>3.3E-3</v>
      </c>
      <c r="G78" s="15"/>
    </row>
    <row r="79" spans="1:7" x14ac:dyDescent="0.35">
      <c r="A79" s="12" t="s">
        <v>1514</v>
      </c>
      <c r="B79" s="30" t="s">
        <v>1515</v>
      </c>
      <c r="C79" s="30" t="s">
        <v>977</v>
      </c>
      <c r="D79" s="13">
        <v>86073</v>
      </c>
      <c r="E79" s="14">
        <v>3012.12</v>
      </c>
      <c r="F79" s="15">
        <v>3.3E-3</v>
      </c>
      <c r="G79" s="15"/>
    </row>
    <row r="80" spans="1:7" x14ac:dyDescent="0.35">
      <c r="A80" s="12" t="s">
        <v>1516</v>
      </c>
      <c r="B80" s="30" t="s">
        <v>1517</v>
      </c>
      <c r="C80" s="30" t="s">
        <v>928</v>
      </c>
      <c r="D80" s="13">
        <v>101165</v>
      </c>
      <c r="E80" s="14">
        <v>2959.38</v>
      </c>
      <c r="F80" s="15">
        <v>3.2000000000000002E-3</v>
      </c>
      <c r="G80" s="15"/>
    </row>
    <row r="81" spans="1:7" x14ac:dyDescent="0.35">
      <c r="A81" s="12" t="s">
        <v>1064</v>
      </c>
      <c r="B81" s="30" t="s">
        <v>1065</v>
      </c>
      <c r="C81" s="30" t="s">
        <v>1022</v>
      </c>
      <c r="D81" s="13">
        <v>527205</v>
      </c>
      <c r="E81" s="14">
        <v>2883.02</v>
      </c>
      <c r="F81" s="15">
        <v>3.2000000000000002E-3</v>
      </c>
      <c r="G81" s="15"/>
    </row>
    <row r="82" spans="1:7" x14ac:dyDescent="0.35">
      <c r="A82" s="12" t="s">
        <v>1518</v>
      </c>
      <c r="B82" s="30" t="s">
        <v>1519</v>
      </c>
      <c r="C82" s="30" t="s">
        <v>1002</v>
      </c>
      <c r="D82" s="13">
        <v>987600</v>
      </c>
      <c r="E82" s="14">
        <v>2877.77</v>
      </c>
      <c r="F82" s="15">
        <v>3.2000000000000002E-3</v>
      </c>
      <c r="G82" s="15"/>
    </row>
    <row r="83" spans="1:7" x14ac:dyDescent="0.35">
      <c r="A83" s="12" t="s">
        <v>910</v>
      </c>
      <c r="B83" s="30" t="s">
        <v>911</v>
      </c>
      <c r="C83" s="30" t="s">
        <v>912</v>
      </c>
      <c r="D83" s="13">
        <v>97850</v>
      </c>
      <c r="E83" s="14">
        <v>2694.84</v>
      </c>
      <c r="F83" s="15">
        <v>3.0000000000000001E-3</v>
      </c>
      <c r="G83" s="15"/>
    </row>
    <row r="84" spans="1:7" x14ac:dyDescent="0.35">
      <c r="A84" s="12" t="s">
        <v>1520</v>
      </c>
      <c r="B84" s="30" t="s">
        <v>1521</v>
      </c>
      <c r="C84" s="30" t="s">
        <v>1073</v>
      </c>
      <c r="D84" s="13">
        <v>863588</v>
      </c>
      <c r="E84" s="14">
        <v>2260.44</v>
      </c>
      <c r="F84" s="15">
        <v>2.5000000000000001E-3</v>
      </c>
      <c r="G84" s="15"/>
    </row>
    <row r="85" spans="1:7" x14ac:dyDescent="0.35">
      <c r="A85" s="12" t="s">
        <v>947</v>
      </c>
      <c r="B85" s="30" t="s">
        <v>948</v>
      </c>
      <c r="C85" s="30" t="s">
        <v>949</v>
      </c>
      <c r="D85" s="13">
        <v>424397</v>
      </c>
      <c r="E85" s="14">
        <v>2020.98</v>
      </c>
      <c r="F85" s="15">
        <v>2.2000000000000001E-3</v>
      </c>
      <c r="G85" s="15"/>
    </row>
    <row r="86" spans="1:7" x14ac:dyDescent="0.35">
      <c r="A86" s="12" t="s">
        <v>924</v>
      </c>
      <c r="B86" s="30" t="s">
        <v>925</v>
      </c>
      <c r="C86" s="30" t="s">
        <v>900</v>
      </c>
      <c r="D86" s="13">
        <v>3616000</v>
      </c>
      <c r="E86" s="14">
        <v>1855.01</v>
      </c>
      <c r="F86" s="15">
        <v>2E-3</v>
      </c>
      <c r="G86" s="15"/>
    </row>
    <row r="87" spans="1:7" x14ac:dyDescent="0.35">
      <c r="A87" s="12" t="s">
        <v>1013</v>
      </c>
      <c r="B87" s="30" t="s">
        <v>1014</v>
      </c>
      <c r="C87" s="30" t="s">
        <v>1015</v>
      </c>
      <c r="D87" s="13">
        <v>72000</v>
      </c>
      <c r="E87" s="14">
        <v>1846.8</v>
      </c>
      <c r="F87" s="15">
        <v>2E-3</v>
      </c>
      <c r="G87" s="15"/>
    </row>
    <row r="88" spans="1:7" x14ac:dyDescent="0.35">
      <c r="A88" s="12" t="s">
        <v>1522</v>
      </c>
      <c r="B88" s="30" t="s">
        <v>1523</v>
      </c>
      <c r="C88" s="30" t="s">
        <v>994</v>
      </c>
      <c r="D88" s="13">
        <v>99748</v>
      </c>
      <c r="E88" s="14">
        <v>1775.17</v>
      </c>
      <c r="F88" s="15">
        <v>1.9E-3</v>
      </c>
      <c r="G88" s="15"/>
    </row>
    <row r="89" spans="1:7" x14ac:dyDescent="0.35">
      <c r="A89" s="12" t="s">
        <v>1085</v>
      </c>
      <c r="B89" s="30" t="s">
        <v>1086</v>
      </c>
      <c r="C89" s="30" t="s">
        <v>897</v>
      </c>
      <c r="D89" s="13">
        <v>2070000</v>
      </c>
      <c r="E89" s="14">
        <v>888.03</v>
      </c>
      <c r="F89" s="15">
        <v>1E-3</v>
      </c>
      <c r="G89" s="15"/>
    </row>
    <row r="90" spans="1:7" x14ac:dyDescent="0.35">
      <c r="A90" s="12" t="s">
        <v>944</v>
      </c>
      <c r="B90" s="30" t="s">
        <v>945</v>
      </c>
      <c r="C90" s="30" t="s">
        <v>946</v>
      </c>
      <c r="D90" s="13">
        <v>966000</v>
      </c>
      <c r="E90" s="14">
        <v>819.65</v>
      </c>
      <c r="F90" s="15">
        <v>8.9999999999999998E-4</v>
      </c>
      <c r="G90" s="15"/>
    </row>
    <row r="91" spans="1:7" x14ac:dyDescent="0.35">
      <c r="A91" s="12" t="s">
        <v>1524</v>
      </c>
      <c r="B91" s="30" t="s">
        <v>1525</v>
      </c>
      <c r="C91" s="30" t="s">
        <v>994</v>
      </c>
      <c r="D91" s="13">
        <v>20100</v>
      </c>
      <c r="E91" s="14">
        <v>684.34</v>
      </c>
      <c r="F91" s="15">
        <v>8.0000000000000004E-4</v>
      </c>
      <c r="G91" s="15"/>
    </row>
    <row r="92" spans="1:7" x14ac:dyDescent="0.35">
      <c r="A92" s="12" t="s">
        <v>1526</v>
      </c>
      <c r="B92" s="30" t="s">
        <v>1527</v>
      </c>
      <c r="C92" s="30" t="s">
        <v>928</v>
      </c>
      <c r="D92" s="13">
        <v>108600</v>
      </c>
      <c r="E92" s="14">
        <v>646.28</v>
      </c>
      <c r="F92" s="15">
        <v>6.9999999999999999E-4</v>
      </c>
      <c r="G92" s="15"/>
    </row>
    <row r="93" spans="1:7" x14ac:dyDescent="0.35">
      <c r="A93" s="12" t="s">
        <v>998</v>
      </c>
      <c r="B93" s="30" t="s">
        <v>999</v>
      </c>
      <c r="C93" s="30" t="s">
        <v>985</v>
      </c>
      <c r="D93" s="13">
        <v>63786</v>
      </c>
      <c r="E93" s="14">
        <v>522.73</v>
      </c>
      <c r="F93" s="15">
        <v>5.9999999999999995E-4</v>
      </c>
      <c r="G93" s="15"/>
    </row>
    <row r="94" spans="1:7" x14ac:dyDescent="0.35">
      <c r="A94" s="12" t="s">
        <v>1528</v>
      </c>
      <c r="B94" s="30" t="s">
        <v>1529</v>
      </c>
      <c r="C94" s="30" t="s">
        <v>1034</v>
      </c>
      <c r="D94" s="13">
        <v>99189</v>
      </c>
      <c r="E94" s="14">
        <v>469.26</v>
      </c>
      <c r="F94" s="15">
        <v>5.0000000000000001E-4</v>
      </c>
      <c r="G94" s="15"/>
    </row>
    <row r="95" spans="1:7" x14ac:dyDescent="0.35">
      <c r="A95" s="12" t="s">
        <v>1041</v>
      </c>
      <c r="B95" s="30" t="s">
        <v>1042</v>
      </c>
      <c r="C95" s="30" t="s">
        <v>923</v>
      </c>
      <c r="D95" s="13">
        <v>92625</v>
      </c>
      <c r="E95" s="14">
        <v>406.99</v>
      </c>
      <c r="F95" s="15">
        <v>4.0000000000000002E-4</v>
      </c>
      <c r="G95" s="15"/>
    </row>
    <row r="96" spans="1:7" x14ac:dyDescent="0.35">
      <c r="A96" s="12" t="s">
        <v>1211</v>
      </c>
      <c r="B96" s="30" t="s">
        <v>1212</v>
      </c>
      <c r="C96" s="30" t="s">
        <v>900</v>
      </c>
      <c r="D96" s="13">
        <v>675000</v>
      </c>
      <c r="E96" s="14">
        <v>395.55</v>
      </c>
      <c r="F96" s="15">
        <v>4.0000000000000002E-4</v>
      </c>
      <c r="G96" s="15"/>
    </row>
    <row r="97" spans="1:7" x14ac:dyDescent="0.35">
      <c r="A97" s="12" t="s">
        <v>901</v>
      </c>
      <c r="B97" s="30" t="s">
        <v>902</v>
      </c>
      <c r="C97" s="30" t="s">
        <v>903</v>
      </c>
      <c r="D97" s="13">
        <v>235000</v>
      </c>
      <c r="E97" s="14">
        <v>349.68</v>
      </c>
      <c r="F97" s="15">
        <v>4.0000000000000002E-4</v>
      </c>
      <c r="G97" s="15"/>
    </row>
    <row r="98" spans="1:7" x14ac:dyDescent="0.35">
      <c r="A98" s="12" t="s">
        <v>1115</v>
      </c>
      <c r="B98" s="30" t="s">
        <v>1116</v>
      </c>
      <c r="C98" s="30" t="s">
        <v>920</v>
      </c>
      <c r="D98" s="13">
        <v>45050</v>
      </c>
      <c r="E98" s="14">
        <v>304</v>
      </c>
      <c r="F98" s="15">
        <v>2.9999999999999997E-4</v>
      </c>
      <c r="G98" s="15"/>
    </row>
    <row r="99" spans="1:7" x14ac:dyDescent="0.35">
      <c r="A99" s="12" t="s">
        <v>988</v>
      </c>
      <c r="B99" s="30" t="s">
        <v>989</v>
      </c>
      <c r="C99" s="30" t="s">
        <v>955</v>
      </c>
      <c r="D99" s="13">
        <v>391000</v>
      </c>
      <c r="E99" s="14">
        <v>301.07</v>
      </c>
      <c r="F99" s="15">
        <v>2.9999999999999997E-4</v>
      </c>
      <c r="G99" s="15"/>
    </row>
    <row r="100" spans="1:7" x14ac:dyDescent="0.35">
      <c r="A100" s="12" t="s">
        <v>1030</v>
      </c>
      <c r="B100" s="30" t="s">
        <v>1031</v>
      </c>
      <c r="C100" s="30" t="s">
        <v>994</v>
      </c>
      <c r="D100" s="13">
        <v>18850</v>
      </c>
      <c r="E100" s="14">
        <v>214.82</v>
      </c>
      <c r="F100" s="15">
        <v>2.0000000000000001E-4</v>
      </c>
      <c r="G100" s="15"/>
    </row>
    <row r="101" spans="1:7" x14ac:dyDescent="0.35">
      <c r="A101" s="12" t="s">
        <v>1026</v>
      </c>
      <c r="B101" s="30" t="s">
        <v>1027</v>
      </c>
      <c r="C101" s="30" t="s">
        <v>928</v>
      </c>
      <c r="D101" s="13">
        <v>178480</v>
      </c>
      <c r="E101" s="14">
        <v>155.28</v>
      </c>
      <c r="F101" s="15">
        <v>2.0000000000000001E-4</v>
      </c>
      <c r="G101" s="15"/>
    </row>
    <row r="102" spans="1:7" x14ac:dyDescent="0.35">
      <c r="A102" s="12" t="s">
        <v>1530</v>
      </c>
      <c r="B102" s="30" t="s">
        <v>1531</v>
      </c>
      <c r="C102" s="30" t="s">
        <v>1532</v>
      </c>
      <c r="D102" s="13">
        <v>11038</v>
      </c>
      <c r="E102" s="14">
        <v>80.040000000000006</v>
      </c>
      <c r="F102" s="15">
        <v>1E-4</v>
      </c>
      <c r="G102" s="15"/>
    </row>
    <row r="103" spans="1:7" x14ac:dyDescent="0.35">
      <c r="A103" s="12" t="s">
        <v>915</v>
      </c>
      <c r="B103" s="30" t="s">
        <v>916</v>
      </c>
      <c r="C103" s="30" t="s">
        <v>917</v>
      </c>
      <c r="D103" s="13">
        <v>30375</v>
      </c>
      <c r="E103" s="14">
        <v>68.28</v>
      </c>
      <c r="F103" s="15">
        <v>1E-4</v>
      </c>
      <c r="G103" s="15"/>
    </row>
    <row r="104" spans="1:7" x14ac:dyDescent="0.35">
      <c r="A104" s="12" t="s">
        <v>1227</v>
      </c>
      <c r="B104" s="30" t="s">
        <v>1228</v>
      </c>
      <c r="C104" s="30" t="s">
        <v>985</v>
      </c>
      <c r="D104" s="13">
        <v>1125</v>
      </c>
      <c r="E104" s="14">
        <v>47.83</v>
      </c>
      <c r="F104" s="15">
        <v>1E-4</v>
      </c>
      <c r="G104" s="15"/>
    </row>
    <row r="105" spans="1:7" x14ac:dyDescent="0.35">
      <c r="A105" s="12" t="s">
        <v>968</v>
      </c>
      <c r="B105" s="30" t="s">
        <v>969</v>
      </c>
      <c r="C105" s="30" t="s">
        <v>970</v>
      </c>
      <c r="D105" s="13">
        <v>15500</v>
      </c>
      <c r="E105" s="14">
        <v>47.17</v>
      </c>
      <c r="F105" s="15">
        <v>1E-4</v>
      </c>
      <c r="G105" s="15"/>
    </row>
    <row r="106" spans="1:7" x14ac:dyDescent="0.35">
      <c r="A106" s="12" t="s">
        <v>1160</v>
      </c>
      <c r="B106" s="30" t="s">
        <v>1161</v>
      </c>
      <c r="C106" s="30" t="s">
        <v>920</v>
      </c>
      <c r="D106" s="13">
        <v>1900</v>
      </c>
      <c r="E106" s="14">
        <v>33.44</v>
      </c>
      <c r="F106" s="15">
        <v>0</v>
      </c>
      <c r="G106" s="15"/>
    </row>
    <row r="107" spans="1:7" x14ac:dyDescent="0.35">
      <c r="A107" s="12" t="s">
        <v>895</v>
      </c>
      <c r="B107" s="30" t="s">
        <v>896</v>
      </c>
      <c r="C107" s="30" t="s">
        <v>897</v>
      </c>
      <c r="D107" s="13">
        <v>3125</v>
      </c>
      <c r="E107" s="14">
        <v>27.53</v>
      </c>
      <c r="F107" s="15">
        <v>0</v>
      </c>
      <c r="G107" s="15"/>
    </row>
    <row r="108" spans="1:7" x14ac:dyDescent="0.35">
      <c r="A108" s="12" t="s">
        <v>1090</v>
      </c>
      <c r="B108" s="30" t="s">
        <v>1091</v>
      </c>
      <c r="C108" s="30" t="s">
        <v>994</v>
      </c>
      <c r="D108" s="13">
        <v>1300</v>
      </c>
      <c r="E108" s="14">
        <v>11.28</v>
      </c>
      <c r="F108" s="15">
        <v>0</v>
      </c>
      <c r="G108" s="15"/>
    </row>
    <row r="109" spans="1:7" x14ac:dyDescent="0.35">
      <c r="A109" s="12" t="s">
        <v>1207</v>
      </c>
      <c r="B109" s="30" t="s">
        <v>1208</v>
      </c>
      <c r="C109" s="30" t="s">
        <v>962</v>
      </c>
      <c r="D109" s="13">
        <v>2800</v>
      </c>
      <c r="E109" s="14">
        <v>5.61</v>
      </c>
      <c r="F109" s="15">
        <v>0</v>
      </c>
      <c r="G109" s="15"/>
    </row>
    <row r="110" spans="1:7" x14ac:dyDescent="0.35">
      <c r="A110" s="12" t="s">
        <v>1533</v>
      </c>
      <c r="B110" s="30" t="s">
        <v>1534</v>
      </c>
      <c r="C110" s="30" t="s">
        <v>1233</v>
      </c>
      <c r="D110" s="13">
        <v>142</v>
      </c>
      <c r="E110" s="14">
        <v>5.42</v>
      </c>
      <c r="F110" s="15">
        <v>0</v>
      </c>
      <c r="G110" s="15"/>
    </row>
    <row r="111" spans="1:7" x14ac:dyDescent="0.35">
      <c r="A111" s="12" t="s">
        <v>1535</v>
      </c>
      <c r="B111" s="30" t="s">
        <v>1536</v>
      </c>
      <c r="C111" s="30" t="s">
        <v>952</v>
      </c>
      <c r="D111" s="13">
        <v>6</v>
      </c>
      <c r="E111" s="14">
        <v>0.24</v>
      </c>
      <c r="F111" s="15">
        <v>0</v>
      </c>
      <c r="G111" s="15"/>
    </row>
    <row r="112" spans="1:7" x14ac:dyDescent="0.35">
      <c r="A112" s="16" t="s">
        <v>110</v>
      </c>
      <c r="B112" s="31"/>
      <c r="C112" s="31"/>
      <c r="D112" s="17"/>
      <c r="E112" s="37">
        <v>717849.5</v>
      </c>
      <c r="F112" s="38">
        <v>0.78820000000000001</v>
      </c>
      <c r="G112" s="20"/>
    </row>
    <row r="113" spans="1:7" x14ac:dyDescent="0.35">
      <c r="A113" s="12"/>
      <c r="B113" s="30"/>
      <c r="C113" s="30"/>
      <c r="D113" s="13"/>
      <c r="E113" s="14"/>
      <c r="F113" s="15"/>
      <c r="G113" s="15"/>
    </row>
    <row r="114" spans="1:7" x14ac:dyDescent="0.35">
      <c r="A114" s="16" t="s">
        <v>1277</v>
      </c>
      <c r="B114" s="30"/>
      <c r="C114" s="30"/>
      <c r="D114" s="13"/>
      <c r="E114" s="14"/>
      <c r="F114" s="15"/>
      <c r="G114" s="15"/>
    </row>
    <row r="115" spans="1:7" x14ac:dyDescent="0.35">
      <c r="A115" s="12" t="s">
        <v>1537</v>
      </c>
      <c r="B115" s="30" t="s">
        <v>1538</v>
      </c>
      <c r="C115" s="30" t="s">
        <v>906</v>
      </c>
      <c r="D115" s="13">
        <v>3488931</v>
      </c>
      <c r="E115" s="14">
        <v>922.82</v>
      </c>
      <c r="F115" s="15">
        <v>1E-3</v>
      </c>
      <c r="G115" s="15"/>
    </row>
    <row r="116" spans="1:7" x14ac:dyDescent="0.35">
      <c r="A116" s="16" t="s">
        <v>110</v>
      </c>
      <c r="B116" s="31"/>
      <c r="C116" s="31"/>
      <c r="D116" s="17"/>
      <c r="E116" s="37">
        <v>922.82</v>
      </c>
      <c r="F116" s="38">
        <v>1E-3</v>
      </c>
      <c r="G116" s="20"/>
    </row>
    <row r="117" spans="1:7" x14ac:dyDescent="0.35">
      <c r="A117" s="21" t="s">
        <v>135</v>
      </c>
      <c r="B117" s="32"/>
      <c r="C117" s="32"/>
      <c r="D117" s="22"/>
      <c r="E117" s="27">
        <v>717849.5</v>
      </c>
      <c r="F117" s="28">
        <v>0.78820000000000001</v>
      </c>
      <c r="G117" s="20"/>
    </row>
    <row r="118" spans="1:7" x14ac:dyDescent="0.35">
      <c r="A118" s="12"/>
      <c r="B118" s="30"/>
      <c r="C118" s="30"/>
      <c r="D118" s="13"/>
      <c r="E118" s="14"/>
      <c r="F118" s="15"/>
      <c r="G118" s="15"/>
    </row>
    <row r="119" spans="1:7" x14ac:dyDescent="0.35">
      <c r="A119" s="16" t="s">
        <v>1278</v>
      </c>
      <c r="B119" s="30"/>
      <c r="C119" s="30"/>
      <c r="D119" s="13"/>
      <c r="E119" s="14"/>
      <c r="F119" s="15"/>
      <c r="G119" s="15"/>
    </row>
    <row r="120" spans="1:7" x14ac:dyDescent="0.35">
      <c r="A120" s="16" t="s">
        <v>1279</v>
      </c>
      <c r="B120" s="30"/>
      <c r="C120" s="30"/>
      <c r="D120" s="13"/>
      <c r="E120" s="14"/>
      <c r="F120" s="15"/>
      <c r="G120" s="15"/>
    </row>
    <row r="121" spans="1:7" x14ac:dyDescent="0.35">
      <c r="A121" s="12" t="s">
        <v>1285</v>
      </c>
      <c r="B121" s="30"/>
      <c r="C121" s="30" t="s">
        <v>923</v>
      </c>
      <c r="D121" s="13">
        <v>315700</v>
      </c>
      <c r="E121" s="14">
        <v>3310.27</v>
      </c>
      <c r="F121" s="15">
        <v>3.6340000000000001E-3</v>
      </c>
      <c r="G121" s="15"/>
    </row>
    <row r="122" spans="1:7" x14ac:dyDescent="0.35">
      <c r="A122" s="12" t="s">
        <v>1539</v>
      </c>
      <c r="B122" s="30"/>
      <c r="C122" s="30" t="s">
        <v>952</v>
      </c>
      <c r="D122" s="13">
        <v>67200</v>
      </c>
      <c r="E122" s="14">
        <v>2713.97</v>
      </c>
      <c r="F122" s="15">
        <v>2.9789999999999999E-3</v>
      </c>
      <c r="G122" s="15"/>
    </row>
    <row r="123" spans="1:7" x14ac:dyDescent="0.35">
      <c r="A123" s="12" t="s">
        <v>1540</v>
      </c>
      <c r="B123" s="30"/>
      <c r="C123" s="30" t="s">
        <v>1233</v>
      </c>
      <c r="D123" s="13">
        <v>62400</v>
      </c>
      <c r="E123" s="14">
        <v>2390.08</v>
      </c>
      <c r="F123" s="15">
        <v>2.624E-3</v>
      </c>
      <c r="G123" s="15"/>
    </row>
    <row r="124" spans="1:7" x14ac:dyDescent="0.35">
      <c r="A124" s="12" t="s">
        <v>1541</v>
      </c>
      <c r="B124" s="30"/>
      <c r="C124" s="30" t="s">
        <v>923</v>
      </c>
      <c r="D124" s="13">
        <v>24675</v>
      </c>
      <c r="E124" s="14">
        <v>859.86</v>
      </c>
      <c r="F124" s="15">
        <v>9.4399999999999996E-4</v>
      </c>
      <c r="G124" s="15"/>
    </row>
    <row r="125" spans="1:7" x14ac:dyDescent="0.35">
      <c r="A125" s="12" t="s">
        <v>1429</v>
      </c>
      <c r="B125" s="30"/>
      <c r="C125" s="30" t="s">
        <v>955</v>
      </c>
      <c r="D125" s="41">
        <v>-1075</v>
      </c>
      <c r="E125" s="23">
        <v>-4.87</v>
      </c>
      <c r="F125" s="24">
        <v>-5.0000000000000004E-6</v>
      </c>
      <c r="G125" s="15"/>
    </row>
    <row r="126" spans="1:7" x14ac:dyDescent="0.35">
      <c r="A126" s="12" t="s">
        <v>1314</v>
      </c>
      <c r="B126" s="30"/>
      <c r="C126" s="30" t="s">
        <v>962</v>
      </c>
      <c r="D126" s="41">
        <v>-2800</v>
      </c>
      <c r="E126" s="23">
        <v>-5.65</v>
      </c>
      <c r="F126" s="24">
        <v>-6.0000000000000002E-6</v>
      </c>
      <c r="G126" s="15"/>
    </row>
    <row r="127" spans="1:7" x14ac:dyDescent="0.35">
      <c r="A127" s="12" t="s">
        <v>1316</v>
      </c>
      <c r="B127" s="30"/>
      <c r="C127" s="30" t="s">
        <v>1204</v>
      </c>
      <c r="D127" s="41">
        <v>-4200</v>
      </c>
      <c r="E127" s="23">
        <v>-9.6300000000000008</v>
      </c>
      <c r="F127" s="24">
        <v>-1.0000000000000001E-5</v>
      </c>
      <c r="G127" s="15"/>
    </row>
    <row r="128" spans="1:7" x14ac:dyDescent="0.35">
      <c r="A128" s="12" t="s">
        <v>1370</v>
      </c>
      <c r="B128" s="30"/>
      <c r="C128" s="30" t="s">
        <v>994</v>
      </c>
      <c r="D128" s="41">
        <v>-1300</v>
      </c>
      <c r="E128" s="23">
        <v>-11.38</v>
      </c>
      <c r="F128" s="24">
        <v>-1.2E-5</v>
      </c>
      <c r="G128" s="15"/>
    </row>
    <row r="129" spans="1:7" x14ac:dyDescent="0.35">
      <c r="A129" s="12" t="s">
        <v>1376</v>
      </c>
      <c r="B129" s="30"/>
      <c r="C129" s="30" t="s">
        <v>952</v>
      </c>
      <c r="D129" s="41">
        <v>-1400</v>
      </c>
      <c r="E129" s="23">
        <v>-15.82</v>
      </c>
      <c r="F129" s="24">
        <v>-1.7E-5</v>
      </c>
      <c r="G129" s="15"/>
    </row>
    <row r="130" spans="1:7" x14ac:dyDescent="0.35">
      <c r="A130" s="12" t="s">
        <v>1343</v>
      </c>
      <c r="B130" s="30"/>
      <c r="C130" s="30" t="s">
        <v>952</v>
      </c>
      <c r="D130" s="41">
        <v>-600</v>
      </c>
      <c r="E130" s="23">
        <v>-24.93</v>
      </c>
      <c r="F130" s="24">
        <v>-2.6999999999999999E-5</v>
      </c>
      <c r="G130" s="15"/>
    </row>
    <row r="131" spans="1:7" x14ac:dyDescent="0.35">
      <c r="A131" s="12" t="s">
        <v>1450</v>
      </c>
      <c r="B131" s="30"/>
      <c r="C131" s="30" t="s">
        <v>897</v>
      </c>
      <c r="D131" s="41">
        <v>-3125</v>
      </c>
      <c r="E131" s="23">
        <v>-27.73</v>
      </c>
      <c r="F131" s="24">
        <v>-3.0000000000000001E-5</v>
      </c>
      <c r="G131" s="15"/>
    </row>
    <row r="132" spans="1:7" x14ac:dyDescent="0.35">
      <c r="A132" s="12" t="s">
        <v>1336</v>
      </c>
      <c r="B132" s="30"/>
      <c r="C132" s="30" t="s">
        <v>920</v>
      </c>
      <c r="D132" s="41">
        <v>-1900</v>
      </c>
      <c r="E132" s="23">
        <v>-33.64</v>
      </c>
      <c r="F132" s="24">
        <v>-3.6000000000000001E-5</v>
      </c>
      <c r="G132" s="15"/>
    </row>
    <row r="133" spans="1:7" x14ac:dyDescent="0.35">
      <c r="A133" s="12" t="s">
        <v>1424</v>
      </c>
      <c r="B133" s="30"/>
      <c r="C133" s="30" t="s">
        <v>970</v>
      </c>
      <c r="D133" s="41">
        <v>-15500</v>
      </c>
      <c r="E133" s="23">
        <v>-47.57</v>
      </c>
      <c r="F133" s="24">
        <v>-5.1999999999999997E-5</v>
      </c>
      <c r="G133" s="15"/>
    </row>
    <row r="134" spans="1:7" x14ac:dyDescent="0.35">
      <c r="A134" s="12" t="s">
        <v>1304</v>
      </c>
      <c r="B134" s="30"/>
      <c r="C134" s="30" t="s">
        <v>985</v>
      </c>
      <c r="D134" s="41">
        <v>-1125</v>
      </c>
      <c r="E134" s="23">
        <v>-48.24</v>
      </c>
      <c r="F134" s="24">
        <v>-5.1999999999999997E-5</v>
      </c>
      <c r="G134" s="15"/>
    </row>
    <row r="135" spans="1:7" x14ac:dyDescent="0.35">
      <c r="A135" s="12" t="s">
        <v>1431</v>
      </c>
      <c r="B135" s="30"/>
      <c r="C135" s="30" t="s">
        <v>949</v>
      </c>
      <c r="D135" s="41">
        <v>-13500</v>
      </c>
      <c r="E135" s="23">
        <v>-64.63</v>
      </c>
      <c r="F135" s="24">
        <v>-6.9999999999999994E-5</v>
      </c>
      <c r="G135" s="15"/>
    </row>
    <row r="136" spans="1:7" x14ac:dyDescent="0.35">
      <c r="A136" s="12" t="s">
        <v>1443</v>
      </c>
      <c r="B136" s="30"/>
      <c r="C136" s="30" t="s">
        <v>917</v>
      </c>
      <c r="D136" s="41">
        <v>-30375</v>
      </c>
      <c r="E136" s="23">
        <v>-68.72</v>
      </c>
      <c r="F136" s="24">
        <v>-7.4999999999999993E-5</v>
      </c>
      <c r="G136" s="15"/>
    </row>
    <row r="137" spans="1:7" x14ac:dyDescent="0.35">
      <c r="A137" s="12" t="s">
        <v>1399</v>
      </c>
      <c r="B137" s="30"/>
      <c r="C137" s="30" t="s">
        <v>928</v>
      </c>
      <c r="D137" s="41">
        <v>-178480</v>
      </c>
      <c r="E137" s="23">
        <v>-156.62</v>
      </c>
      <c r="F137" s="24">
        <v>-1.7100000000000001E-4</v>
      </c>
      <c r="G137" s="15"/>
    </row>
    <row r="138" spans="1:7" x14ac:dyDescent="0.35">
      <c r="A138" s="12" t="s">
        <v>1323</v>
      </c>
      <c r="B138" s="30"/>
      <c r="C138" s="30" t="s">
        <v>917</v>
      </c>
      <c r="D138" s="41">
        <v>-91200</v>
      </c>
      <c r="E138" s="23">
        <v>-158.19</v>
      </c>
      <c r="F138" s="24">
        <v>-1.73E-4</v>
      </c>
      <c r="G138" s="15"/>
    </row>
    <row r="139" spans="1:7" x14ac:dyDescent="0.35">
      <c r="A139" s="12" t="s">
        <v>1393</v>
      </c>
      <c r="B139" s="30"/>
      <c r="C139" s="30" t="s">
        <v>994</v>
      </c>
      <c r="D139" s="41">
        <v>-15400</v>
      </c>
      <c r="E139" s="23">
        <v>-161.97999999999999</v>
      </c>
      <c r="F139" s="24">
        <v>-1.7699999999999999E-4</v>
      </c>
      <c r="G139" s="15"/>
    </row>
    <row r="140" spans="1:7" x14ac:dyDescent="0.35">
      <c r="A140" s="12" t="s">
        <v>1384</v>
      </c>
      <c r="B140" s="30"/>
      <c r="C140" s="30" t="s">
        <v>946</v>
      </c>
      <c r="D140" s="41">
        <v>-187000</v>
      </c>
      <c r="E140" s="23">
        <v>-202.9</v>
      </c>
      <c r="F140" s="24">
        <v>-2.22E-4</v>
      </c>
      <c r="G140" s="15"/>
    </row>
    <row r="141" spans="1:7" x14ac:dyDescent="0.35">
      <c r="A141" s="12" t="s">
        <v>1397</v>
      </c>
      <c r="B141" s="30"/>
      <c r="C141" s="30" t="s">
        <v>994</v>
      </c>
      <c r="D141" s="41">
        <v>-18850</v>
      </c>
      <c r="E141" s="23">
        <v>-215.69</v>
      </c>
      <c r="F141" s="24">
        <v>-2.3599999999999999E-4</v>
      </c>
      <c r="G141" s="15"/>
    </row>
    <row r="142" spans="1:7" x14ac:dyDescent="0.35">
      <c r="A142" s="12" t="s">
        <v>1411</v>
      </c>
      <c r="B142" s="30"/>
      <c r="C142" s="30" t="s">
        <v>985</v>
      </c>
      <c r="D142" s="41">
        <v>-32000</v>
      </c>
      <c r="E142" s="23">
        <v>-264.45999999999998</v>
      </c>
      <c r="F142" s="24">
        <v>-2.9E-4</v>
      </c>
      <c r="G142" s="15"/>
    </row>
    <row r="143" spans="1:7" x14ac:dyDescent="0.35">
      <c r="A143" s="12" t="s">
        <v>1415</v>
      </c>
      <c r="B143" s="30"/>
      <c r="C143" s="30" t="s">
        <v>955</v>
      </c>
      <c r="D143" s="41">
        <v>-391000</v>
      </c>
      <c r="E143" s="23">
        <v>-302.83</v>
      </c>
      <c r="F143" s="24">
        <v>-3.3199999999999999E-4</v>
      </c>
      <c r="G143" s="15"/>
    </row>
    <row r="144" spans="1:7" x14ac:dyDescent="0.35">
      <c r="A144" s="12" t="s">
        <v>1358</v>
      </c>
      <c r="B144" s="30"/>
      <c r="C144" s="30" t="s">
        <v>920</v>
      </c>
      <c r="D144" s="41">
        <v>-45050</v>
      </c>
      <c r="E144" s="23">
        <v>-306.58999999999997</v>
      </c>
      <c r="F144" s="24">
        <v>-3.3599999999999998E-4</v>
      </c>
      <c r="G144" s="15"/>
    </row>
    <row r="145" spans="1:7" x14ac:dyDescent="0.35">
      <c r="A145" s="12" t="s">
        <v>1448</v>
      </c>
      <c r="B145" s="30"/>
      <c r="C145" s="30" t="s">
        <v>903</v>
      </c>
      <c r="D145" s="41">
        <v>-235000</v>
      </c>
      <c r="E145" s="23">
        <v>-352.85</v>
      </c>
      <c r="F145" s="24">
        <v>-3.8699999999999997E-4</v>
      </c>
      <c r="G145" s="15"/>
    </row>
    <row r="146" spans="1:7" x14ac:dyDescent="0.35">
      <c r="A146" s="12" t="s">
        <v>1381</v>
      </c>
      <c r="B146" s="30"/>
      <c r="C146" s="30" t="s">
        <v>1022</v>
      </c>
      <c r="D146" s="41">
        <v>-66250</v>
      </c>
      <c r="E146" s="23">
        <v>-365.53</v>
      </c>
      <c r="F146" s="24">
        <v>-4.0099999999999999E-4</v>
      </c>
      <c r="G146" s="15"/>
    </row>
    <row r="147" spans="1:7" x14ac:dyDescent="0.35">
      <c r="A147" s="12" t="s">
        <v>1312</v>
      </c>
      <c r="B147" s="30"/>
      <c r="C147" s="30" t="s">
        <v>900</v>
      </c>
      <c r="D147" s="41">
        <v>-675000</v>
      </c>
      <c r="E147" s="23">
        <v>-397.58</v>
      </c>
      <c r="F147" s="24">
        <v>-4.3600000000000003E-4</v>
      </c>
      <c r="G147" s="15"/>
    </row>
    <row r="148" spans="1:7" x14ac:dyDescent="0.35">
      <c r="A148" s="12" t="s">
        <v>1300</v>
      </c>
      <c r="B148" s="30"/>
      <c r="C148" s="30" t="s">
        <v>920</v>
      </c>
      <c r="D148" s="41">
        <v>-13000</v>
      </c>
      <c r="E148" s="23">
        <v>-402.9</v>
      </c>
      <c r="F148" s="24">
        <v>-4.4200000000000001E-4</v>
      </c>
      <c r="G148" s="15"/>
    </row>
    <row r="149" spans="1:7" x14ac:dyDescent="0.35">
      <c r="A149" s="12" t="s">
        <v>1392</v>
      </c>
      <c r="B149" s="30"/>
      <c r="C149" s="30" t="s">
        <v>923</v>
      </c>
      <c r="D149" s="41">
        <v>-92625</v>
      </c>
      <c r="E149" s="23">
        <v>-410.38</v>
      </c>
      <c r="F149" s="24">
        <v>-4.4999999999999999E-4</v>
      </c>
      <c r="G149" s="15"/>
    </row>
    <row r="150" spans="1:7" x14ac:dyDescent="0.35">
      <c r="A150" s="12" t="s">
        <v>1349</v>
      </c>
      <c r="B150" s="30"/>
      <c r="C150" s="30" t="s">
        <v>952</v>
      </c>
      <c r="D150" s="41">
        <v>-21000</v>
      </c>
      <c r="E150" s="23">
        <v>-427.15</v>
      </c>
      <c r="F150" s="24">
        <v>-4.6799999999999999E-4</v>
      </c>
      <c r="G150" s="15"/>
    </row>
    <row r="151" spans="1:7" x14ac:dyDescent="0.35">
      <c r="A151" s="12" t="s">
        <v>1402</v>
      </c>
      <c r="B151" s="30"/>
      <c r="C151" s="30" t="s">
        <v>994</v>
      </c>
      <c r="D151" s="41">
        <v>-11000</v>
      </c>
      <c r="E151" s="23">
        <v>-497.12</v>
      </c>
      <c r="F151" s="24">
        <v>-5.4500000000000002E-4</v>
      </c>
      <c r="G151" s="15"/>
    </row>
    <row r="152" spans="1:7" x14ac:dyDescent="0.35">
      <c r="A152" s="12" t="s">
        <v>1305</v>
      </c>
      <c r="B152" s="30"/>
      <c r="C152" s="30" t="s">
        <v>1159</v>
      </c>
      <c r="D152" s="41">
        <v>-539850</v>
      </c>
      <c r="E152" s="23">
        <v>-514.48</v>
      </c>
      <c r="F152" s="24">
        <v>-5.6400000000000005E-4</v>
      </c>
      <c r="G152" s="15"/>
    </row>
    <row r="153" spans="1:7" x14ac:dyDescent="0.35">
      <c r="A153" s="12" t="s">
        <v>1435</v>
      </c>
      <c r="B153" s="30"/>
      <c r="C153" s="30" t="s">
        <v>937</v>
      </c>
      <c r="D153" s="41">
        <v>-23250</v>
      </c>
      <c r="E153" s="23">
        <v>-638.58000000000004</v>
      </c>
      <c r="F153" s="24">
        <v>-7.0100000000000002E-4</v>
      </c>
      <c r="G153" s="15"/>
    </row>
    <row r="154" spans="1:7" x14ac:dyDescent="0.35">
      <c r="A154" s="12" t="s">
        <v>1542</v>
      </c>
      <c r="B154" s="30"/>
      <c r="C154" s="30" t="s">
        <v>994</v>
      </c>
      <c r="D154" s="41">
        <v>-20100</v>
      </c>
      <c r="E154" s="23">
        <v>-686.78</v>
      </c>
      <c r="F154" s="24">
        <v>-7.54E-4</v>
      </c>
      <c r="G154" s="15"/>
    </row>
    <row r="155" spans="1:7" x14ac:dyDescent="0.35">
      <c r="A155" s="12" t="s">
        <v>1344</v>
      </c>
      <c r="B155" s="30"/>
      <c r="C155" s="30" t="s">
        <v>928</v>
      </c>
      <c r="D155" s="41">
        <v>-29100</v>
      </c>
      <c r="E155" s="23">
        <v>-787.62</v>
      </c>
      <c r="F155" s="24">
        <v>-8.6399999999999997E-4</v>
      </c>
      <c r="G155" s="15"/>
    </row>
    <row r="156" spans="1:7" x14ac:dyDescent="0.35">
      <c r="A156" s="12" t="s">
        <v>1432</v>
      </c>
      <c r="B156" s="30"/>
      <c r="C156" s="30" t="s">
        <v>946</v>
      </c>
      <c r="D156" s="41">
        <v>-966000</v>
      </c>
      <c r="E156" s="23">
        <v>-825.93</v>
      </c>
      <c r="F156" s="24">
        <v>-9.0600000000000001E-4</v>
      </c>
      <c r="G156" s="15"/>
    </row>
    <row r="157" spans="1:7" x14ac:dyDescent="0.35">
      <c r="A157" s="12" t="s">
        <v>1426</v>
      </c>
      <c r="B157" s="30"/>
      <c r="C157" s="30" t="s">
        <v>962</v>
      </c>
      <c r="D157" s="41">
        <v>-96900</v>
      </c>
      <c r="E157" s="23">
        <v>-826.99</v>
      </c>
      <c r="F157" s="24">
        <v>-9.0700000000000004E-4</v>
      </c>
      <c r="G157" s="15"/>
    </row>
    <row r="158" spans="1:7" x14ac:dyDescent="0.35">
      <c r="A158" s="12" t="s">
        <v>1391</v>
      </c>
      <c r="B158" s="30"/>
      <c r="C158" s="30" t="s">
        <v>1045</v>
      </c>
      <c r="D158" s="41">
        <v>-726950</v>
      </c>
      <c r="E158" s="23">
        <v>-863.25</v>
      </c>
      <c r="F158" s="24">
        <v>-9.4700000000000003E-4</v>
      </c>
      <c r="G158" s="15"/>
    </row>
    <row r="159" spans="1:7" x14ac:dyDescent="0.35">
      <c r="A159" s="12" t="s">
        <v>1372</v>
      </c>
      <c r="B159" s="30"/>
      <c r="C159" s="30" t="s">
        <v>897</v>
      </c>
      <c r="D159" s="41">
        <v>-2070000</v>
      </c>
      <c r="E159" s="23">
        <v>-893.21</v>
      </c>
      <c r="F159" s="24">
        <v>-9.7999999999999997E-4</v>
      </c>
      <c r="G159" s="15"/>
    </row>
    <row r="160" spans="1:7" x14ac:dyDescent="0.35">
      <c r="A160" s="12" t="s">
        <v>1327</v>
      </c>
      <c r="B160" s="30"/>
      <c r="C160" s="30" t="s">
        <v>1182</v>
      </c>
      <c r="D160" s="41">
        <v>-850850</v>
      </c>
      <c r="E160" s="23">
        <v>-1209.9100000000001</v>
      </c>
      <c r="F160" s="24">
        <v>-1.328E-3</v>
      </c>
      <c r="G160" s="15"/>
    </row>
    <row r="161" spans="1:7" x14ac:dyDescent="0.35">
      <c r="A161" s="12" t="s">
        <v>1422</v>
      </c>
      <c r="B161" s="30"/>
      <c r="C161" s="30" t="s">
        <v>952</v>
      </c>
      <c r="D161" s="41">
        <v>-74700</v>
      </c>
      <c r="E161" s="23">
        <v>-1229.49</v>
      </c>
      <c r="F161" s="24">
        <v>-1.3489999999999999E-3</v>
      </c>
      <c r="G161" s="15"/>
    </row>
    <row r="162" spans="1:7" x14ac:dyDescent="0.35">
      <c r="A162" s="12" t="s">
        <v>1449</v>
      </c>
      <c r="B162" s="30"/>
      <c r="C162" s="30" t="s">
        <v>900</v>
      </c>
      <c r="D162" s="41">
        <v>-86350</v>
      </c>
      <c r="E162" s="23">
        <v>-1400.68</v>
      </c>
      <c r="F162" s="24">
        <v>-1.537E-3</v>
      </c>
      <c r="G162" s="15"/>
    </row>
    <row r="163" spans="1:7" x14ac:dyDescent="0.35">
      <c r="A163" s="12" t="s">
        <v>1313</v>
      </c>
      <c r="B163" s="30"/>
      <c r="C163" s="30" t="s">
        <v>952</v>
      </c>
      <c r="D163" s="41">
        <v>-28950</v>
      </c>
      <c r="E163" s="23">
        <v>-1411.23</v>
      </c>
      <c r="F163" s="24">
        <v>-1.549E-3</v>
      </c>
      <c r="G163" s="15"/>
    </row>
    <row r="164" spans="1:7" x14ac:dyDescent="0.35">
      <c r="A164" s="12" t="s">
        <v>1446</v>
      </c>
      <c r="B164" s="30"/>
      <c r="C164" s="30" t="s">
        <v>909</v>
      </c>
      <c r="D164" s="41">
        <v>-597000</v>
      </c>
      <c r="E164" s="23">
        <v>-1593.69</v>
      </c>
      <c r="F164" s="24">
        <v>-1.7489999999999999E-3</v>
      </c>
      <c r="G164" s="15"/>
    </row>
    <row r="165" spans="1:7" x14ac:dyDescent="0.35">
      <c r="A165" s="12" t="s">
        <v>1419</v>
      </c>
      <c r="B165" s="30"/>
      <c r="C165" s="30" t="s">
        <v>980</v>
      </c>
      <c r="D165" s="41">
        <v>-496000</v>
      </c>
      <c r="E165" s="23">
        <v>-1700.78</v>
      </c>
      <c r="F165" s="24">
        <v>-1.867E-3</v>
      </c>
      <c r="G165" s="15"/>
    </row>
    <row r="166" spans="1:7" x14ac:dyDescent="0.35">
      <c r="A166" s="12" t="s">
        <v>1404</v>
      </c>
      <c r="B166" s="30"/>
      <c r="C166" s="30" t="s">
        <v>1015</v>
      </c>
      <c r="D166" s="41">
        <v>-72000</v>
      </c>
      <c r="E166" s="23">
        <v>-1858.07</v>
      </c>
      <c r="F166" s="24">
        <v>-2.0400000000000001E-3</v>
      </c>
      <c r="G166" s="15"/>
    </row>
    <row r="167" spans="1:7" x14ac:dyDescent="0.35">
      <c r="A167" s="12" t="s">
        <v>1440</v>
      </c>
      <c r="B167" s="30"/>
      <c r="C167" s="30" t="s">
        <v>900</v>
      </c>
      <c r="D167" s="41">
        <v>-3616000</v>
      </c>
      <c r="E167" s="23">
        <v>-1869.47</v>
      </c>
      <c r="F167" s="24">
        <v>-2.052E-3</v>
      </c>
      <c r="G167" s="15"/>
    </row>
    <row r="168" spans="1:7" x14ac:dyDescent="0.35">
      <c r="A168" s="12" t="s">
        <v>1444</v>
      </c>
      <c r="B168" s="30"/>
      <c r="C168" s="30" t="s">
        <v>900</v>
      </c>
      <c r="D168" s="41">
        <v>-98000</v>
      </c>
      <c r="E168" s="23">
        <v>-1919.13</v>
      </c>
      <c r="F168" s="24">
        <v>-2.1069999999999999E-3</v>
      </c>
      <c r="G168" s="15"/>
    </row>
    <row r="169" spans="1:7" x14ac:dyDescent="0.35">
      <c r="A169" s="12" t="s">
        <v>1442</v>
      </c>
      <c r="B169" s="30"/>
      <c r="C169" s="30" t="s">
        <v>920</v>
      </c>
      <c r="D169" s="41">
        <v>-469800</v>
      </c>
      <c r="E169" s="23">
        <v>-2704.64</v>
      </c>
      <c r="F169" s="24">
        <v>-2.9689999999999999E-3</v>
      </c>
      <c r="G169" s="15"/>
    </row>
    <row r="170" spans="1:7" x14ac:dyDescent="0.35">
      <c r="A170" s="12" t="s">
        <v>1445</v>
      </c>
      <c r="B170" s="30"/>
      <c r="C170" s="30" t="s">
        <v>912</v>
      </c>
      <c r="D170" s="41">
        <v>-97850</v>
      </c>
      <c r="E170" s="23">
        <v>-2712.74</v>
      </c>
      <c r="F170" s="24">
        <v>-2.9780000000000002E-3</v>
      </c>
      <c r="G170" s="15"/>
    </row>
    <row r="171" spans="1:7" x14ac:dyDescent="0.35">
      <c r="A171" s="12" t="s">
        <v>1421</v>
      </c>
      <c r="B171" s="30"/>
      <c r="C171" s="30" t="s">
        <v>909</v>
      </c>
      <c r="D171" s="41">
        <v>-648000</v>
      </c>
      <c r="E171" s="23">
        <v>-3214.73</v>
      </c>
      <c r="F171" s="24">
        <v>-3.529E-3</v>
      </c>
      <c r="G171" s="15"/>
    </row>
    <row r="172" spans="1:7" x14ac:dyDescent="0.35">
      <c r="A172" s="12" t="s">
        <v>1543</v>
      </c>
      <c r="B172" s="30"/>
      <c r="C172" s="30" t="s">
        <v>1544</v>
      </c>
      <c r="D172" s="41">
        <v>-139300</v>
      </c>
      <c r="E172" s="23">
        <v>-26292.18</v>
      </c>
      <c r="F172" s="24">
        <v>-2.8865999999999999E-2</v>
      </c>
      <c r="G172" s="15"/>
    </row>
    <row r="173" spans="1:7" x14ac:dyDescent="0.35">
      <c r="A173" s="16" t="s">
        <v>110</v>
      </c>
      <c r="B173" s="31"/>
      <c r="C173" s="31"/>
      <c r="D173" s="17"/>
      <c r="E173" s="42">
        <v>-50864.98</v>
      </c>
      <c r="F173" s="43">
        <v>-5.5820000000000002E-2</v>
      </c>
      <c r="G173" s="20"/>
    </row>
    <row r="174" spans="1:7" x14ac:dyDescent="0.35">
      <c r="A174" s="12"/>
      <c r="B174" s="30"/>
      <c r="C174" s="30"/>
      <c r="D174" s="13"/>
      <c r="E174" s="14"/>
      <c r="F174" s="15"/>
      <c r="G174" s="15"/>
    </row>
    <row r="175" spans="1:7" x14ac:dyDescent="0.35">
      <c r="A175" s="12"/>
      <c r="B175" s="30"/>
      <c r="C175" s="30"/>
      <c r="D175" s="13"/>
      <c r="E175" s="14"/>
      <c r="F175" s="15"/>
      <c r="G175" s="15"/>
    </row>
    <row r="176" spans="1:7" x14ac:dyDescent="0.35">
      <c r="A176" s="16" t="s">
        <v>1545</v>
      </c>
      <c r="B176" s="31"/>
      <c r="C176" s="31"/>
      <c r="D176" s="17"/>
      <c r="E176" s="46"/>
      <c r="F176" s="20"/>
      <c r="G176" s="20"/>
    </row>
    <row r="177" spans="1:7" x14ac:dyDescent="0.35">
      <c r="A177" s="12" t="s">
        <v>1546</v>
      </c>
      <c r="B177" s="30"/>
      <c r="C177" s="30" t="s">
        <v>1547</v>
      </c>
      <c r="D177" s="13">
        <v>60700</v>
      </c>
      <c r="E177" s="14">
        <v>392</v>
      </c>
      <c r="F177" s="15">
        <v>4.0000000000000002E-4</v>
      </c>
      <c r="G177" s="15"/>
    </row>
    <row r="178" spans="1:7" x14ac:dyDescent="0.35">
      <c r="A178" s="16" t="s">
        <v>110</v>
      </c>
      <c r="B178" s="31"/>
      <c r="C178" s="31"/>
      <c r="D178" s="17"/>
      <c r="E178" s="37">
        <v>392</v>
      </c>
      <c r="F178" s="38">
        <v>4.0000000000000002E-4</v>
      </c>
      <c r="G178" s="20"/>
    </row>
    <row r="179" spans="1:7" x14ac:dyDescent="0.35">
      <c r="A179" s="12"/>
      <c r="B179" s="30"/>
      <c r="C179" s="30"/>
      <c r="D179" s="13"/>
      <c r="E179" s="14"/>
      <c r="F179" s="15"/>
      <c r="G179" s="15"/>
    </row>
    <row r="180" spans="1:7" x14ac:dyDescent="0.35">
      <c r="A180" s="21" t="s">
        <v>135</v>
      </c>
      <c r="B180" s="32"/>
      <c r="C180" s="32"/>
      <c r="D180" s="22"/>
      <c r="E180" s="18">
        <v>392</v>
      </c>
      <c r="F180" s="19">
        <v>4.0000000000000002E-4</v>
      </c>
      <c r="G180" s="20"/>
    </row>
    <row r="181" spans="1:7" x14ac:dyDescent="0.35">
      <c r="A181" s="16" t="s">
        <v>143</v>
      </c>
      <c r="B181" s="30"/>
      <c r="C181" s="30"/>
      <c r="D181" s="13"/>
      <c r="E181" s="14"/>
      <c r="F181" s="15"/>
      <c r="G181" s="15"/>
    </row>
    <row r="182" spans="1:7" x14ac:dyDescent="0.35">
      <c r="A182" s="16" t="s">
        <v>144</v>
      </c>
      <c r="B182" s="30"/>
      <c r="C182" s="30"/>
      <c r="D182" s="13"/>
      <c r="E182" s="14"/>
      <c r="F182" s="15"/>
      <c r="G182" s="15"/>
    </row>
    <row r="183" spans="1:7" x14ac:dyDescent="0.35">
      <c r="A183" s="12" t="s">
        <v>567</v>
      </c>
      <c r="B183" s="30" t="s">
        <v>568</v>
      </c>
      <c r="C183" s="30" t="s">
        <v>147</v>
      </c>
      <c r="D183" s="13">
        <v>15000000</v>
      </c>
      <c r="E183" s="14">
        <v>14938.59</v>
      </c>
      <c r="F183" s="15">
        <v>1.6400000000000001E-2</v>
      </c>
      <c r="G183" s="15">
        <v>7.3550000000000004E-2</v>
      </c>
    </row>
    <row r="184" spans="1:7" x14ac:dyDescent="0.35">
      <c r="A184" s="12" t="s">
        <v>1548</v>
      </c>
      <c r="B184" s="30" t="s">
        <v>1549</v>
      </c>
      <c r="C184" s="30" t="s">
        <v>150</v>
      </c>
      <c r="D184" s="13">
        <v>10000000</v>
      </c>
      <c r="E184" s="14">
        <v>9749.0400000000009</v>
      </c>
      <c r="F184" s="15">
        <v>1.0699999999999999E-2</v>
      </c>
      <c r="G184" s="15">
        <v>7.4399999999999994E-2</v>
      </c>
    </row>
    <row r="185" spans="1:7" x14ac:dyDescent="0.35">
      <c r="A185" s="12" t="s">
        <v>573</v>
      </c>
      <c r="B185" s="30" t="s">
        <v>574</v>
      </c>
      <c r="C185" s="30" t="s">
        <v>147</v>
      </c>
      <c r="D185" s="13">
        <v>10000000</v>
      </c>
      <c r="E185" s="14">
        <v>9587.49</v>
      </c>
      <c r="F185" s="15">
        <v>1.0500000000000001E-2</v>
      </c>
      <c r="G185" s="15">
        <v>7.4450000000000002E-2</v>
      </c>
    </row>
    <row r="186" spans="1:7" x14ac:dyDescent="0.35">
      <c r="A186" s="12" t="s">
        <v>571</v>
      </c>
      <c r="B186" s="30" t="s">
        <v>572</v>
      </c>
      <c r="C186" s="30" t="s">
        <v>150</v>
      </c>
      <c r="D186" s="13">
        <v>7500000</v>
      </c>
      <c r="E186" s="14">
        <v>7463.03</v>
      </c>
      <c r="F186" s="15">
        <v>8.2000000000000007E-3</v>
      </c>
      <c r="G186" s="15">
        <v>7.4349999999999999E-2</v>
      </c>
    </row>
    <row r="187" spans="1:7" x14ac:dyDescent="0.35">
      <c r="A187" s="12" t="s">
        <v>148</v>
      </c>
      <c r="B187" s="30" t="s">
        <v>149</v>
      </c>
      <c r="C187" s="30" t="s">
        <v>150</v>
      </c>
      <c r="D187" s="13">
        <v>5000000</v>
      </c>
      <c r="E187" s="14">
        <v>4985.2</v>
      </c>
      <c r="F187" s="15">
        <v>5.4999999999999997E-3</v>
      </c>
      <c r="G187" s="15">
        <v>7.2400999999999993E-2</v>
      </c>
    </row>
    <row r="188" spans="1:7" x14ac:dyDescent="0.35">
      <c r="A188" s="12" t="s">
        <v>1550</v>
      </c>
      <c r="B188" s="30" t="s">
        <v>1551</v>
      </c>
      <c r="C188" s="30" t="s">
        <v>147</v>
      </c>
      <c r="D188" s="13">
        <v>5000000</v>
      </c>
      <c r="E188" s="14">
        <v>4930.33</v>
      </c>
      <c r="F188" s="15">
        <v>5.4000000000000003E-3</v>
      </c>
      <c r="G188" s="15">
        <v>7.2749999999999995E-2</v>
      </c>
    </row>
    <row r="189" spans="1:7" x14ac:dyDescent="0.35">
      <c r="A189" s="12" t="s">
        <v>1552</v>
      </c>
      <c r="B189" s="30" t="s">
        <v>1553</v>
      </c>
      <c r="C189" s="30" t="s">
        <v>147</v>
      </c>
      <c r="D189" s="13">
        <v>2500000</v>
      </c>
      <c r="E189" s="14">
        <v>2522.29</v>
      </c>
      <c r="F189" s="15">
        <v>2.8E-3</v>
      </c>
      <c r="G189" s="15">
        <v>8.0373E-2</v>
      </c>
    </row>
    <row r="190" spans="1:7" x14ac:dyDescent="0.35">
      <c r="A190" s="12" t="s">
        <v>1554</v>
      </c>
      <c r="B190" s="30" t="s">
        <v>1555</v>
      </c>
      <c r="C190" s="30" t="s">
        <v>329</v>
      </c>
      <c r="D190" s="13">
        <v>2500000</v>
      </c>
      <c r="E190" s="14">
        <v>2471.85</v>
      </c>
      <c r="F190" s="15">
        <v>2.7000000000000001E-3</v>
      </c>
      <c r="G190" s="15">
        <v>7.8199000000000005E-2</v>
      </c>
    </row>
    <row r="191" spans="1:7" x14ac:dyDescent="0.35">
      <c r="A191" s="16" t="s">
        <v>110</v>
      </c>
      <c r="B191" s="31"/>
      <c r="C191" s="31"/>
      <c r="D191" s="17"/>
      <c r="E191" s="37">
        <v>56647.82</v>
      </c>
      <c r="F191" s="38">
        <v>6.2199999999999998E-2</v>
      </c>
      <c r="G191" s="20"/>
    </row>
    <row r="192" spans="1:7" x14ac:dyDescent="0.35">
      <c r="A192" s="12"/>
      <c r="B192" s="30"/>
      <c r="C192" s="30"/>
      <c r="D192" s="13"/>
      <c r="E192" s="14"/>
      <c r="F192" s="15"/>
      <c r="G192" s="15"/>
    </row>
    <row r="193" spans="1:7" x14ac:dyDescent="0.35">
      <c r="A193" s="16" t="s">
        <v>417</v>
      </c>
      <c r="B193" s="30"/>
      <c r="C193" s="30"/>
      <c r="D193" s="13"/>
      <c r="E193" s="14"/>
      <c r="F193" s="15"/>
      <c r="G193" s="15"/>
    </row>
    <row r="194" spans="1:7" x14ac:dyDescent="0.35">
      <c r="A194" s="12" t="s">
        <v>796</v>
      </c>
      <c r="B194" s="30" t="s">
        <v>797</v>
      </c>
      <c r="C194" s="30" t="s">
        <v>109</v>
      </c>
      <c r="D194" s="13">
        <v>16000000</v>
      </c>
      <c r="E194" s="14">
        <v>15314.02</v>
      </c>
      <c r="F194" s="15">
        <v>1.6799999999999999E-2</v>
      </c>
      <c r="G194" s="15">
        <v>7.0814000000000002E-2</v>
      </c>
    </row>
    <row r="195" spans="1:7" x14ac:dyDescent="0.35">
      <c r="A195" s="12" t="s">
        <v>538</v>
      </c>
      <c r="B195" s="30" t="s">
        <v>539</v>
      </c>
      <c r="C195" s="30" t="s">
        <v>109</v>
      </c>
      <c r="D195" s="13">
        <v>10000000</v>
      </c>
      <c r="E195" s="14">
        <v>10091.950000000001</v>
      </c>
      <c r="F195" s="15">
        <v>1.11E-2</v>
      </c>
      <c r="G195" s="15">
        <v>7.1383000000000002E-2</v>
      </c>
    </row>
    <row r="196" spans="1:7" x14ac:dyDescent="0.35">
      <c r="A196" s="12" t="s">
        <v>686</v>
      </c>
      <c r="B196" s="30" t="s">
        <v>687</v>
      </c>
      <c r="C196" s="30" t="s">
        <v>109</v>
      </c>
      <c r="D196" s="13">
        <v>10000000</v>
      </c>
      <c r="E196" s="14">
        <v>9536.98</v>
      </c>
      <c r="F196" s="15">
        <v>1.0500000000000001E-2</v>
      </c>
      <c r="G196" s="15">
        <v>7.102E-2</v>
      </c>
    </row>
    <row r="197" spans="1:7" x14ac:dyDescent="0.35">
      <c r="A197" s="12" t="s">
        <v>1457</v>
      </c>
      <c r="B197" s="30" t="s">
        <v>1458</v>
      </c>
      <c r="C197" s="30" t="s">
        <v>109</v>
      </c>
      <c r="D197" s="13">
        <v>5000000</v>
      </c>
      <c r="E197" s="14">
        <v>5001.38</v>
      </c>
      <c r="F197" s="15">
        <v>5.4999999999999997E-3</v>
      </c>
      <c r="G197" s="15">
        <v>6.1852999999999998E-2</v>
      </c>
    </row>
    <row r="198" spans="1:7" x14ac:dyDescent="0.35">
      <c r="A198" s="12" t="s">
        <v>595</v>
      </c>
      <c r="B198" s="30" t="s">
        <v>596</v>
      </c>
      <c r="C198" s="30" t="s">
        <v>109</v>
      </c>
      <c r="D198" s="13">
        <v>5000000</v>
      </c>
      <c r="E198" s="14">
        <v>4800.5</v>
      </c>
      <c r="F198" s="15">
        <v>5.3E-3</v>
      </c>
      <c r="G198" s="15">
        <v>6.9601999999999997E-2</v>
      </c>
    </row>
    <row r="199" spans="1:7" x14ac:dyDescent="0.35">
      <c r="A199" s="12" t="s">
        <v>1556</v>
      </c>
      <c r="B199" s="30" t="s">
        <v>1557</v>
      </c>
      <c r="C199" s="30" t="s">
        <v>109</v>
      </c>
      <c r="D199" s="13">
        <v>2500000</v>
      </c>
      <c r="E199" s="14">
        <v>2506.5</v>
      </c>
      <c r="F199" s="15">
        <v>2.8E-3</v>
      </c>
      <c r="G199" s="15">
        <v>6.6411999999999999E-2</v>
      </c>
    </row>
    <row r="200" spans="1:7" x14ac:dyDescent="0.35">
      <c r="A200" s="16" t="s">
        <v>110</v>
      </c>
      <c r="B200" s="31"/>
      <c r="C200" s="31"/>
      <c r="D200" s="17"/>
      <c r="E200" s="37">
        <v>47251.33</v>
      </c>
      <c r="F200" s="38">
        <v>5.1999999999999998E-2</v>
      </c>
      <c r="G200" s="20"/>
    </row>
    <row r="201" spans="1:7" x14ac:dyDescent="0.35">
      <c r="A201" s="12"/>
      <c r="B201" s="30"/>
      <c r="C201" s="30"/>
      <c r="D201" s="13"/>
      <c r="E201" s="14"/>
      <c r="F201" s="15"/>
      <c r="G201" s="15"/>
    </row>
    <row r="202" spans="1:7" x14ac:dyDescent="0.35">
      <c r="A202" s="16" t="s">
        <v>196</v>
      </c>
      <c r="B202" s="30"/>
      <c r="C202" s="30"/>
      <c r="D202" s="13"/>
      <c r="E202" s="14"/>
      <c r="F202" s="15"/>
      <c r="G202" s="15"/>
    </row>
    <row r="203" spans="1:7" x14ac:dyDescent="0.35">
      <c r="A203" s="16" t="s">
        <v>110</v>
      </c>
      <c r="B203" s="30"/>
      <c r="C203" s="30"/>
      <c r="D203" s="13"/>
      <c r="E203" s="39" t="s">
        <v>104</v>
      </c>
      <c r="F203" s="40" t="s">
        <v>104</v>
      </c>
      <c r="G203" s="15"/>
    </row>
    <row r="204" spans="1:7" x14ac:dyDescent="0.35">
      <c r="A204" s="12"/>
      <c r="B204" s="30"/>
      <c r="C204" s="30"/>
      <c r="D204" s="13"/>
      <c r="E204" s="14"/>
      <c r="F204" s="15"/>
      <c r="G204" s="15"/>
    </row>
    <row r="205" spans="1:7" x14ac:dyDescent="0.35">
      <c r="A205" s="16" t="s">
        <v>197</v>
      </c>
      <c r="B205" s="30"/>
      <c r="C205" s="30"/>
      <c r="D205" s="13"/>
      <c r="E205" s="14"/>
      <c r="F205" s="15"/>
      <c r="G205" s="15"/>
    </row>
    <row r="206" spans="1:7" x14ac:dyDescent="0.35">
      <c r="A206" s="16" t="s">
        <v>110</v>
      </c>
      <c r="B206" s="30"/>
      <c r="C206" s="30"/>
      <c r="D206" s="13"/>
      <c r="E206" s="39" t="s">
        <v>104</v>
      </c>
      <c r="F206" s="40" t="s">
        <v>104</v>
      </c>
      <c r="G206" s="15"/>
    </row>
    <row r="207" spans="1:7" x14ac:dyDescent="0.35">
      <c r="A207" s="12"/>
      <c r="B207" s="30"/>
      <c r="C207" s="30"/>
      <c r="D207" s="13"/>
      <c r="E207" s="14"/>
      <c r="F207" s="15"/>
      <c r="G207" s="15"/>
    </row>
    <row r="208" spans="1:7" x14ac:dyDescent="0.35">
      <c r="A208" s="21" t="s">
        <v>135</v>
      </c>
      <c r="B208" s="32"/>
      <c r="C208" s="32"/>
      <c r="D208" s="22"/>
      <c r="E208" s="18">
        <v>103899.15</v>
      </c>
      <c r="F208" s="19">
        <v>0.1142</v>
      </c>
      <c r="G208" s="20"/>
    </row>
    <row r="209" spans="1:7" x14ac:dyDescent="0.35">
      <c r="A209" s="12"/>
      <c r="B209" s="30"/>
      <c r="C209" s="30"/>
      <c r="D209" s="13"/>
      <c r="E209" s="14"/>
      <c r="F209" s="15"/>
      <c r="G209" s="15"/>
    </row>
    <row r="210" spans="1:7" x14ac:dyDescent="0.35">
      <c r="A210" s="16" t="s">
        <v>105</v>
      </c>
      <c r="B210" s="30"/>
      <c r="C210" s="30"/>
      <c r="D210" s="13"/>
      <c r="E210" s="14"/>
      <c r="F210" s="15"/>
      <c r="G210" s="15"/>
    </row>
    <row r="211" spans="1:7" x14ac:dyDescent="0.35">
      <c r="A211" s="12"/>
      <c r="B211" s="30"/>
      <c r="C211" s="30"/>
      <c r="D211" s="13"/>
      <c r="E211" s="14"/>
      <c r="F211" s="15"/>
      <c r="G211" s="15"/>
    </row>
    <row r="212" spans="1:7" x14ac:dyDescent="0.35">
      <c r="A212" s="16" t="s">
        <v>106</v>
      </c>
      <c r="B212" s="30"/>
      <c r="C212" s="30"/>
      <c r="D212" s="13"/>
      <c r="E212" s="14"/>
      <c r="F212" s="15"/>
      <c r="G212" s="15"/>
    </row>
    <row r="213" spans="1:7" x14ac:dyDescent="0.35">
      <c r="A213" s="12" t="s">
        <v>1558</v>
      </c>
      <c r="B213" s="30" t="s">
        <v>1559</v>
      </c>
      <c r="C213" s="30" t="s">
        <v>109</v>
      </c>
      <c r="D213" s="13">
        <v>30000000</v>
      </c>
      <c r="E213" s="14">
        <v>30000</v>
      </c>
      <c r="F213" s="15">
        <v>3.2899999999999999E-2</v>
      </c>
      <c r="G213" s="15">
        <v>5.8158000000000001E-2</v>
      </c>
    </row>
    <row r="214" spans="1:7" x14ac:dyDescent="0.35">
      <c r="A214" s="12" t="s">
        <v>1560</v>
      </c>
      <c r="B214" s="30" t="s">
        <v>1561</v>
      </c>
      <c r="C214" s="30" t="s">
        <v>109</v>
      </c>
      <c r="D214" s="13">
        <v>5000000</v>
      </c>
      <c r="E214" s="14">
        <v>4994.42</v>
      </c>
      <c r="F214" s="15">
        <v>5.4999999999999997E-3</v>
      </c>
      <c r="G214" s="15">
        <v>5.8309E-2</v>
      </c>
    </row>
    <row r="215" spans="1:7" x14ac:dyDescent="0.35">
      <c r="A215" s="12" t="s">
        <v>1562</v>
      </c>
      <c r="B215" s="30" t="s">
        <v>1563</v>
      </c>
      <c r="C215" s="30" t="s">
        <v>109</v>
      </c>
      <c r="D215" s="13">
        <v>2500000</v>
      </c>
      <c r="E215" s="14">
        <v>2482.38</v>
      </c>
      <c r="F215" s="15">
        <v>2.7000000000000001E-3</v>
      </c>
      <c r="G215" s="15">
        <v>6.1698000000000003E-2</v>
      </c>
    </row>
    <row r="216" spans="1:7" x14ac:dyDescent="0.35">
      <c r="A216" s="12" t="s">
        <v>1477</v>
      </c>
      <c r="B216" s="30" t="s">
        <v>1478</v>
      </c>
      <c r="C216" s="30" t="s">
        <v>109</v>
      </c>
      <c r="D216" s="13">
        <v>500000</v>
      </c>
      <c r="E216" s="14">
        <v>497.06</v>
      </c>
      <c r="F216" s="15">
        <v>5.0000000000000001E-4</v>
      </c>
      <c r="G216" s="15">
        <v>6.1704000000000002E-2</v>
      </c>
    </row>
    <row r="217" spans="1:7" x14ac:dyDescent="0.35">
      <c r="A217" s="16" t="s">
        <v>110</v>
      </c>
      <c r="B217" s="31"/>
      <c r="C217" s="31"/>
      <c r="D217" s="17"/>
      <c r="E217" s="37">
        <v>37973.86</v>
      </c>
      <c r="F217" s="38">
        <v>4.1599999999999998E-2</v>
      </c>
      <c r="G217" s="20"/>
    </row>
    <row r="218" spans="1:7" x14ac:dyDescent="0.35">
      <c r="A218" s="16" t="s">
        <v>111</v>
      </c>
      <c r="B218" s="30"/>
      <c r="C218" s="30"/>
      <c r="D218" s="13"/>
      <c r="E218" s="14"/>
      <c r="F218" s="15"/>
      <c r="G218" s="15"/>
    </row>
    <row r="219" spans="1:7" x14ac:dyDescent="0.35">
      <c r="A219" s="12" t="s">
        <v>1564</v>
      </c>
      <c r="B219" s="30" t="s">
        <v>1565</v>
      </c>
      <c r="C219" s="30" t="s">
        <v>114</v>
      </c>
      <c r="D219" s="13">
        <v>7500000</v>
      </c>
      <c r="E219" s="14">
        <v>7364.17</v>
      </c>
      <c r="F219" s="15">
        <v>8.0999999999999996E-3</v>
      </c>
      <c r="G219" s="15">
        <v>6.8697999999999995E-2</v>
      </c>
    </row>
    <row r="220" spans="1:7" x14ac:dyDescent="0.35">
      <c r="A220" s="16" t="s">
        <v>110</v>
      </c>
      <c r="B220" s="31"/>
      <c r="C220" s="31"/>
      <c r="D220" s="17"/>
      <c r="E220" s="37">
        <v>7364.17</v>
      </c>
      <c r="F220" s="38">
        <v>8.0999999999999996E-3</v>
      </c>
      <c r="G220" s="20"/>
    </row>
    <row r="221" spans="1:7" x14ac:dyDescent="0.35">
      <c r="A221" s="12"/>
      <c r="B221" s="30"/>
      <c r="C221" s="30"/>
      <c r="D221" s="13"/>
      <c r="E221" s="14"/>
      <c r="F221" s="15"/>
      <c r="G221" s="15"/>
    </row>
    <row r="222" spans="1:7" x14ac:dyDescent="0.35">
      <c r="A222" s="21" t="s">
        <v>135</v>
      </c>
      <c r="B222" s="32"/>
      <c r="C222" s="32"/>
      <c r="D222" s="22"/>
      <c r="E222" s="18">
        <v>45338.03</v>
      </c>
      <c r="F222" s="19">
        <v>4.9700000000000001E-2</v>
      </c>
      <c r="G222" s="20"/>
    </row>
    <row r="223" spans="1:7" x14ac:dyDescent="0.35">
      <c r="A223" s="12"/>
      <c r="B223" s="30"/>
      <c r="C223" s="30"/>
      <c r="D223" s="13"/>
      <c r="E223" s="14"/>
      <c r="F223" s="15"/>
      <c r="G223" s="15"/>
    </row>
    <row r="224" spans="1:7" x14ac:dyDescent="0.35">
      <c r="A224" s="12"/>
      <c r="B224" s="30"/>
      <c r="C224" s="30"/>
      <c r="D224" s="13"/>
      <c r="E224" s="14"/>
      <c r="F224" s="15"/>
      <c r="G224" s="15"/>
    </row>
    <row r="225" spans="1:7" x14ac:dyDescent="0.35">
      <c r="A225" s="16" t="s">
        <v>637</v>
      </c>
      <c r="B225" s="30"/>
      <c r="C225" s="30"/>
      <c r="D225" s="13"/>
      <c r="E225" s="14"/>
      <c r="F225" s="15"/>
      <c r="G225" s="15"/>
    </row>
    <row r="226" spans="1:7" x14ac:dyDescent="0.35">
      <c r="A226" s="12" t="s">
        <v>1566</v>
      </c>
      <c r="B226" s="30" t="s">
        <v>1567</v>
      </c>
      <c r="C226" s="30"/>
      <c r="D226" s="13">
        <v>19999000.050000001</v>
      </c>
      <c r="E226" s="14">
        <v>2022.28</v>
      </c>
      <c r="F226" s="15">
        <v>2.2000000000000001E-3</v>
      </c>
      <c r="G226" s="15"/>
    </row>
    <row r="227" spans="1:7" x14ac:dyDescent="0.35">
      <c r="A227" s="12"/>
      <c r="B227" s="30"/>
      <c r="C227" s="30"/>
      <c r="D227" s="13"/>
      <c r="E227" s="14"/>
      <c r="F227" s="15"/>
      <c r="G227" s="15"/>
    </row>
    <row r="228" spans="1:7" x14ac:dyDescent="0.35">
      <c r="A228" s="21" t="s">
        <v>135</v>
      </c>
      <c r="B228" s="32"/>
      <c r="C228" s="32"/>
      <c r="D228" s="22"/>
      <c r="E228" s="18">
        <v>2022.28</v>
      </c>
      <c r="F228" s="19">
        <v>2.2000000000000001E-3</v>
      </c>
      <c r="G228" s="20"/>
    </row>
    <row r="229" spans="1:7" x14ac:dyDescent="0.35">
      <c r="A229" s="12"/>
      <c r="B229" s="30"/>
      <c r="C229" s="30"/>
      <c r="D229" s="13"/>
      <c r="E229" s="14"/>
      <c r="F229" s="15"/>
      <c r="G229" s="15"/>
    </row>
    <row r="230" spans="1:7" x14ac:dyDescent="0.35">
      <c r="A230" s="16" t="s">
        <v>136</v>
      </c>
      <c r="B230" s="30"/>
      <c r="C230" s="30"/>
      <c r="D230" s="13"/>
      <c r="E230" s="14"/>
      <c r="F230" s="15"/>
      <c r="G230" s="15"/>
    </row>
    <row r="231" spans="1:7" x14ac:dyDescent="0.35">
      <c r="A231" s="12" t="s">
        <v>137</v>
      </c>
      <c r="B231" s="30"/>
      <c r="C231" s="30"/>
      <c r="D231" s="13"/>
      <c r="E231" s="14">
        <v>30040.35</v>
      </c>
      <c r="F231" s="15">
        <v>3.3000000000000002E-2</v>
      </c>
      <c r="G231" s="15">
        <v>5.6446000000000003E-2</v>
      </c>
    </row>
    <row r="232" spans="1:7" x14ac:dyDescent="0.35">
      <c r="A232" s="16" t="s">
        <v>110</v>
      </c>
      <c r="B232" s="31"/>
      <c r="C232" s="31"/>
      <c r="D232" s="17"/>
      <c r="E232" s="37">
        <v>30040.35</v>
      </c>
      <c r="F232" s="38">
        <v>3.3000000000000002E-2</v>
      </c>
      <c r="G232" s="20"/>
    </row>
    <row r="233" spans="1:7" x14ac:dyDescent="0.35">
      <c r="A233" s="12"/>
      <c r="B233" s="30"/>
      <c r="C233" s="30"/>
      <c r="D233" s="13"/>
      <c r="E233" s="14"/>
      <c r="F233" s="15"/>
      <c r="G233" s="15"/>
    </row>
    <row r="234" spans="1:7" x14ac:dyDescent="0.35">
      <c r="A234" s="21" t="s">
        <v>135</v>
      </c>
      <c r="B234" s="32"/>
      <c r="C234" s="32"/>
      <c r="D234" s="22"/>
      <c r="E234" s="18">
        <v>30040.35</v>
      </c>
      <c r="F234" s="19">
        <v>3.3000000000000002E-2</v>
      </c>
      <c r="G234" s="20"/>
    </row>
    <row r="235" spans="1:7" x14ac:dyDescent="0.35">
      <c r="A235" s="12" t="s">
        <v>138</v>
      </c>
      <c r="B235" s="30"/>
      <c r="C235" s="30"/>
      <c r="D235" s="13"/>
      <c r="E235" s="14">
        <v>2759.6927781999998</v>
      </c>
      <c r="F235" s="15">
        <v>3.029E-3</v>
      </c>
      <c r="G235" s="15"/>
    </row>
    <row r="236" spans="1:7" x14ac:dyDescent="0.35">
      <c r="A236" s="12" t="s">
        <v>139</v>
      </c>
      <c r="B236" s="30"/>
      <c r="C236" s="30"/>
      <c r="D236" s="13"/>
      <c r="E236" s="14">
        <v>8506.1972217999992</v>
      </c>
      <c r="F236" s="15">
        <v>9.2709999999999997E-3</v>
      </c>
      <c r="G236" s="15">
        <v>5.6446000000000003E-2</v>
      </c>
    </row>
    <row r="237" spans="1:7" x14ac:dyDescent="0.35">
      <c r="A237" s="25" t="s">
        <v>140</v>
      </c>
      <c r="B237" s="33"/>
      <c r="C237" s="33"/>
      <c r="D237" s="26"/>
      <c r="E237" s="27">
        <v>910807.2</v>
      </c>
      <c r="F237" s="28">
        <v>1</v>
      </c>
      <c r="G237" s="28"/>
    </row>
    <row r="239" spans="1:7" x14ac:dyDescent="0.35">
      <c r="A239" s="1" t="s">
        <v>1481</v>
      </c>
    </row>
    <row r="240" spans="1:7" x14ac:dyDescent="0.35">
      <c r="A240" s="1" t="s">
        <v>141</v>
      </c>
    </row>
    <row r="241" spans="1:7" x14ac:dyDescent="0.35">
      <c r="A241" s="1" t="s">
        <v>142</v>
      </c>
    </row>
    <row r="242" spans="1:7" x14ac:dyDescent="0.35">
      <c r="A242" s="1" t="s">
        <v>2352</v>
      </c>
    </row>
    <row r="243" spans="1:7" x14ac:dyDescent="0.35">
      <c r="A243" s="47" t="s">
        <v>2353</v>
      </c>
      <c r="B243" s="34" t="s">
        <v>104</v>
      </c>
    </row>
    <row r="244" spans="1:7" x14ac:dyDescent="0.35">
      <c r="A244" t="s">
        <v>2354</v>
      </c>
    </row>
    <row r="245" spans="1:7" x14ac:dyDescent="0.35">
      <c r="A245" t="s">
        <v>2355</v>
      </c>
      <c r="B245" t="s">
        <v>2356</v>
      </c>
      <c r="C245" t="s">
        <v>2356</v>
      </c>
    </row>
    <row r="246" spans="1:7" x14ac:dyDescent="0.35">
      <c r="B246" s="48">
        <v>44865</v>
      </c>
      <c r="C246" s="48">
        <v>44895</v>
      </c>
    </row>
    <row r="247" spans="1:7" x14ac:dyDescent="0.35">
      <c r="A247" t="s">
        <v>2416</v>
      </c>
      <c r="B247">
        <v>21.89</v>
      </c>
      <c r="C247">
        <v>22.38</v>
      </c>
      <c r="E247" s="2"/>
      <c r="G247"/>
    </row>
    <row r="248" spans="1:7" x14ac:dyDescent="0.35">
      <c r="A248" t="s">
        <v>2360</v>
      </c>
      <c r="B248">
        <v>40.33</v>
      </c>
      <c r="C248">
        <v>41.24</v>
      </c>
      <c r="E248" s="2"/>
      <c r="G248"/>
    </row>
    <row r="249" spans="1:7" x14ac:dyDescent="0.35">
      <c r="A249" t="s">
        <v>2382</v>
      </c>
      <c r="B249">
        <v>23.11</v>
      </c>
      <c r="C249">
        <v>23.47</v>
      </c>
      <c r="E249" s="2"/>
      <c r="G249"/>
    </row>
    <row r="250" spans="1:7" x14ac:dyDescent="0.35">
      <c r="A250" t="s">
        <v>2417</v>
      </c>
      <c r="B250">
        <v>17.27</v>
      </c>
      <c r="C250">
        <v>17.64</v>
      </c>
      <c r="E250" s="2"/>
      <c r="G250"/>
    </row>
    <row r="251" spans="1:7" x14ac:dyDescent="0.35">
      <c r="A251" t="s">
        <v>2385</v>
      </c>
      <c r="B251">
        <v>36.64</v>
      </c>
      <c r="C251">
        <v>37.43</v>
      </c>
      <c r="E251" s="2"/>
      <c r="G251"/>
    </row>
    <row r="252" spans="1:7" x14ac:dyDescent="0.35">
      <c r="A252" t="s">
        <v>2387</v>
      </c>
      <c r="B252">
        <v>20.149999999999999</v>
      </c>
      <c r="C252">
        <v>20.43</v>
      </c>
      <c r="E252" s="2"/>
      <c r="G252"/>
    </row>
    <row r="253" spans="1:7" x14ac:dyDescent="0.35">
      <c r="E253" s="2"/>
      <c r="G253"/>
    </row>
    <row r="254" spans="1:7" x14ac:dyDescent="0.35">
      <c r="A254" t="s">
        <v>2389</v>
      </c>
    </row>
    <row r="256" spans="1:7" x14ac:dyDescent="0.35">
      <c r="A256" s="50" t="s">
        <v>2390</v>
      </c>
      <c r="B256" s="50" t="s">
        <v>2391</v>
      </c>
      <c r="C256" s="50" t="s">
        <v>2392</v>
      </c>
      <c r="D256" s="50" t="s">
        <v>2393</v>
      </c>
    </row>
    <row r="257" spans="1:4" x14ac:dyDescent="0.35">
      <c r="A257" s="50" t="s">
        <v>2418</v>
      </c>
      <c r="B257" s="50"/>
      <c r="C257" s="50">
        <v>0.15</v>
      </c>
      <c r="D257" s="50">
        <v>0.15</v>
      </c>
    </row>
    <row r="258" spans="1:4" x14ac:dyDescent="0.35">
      <c r="A258" s="50" t="s">
        <v>2419</v>
      </c>
      <c r="B258" s="50"/>
      <c r="C258" s="50">
        <v>0.15</v>
      </c>
      <c r="D258" s="50">
        <v>0.15</v>
      </c>
    </row>
    <row r="260" spans="1:4" x14ac:dyDescent="0.35">
      <c r="A260" t="s">
        <v>2372</v>
      </c>
      <c r="B260" s="34" t="s">
        <v>104</v>
      </c>
    </row>
    <row r="261" spans="1:4" ht="29" x14ac:dyDescent="0.35">
      <c r="A261" s="47" t="s">
        <v>2373</v>
      </c>
      <c r="B261" s="34" t="s">
        <v>104</v>
      </c>
    </row>
    <row r="262" spans="1:4" ht="29" x14ac:dyDescent="0.35">
      <c r="A262" s="47" t="s">
        <v>2374</v>
      </c>
      <c r="B262" s="34" t="s">
        <v>104</v>
      </c>
    </row>
    <row r="263" spans="1:4" x14ac:dyDescent="0.35">
      <c r="A263" t="s">
        <v>2415</v>
      </c>
      <c r="B263" s="49">
        <v>3.2541549999999999</v>
      </c>
    </row>
    <row r="264" spans="1:4" ht="29" x14ac:dyDescent="0.35">
      <c r="A264" s="47" t="s">
        <v>2376</v>
      </c>
      <c r="B264" s="49">
        <v>9666.1838125000013</v>
      </c>
    </row>
    <row r="265" spans="1:4" ht="29" x14ac:dyDescent="0.35">
      <c r="A265" s="47" t="s">
        <v>2377</v>
      </c>
      <c r="B265" s="34" t="s">
        <v>104</v>
      </c>
    </row>
    <row r="266" spans="1:4" ht="29" x14ac:dyDescent="0.35">
      <c r="A266" s="47" t="s">
        <v>2380</v>
      </c>
      <c r="B266" s="34" t="s">
        <v>104</v>
      </c>
    </row>
    <row r="267" spans="1:4" x14ac:dyDescent="0.35">
      <c r="A267" t="s">
        <v>2523</v>
      </c>
      <c r="B267" s="34" t="s">
        <v>104</v>
      </c>
    </row>
    <row r="268" spans="1:4" x14ac:dyDescent="0.35">
      <c r="A268" t="s">
        <v>2524</v>
      </c>
      <c r="B268" s="34" t="s">
        <v>104</v>
      </c>
    </row>
    <row r="271" spans="1:4" ht="29" x14ac:dyDescent="0.35">
      <c r="A271" s="70" t="s">
        <v>2580</v>
      </c>
      <c r="B271" s="57" t="s">
        <v>2581</v>
      </c>
      <c r="C271" s="57" t="s">
        <v>2531</v>
      </c>
      <c r="D271" s="65" t="s">
        <v>2532</v>
      </c>
    </row>
    <row r="272" spans="1:4" ht="98" customHeight="1" x14ac:dyDescent="0.35">
      <c r="A272" s="71" t="s">
        <v>2600</v>
      </c>
      <c r="B272" s="58"/>
      <c r="C272" s="59" t="s">
        <v>2552</v>
      </c>
      <c r="D272"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8B6D-214B-462C-9D8C-997ABAE7B2DF}">
  <dimension ref="A1:H140"/>
  <sheetViews>
    <sheetView showGridLines="0" workbookViewId="0">
      <pane ySplit="4" topLeftCell="A137" activePane="bottomLeft" state="frozen"/>
      <selection pane="bottomLeft" activeCell="A139" sqref="A139:D140"/>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51</v>
      </c>
      <c r="B1" s="55"/>
      <c r="C1" s="55"/>
      <c r="D1" s="55"/>
      <c r="E1" s="55"/>
      <c r="F1" s="55"/>
      <c r="G1" s="55"/>
      <c r="H1" s="51" t="str">
        <f>HYPERLINK("[EDEL_Portfolio Monthly Notes 30-Nov-2022.xlsx]Index!A1","Index")</f>
        <v>Index</v>
      </c>
    </row>
    <row r="2" spans="1:8" ht="19.5" customHeight="1" x14ac:dyDescent="0.35">
      <c r="A2" s="55" t="s">
        <v>52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933</v>
      </c>
      <c r="B8" s="30" t="s">
        <v>934</v>
      </c>
      <c r="C8" s="30" t="s">
        <v>900</v>
      </c>
      <c r="D8" s="13">
        <v>344261</v>
      </c>
      <c r="E8" s="14">
        <v>3280.46</v>
      </c>
      <c r="F8" s="15">
        <v>8.3799999999999999E-2</v>
      </c>
      <c r="G8" s="15"/>
    </row>
    <row r="9" spans="1:8" x14ac:dyDescent="0.35">
      <c r="A9" s="12" t="s">
        <v>898</v>
      </c>
      <c r="B9" s="30" t="s">
        <v>899</v>
      </c>
      <c r="C9" s="30" t="s">
        <v>900</v>
      </c>
      <c r="D9" s="13">
        <v>189310</v>
      </c>
      <c r="E9" s="14">
        <v>3044.96</v>
      </c>
      <c r="F9" s="15">
        <v>7.7700000000000005E-2</v>
      </c>
      <c r="G9" s="15"/>
    </row>
    <row r="10" spans="1:8" x14ac:dyDescent="0.35">
      <c r="A10" s="12" t="s">
        <v>935</v>
      </c>
      <c r="B10" s="30" t="s">
        <v>936</v>
      </c>
      <c r="C10" s="30" t="s">
        <v>937</v>
      </c>
      <c r="D10" s="13">
        <v>106290</v>
      </c>
      <c r="E10" s="14">
        <v>2903.15</v>
      </c>
      <c r="F10" s="15">
        <v>7.4099999999999999E-2</v>
      </c>
      <c r="G10" s="15"/>
    </row>
    <row r="11" spans="1:8" x14ac:dyDescent="0.35">
      <c r="A11" s="12" t="s">
        <v>971</v>
      </c>
      <c r="B11" s="30" t="s">
        <v>972</v>
      </c>
      <c r="C11" s="30" t="s">
        <v>952</v>
      </c>
      <c r="D11" s="13">
        <v>139624</v>
      </c>
      <c r="E11" s="14">
        <v>2282.7800000000002</v>
      </c>
      <c r="F11" s="15">
        <v>5.8299999999999998E-2</v>
      </c>
      <c r="G11" s="15"/>
    </row>
    <row r="12" spans="1:8" x14ac:dyDescent="0.35">
      <c r="A12" s="12" t="s">
        <v>1071</v>
      </c>
      <c r="B12" s="30" t="s">
        <v>1072</v>
      </c>
      <c r="C12" s="30" t="s">
        <v>1073</v>
      </c>
      <c r="D12" s="13">
        <v>82855</v>
      </c>
      <c r="E12" s="14">
        <v>1719.12</v>
      </c>
      <c r="F12" s="15">
        <v>4.3900000000000002E-2</v>
      </c>
      <c r="G12" s="15"/>
    </row>
    <row r="13" spans="1:8" x14ac:dyDescent="0.35">
      <c r="A13" s="12" t="s">
        <v>1482</v>
      </c>
      <c r="B13" s="30" t="s">
        <v>1483</v>
      </c>
      <c r="C13" s="30" t="s">
        <v>900</v>
      </c>
      <c r="D13" s="13">
        <v>278018</v>
      </c>
      <c r="E13" s="14">
        <v>1674.92</v>
      </c>
      <c r="F13" s="15">
        <v>4.2799999999999998E-2</v>
      </c>
      <c r="G13" s="15"/>
    </row>
    <row r="14" spans="1:8" x14ac:dyDescent="0.35">
      <c r="A14" s="12" t="s">
        <v>1151</v>
      </c>
      <c r="B14" s="30" t="s">
        <v>1152</v>
      </c>
      <c r="C14" s="30" t="s">
        <v>900</v>
      </c>
      <c r="D14" s="13">
        <v>184518</v>
      </c>
      <c r="E14" s="14">
        <v>1662.97</v>
      </c>
      <c r="F14" s="15">
        <v>4.2500000000000003E-2</v>
      </c>
      <c r="G14" s="15"/>
    </row>
    <row r="15" spans="1:8" x14ac:dyDescent="0.35">
      <c r="A15" s="12" t="s">
        <v>978</v>
      </c>
      <c r="B15" s="30" t="s">
        <v>979</v>
      </c>
      <c r="C15" s="30" t="s">
        <v>980</v>
      </c>
      <c r="D15" s="13">
        <v>434600</v>
      </c>
      <c r="E15" s="14">
        <v>1477.64</v>
      </c>
      <c r="F15" s="15">
        <v>3.7699999999999997E-2</v>
      </c>
      <c r="G15" s="15"/>
    </row>
    <row r="16" spans="1:8" x14ac:dyDescent="0.35">
      <c r="A16" s="12" t="s">
        <v>1076</v>
      </c>
      <c r="B16" s="30" t="s">
        <v>1077</v>
      </c>
      <c r="C16" s="30" t="s">
        <v>952</v>
      </c>
      <c r="D16" s="13">
        <v>87324</v>
      </c>
      <c r="E16" s="14">
        <v>978.73</v>
      </c>
      <c r="F16" s="15">
        <v>2.5000000000000001E-2</v>
      </c>
      <c r="G16" s="15"/>
    </row>
    <row r="17" spans="1:7" x14ac:dyDescent="0.35">
      <c r="A17" s="12" t="s">
        <v>1170</v>
      </c>
      <c r="B17" s="30" t="s">
        <v>1171</v>
      </c>
      <c r="C17" s="30" t="s">
        <v>980</v>
      </c>
      <c r="D17" s="13">
        <v>35909</v>
      </c>
      <c r="E17" s="14">
        <v>963.92</v>
      </c>
      <c r="F17" s="15">
        <v>2.46E-2</v>
      </c>
      <c r="G17" s="15"/>
    </row>
    <row r="18" spans="1:7" x14ac:dyDescent="0.35">
      <c r="A18" s="12" t="s">
        <v>1039</v>
      </c>
      <c r="B18" s="30" t="s">
        <v>1040</v>
      </c>
      <c r="C18" s="30" t="s">
        <v>994</v>
      </c>
      <c r="D18" s="13">
        <v>79000</v>
      </c>
      <c r="E18" s="14">
        <v>826.38</v>
      </c>
      <c r="F18" s="15">
        <v>2.1100000000000001E-2</v>
      </c>
      <c r="G18" s="15"/>
    </row>
    <row r="19" spans="1:7" x14ac:dyDescent="0.35">
      <c r="A19" s="12" t="s">
        <v>931</v>
      </c>
      <c r="B19" s="30" t="s">
        <v>932</v>
      </c>
      <c r="C19" s="30" t="s">
        <v>928</v>
      </c>
      <c r="D19" s="13">
        <v>11775</v>
      </c>
      <c r="E19" s="14">
        <v>791.39</v>
      </c>
      <c r="F19" s="15">
        <v>2.0199999999999999E-2</v>
      </c>
      <c r="G19" s="15"/>
    </row>
    <row r="20" spans="1:7" x14ac:dyDescent="0.35">
      <c r="A20" s="12" t="s">
        <v>921</v>
      </c>
      <c r="B20" s="30" t="s">
        <v>922</v>
      </c>
      <c r="C20" s="30" t="s">
        <v>923</v>
      </c>
      <c r="D20" s="13">
        <v>6697</v>
      </c>
      <c r="E20" s="14">
        <v>601</v>
      </c>
      <c r="F20" s="15">
        <v>1.5299999999999999E-2</v>
      </c>
      <c r="G20" s="15"/>
    </row>
    <row r="21" spans="1:7" x14ac:dyDescent="0.35">
      <c r="A21" s="12" t="s">
        <v>1141</v>
      </c>
      <c r="B21" s="30" t="s">
        <v>1142</v>
      </c>
      <c r="C21" s="30" t="s">
        <v>928</v>
      </c>
      <c r="D21" s="13">
        <v>21548</v>
      </c>
      <c r="E21" s="14">
        <v>580.19000000000005</v>
      </c>
      <c r="F21" s="15">
        <v>1.4800000000000001E-2</v>
      </c>
      <c r="G21" s="15"/>
    </row>
    <row r="22" spans="1:7" x14ac:dyDescent="0.35">
      <c r="A22" s="12" t="s">
        <v>929</v>
      </c>
      <c r="B22" s="30" t="s">
        <v>930</v>
      </c>
      <c r="C22" s="30" t="s">
        <v>900</v>
      </c>
      <c r="D22" s="13">
        <v>48602</v>
      </c>
      <c r="E22" s="14">
        <v>567.57000000000005</v>
      </c>
      <c r="F22" s="15">
        <v>1.4500000000000001E-2</v>
      </c>
      <c r="G22" s="15"/>
    </row>
    <row r="23" spans="1:7" x14ac:dyDescent="0.35">
      <c r="A23" s="12" t="s">
        <v>910</v>
      </c>
      <c r="B23" s="30" t="s">
        <v>911</v>
      </c>
      <c r="C23" s="30" t="s">
        <v>912</v>
      </c>
      <c r="D23" s="13">
        <v>19890</v>
      </c>
      <c r="E23" s="14">
        <v>547.78</v>
      </c>
      <c r="F23" s="15">
        <v>1.4E-2</v>
      </c>
      <c r="G23" s="15"/>
    </row>
    <row r="24" spans="1:7" x14ac:dyDescent="0.35">
      <c r="A24" s="12" t="s">
        <v>1135</v>
      </c>
      <c r="B24" s="30" t="s">
        <v>1136</v>
      </c>
      <c r="C24" s="30" t="s">
        <v>923</v>
      </c>
      <c r="D24" s="13">
        <v>40000</v>
      </c>
      <c r="E24" s="14">
        <v>522.24</v>
      </c>
      <c r="F24" s="15">
        <v>1.3299999999999999E-2</v>
      </c>
      <c r="G24" s="15"/>
    </row>
    <row r="25" spans="1:7" x14ac:dyDescent="0.35">
      <c r="A25" s="12" t="s">
        <v>960</v>
      </c>
      <c r="B25" s="30" t="s">
        <v>1568</v>
      </c>
      <c r="C25" s="30" t="s">
        <v>962</v>
      </c>
      <c r="D25" s="13">
        <v>109958</v>
      </c>
      <c r="E25" s="14">
        <v>510.92</v>
      </c>
      <c r="F25" s="15">
        <v>1.2999999999999999E-2</v>
      </c>
      <c r="G25" s="15"/>
    </row>
    <row r="26" spans="1:7" x14ac:dyDescent="0.35">
      <c r="A26" s="12" t="s">
        <v>1205</v>
      </c>
      <c r="B26" s="30" t="s">
        <v>1206</v>
      </c>
      <c r="C26" s="30" t="s">
        <v>949</v>
      </c>
      <c r="D26" s="13">
        <v>38705</v>
      </c>
      <c r="E26" s="14">
        <v>496.55</v>
      </c>
      <c r="F26" s="15">
        <v>1.2699999999999999E-2</v>
      </c>
      <c r="G26" s="15"/>
    </row>
    <row r="27" spans="1:7" x14ac:dyDescent="0.35">
      <c r="A27" s="12" t="s">
        <v>1003</v>
      </c>
      <c r="B27" s="30" t="s">
        <v>1004</v>
      </c>
      <c r="C27" s="30" t="s">
        <v>952</v>
      </c>
      <c r="D27" s="13">
        <v>13804</v>
      </c>
      <c r="E27" s="14">
        <v>468.07</v>
      </c>
      <c r="F27" s="15">
        <v>1.2E-2</v>
      </c>
      <c r="G27" s="15"/>
    </row>
    <row r="28" spans="1:7" x14ac:dyDescent="0.35">
      <c r="A28" s="12" t="s">
        <v>1155</v>
      </c>
      <c r="B28" s="30" t="s">
        <v>1156</v>
      </c>
      <c r="C28" s="30" t="s">
        <v>1034</v>
      </c>
      <c r="D28" s="13">
        <v>59064</v>
      </c>
      <c r="E28" s="14">
        <v>466.43</v>
      </c>
      <c r="F28" s="15">
        <v>1.1900000000000001E-2</v>
      </c>
      <c r="G28" s="15"/>
    </row>
    <row r="29" spans="1:7" x14ac:dyDescent="0.35">
      <c r="A29" s="12" t="s">
        <v>1123</v>
      </c>
      <c r="B29" s="30" t="s">
        <v>1124</v>
      </c>
      <c r="C29" s="30" t="s">
        <v>1068</v>
      </c>
      <c r="D29" s="13">
        <v>10366</v>
      </c>
      <c r="E29" s="14">
        <v>452.2</v>
      </c>
      <c r="F29" s="15">
        <v>1.15E-2</v>
      </c>
      <c r="G29" s="15"/>
    </row>
    <row r="30" spans="1:7" x14ac:dyDescent="0.35">
      <c r="A30" s="12" t="s">
        <v>1020</v>
      </c>
      <c r="B30" s="30" t="s">
        <v>1021</v>
      </c>
      <c r="C30" s="30" t="s">
        <v>1022</v>
      </c>
      <c r="D30" s="13">
        <v>136132</v>
      </c>
      <c r="E30" s="14">
        <v>437.87</v>
      </c>
      <c r="F30" s="15">
        <v>1.12E-2</v>
      </c>
      <c r="G30" s="15"/>
    </row>
    <row r="31" spans="1:7" x14ac:dyDescent="0.35">
      <c r="A31" s="12" t="s">
        <v>1265</v>
      </c>
      <c r="B31" s="30" t="s">
        <v>1266</v>
      </c>
      <c r="C31" s="30" t="s">
        <v>923</v>
      </c>
      <c r="D31" s="13">
        <v>37256</v>
      </c>
      <c r="E31" s="14">
        <v>390.5</v>
      </c>
      <c r="F31" s="15">
        <v>0.01</v>
      </c>
      <c r="G31" s="15"/>
    </row>
    <row r="32" spans="1:7" x14ac:dyDescent="0.35">
      <c r="A32" s="12" t="s">
        <v>913</v>
      </c>
      <c r="B32" s="30" t="s">
        <v>914</v>
      </c>
      <c r="C32" s="30" t="s">
        <v>900</v>
      </c>
      <c r="D32" s="13">
        <v>18574</v>
      </c>
      <c r="E32" s="14">
        <v>361.65</v>
      </c>
      <c r="F32" s="15">
        <v>9.1999999999999998E-3</v>
      </c>
      <c r="G32" s="15"/>
    </row>
    <row r="33" spans="1:7" x14ac:dyDescent="0.35">
      <c r="A33" s="12" t="s">
        <v>983</v>
      </c>
      <c r="B33" s="30" t="s">
        <v>984</v>
      </c>
      <c r="C33" s="30" t="s">
        <v>985</v>
      </c>
      <c r="D33" s="13">
        <v>13536</v>
      </c>
      <c r="E33" s="14">
        <v>359.11</v>
      </c>
      <c r="F33" s="15">
        <v>9.1999999999999998E-3</v>
      </c>
      <c r="G33" s="15"/>
    </row>
    <row r="34" spans="1:7" x14ac:dyDescent="0.35">
      <c r="A34" s="12" t="s">
        <v>1215</v>
      </c>
      <c r="B34" s="30" t="s">
        <v>1216</v>
      </c>
      <c r="C34" s="30" t="s">
        <v>928</v>
      </c>
      <c r="D34" s="13">
        <v>43495</v>
      </c>
      <c r="E34" s="14">
        <v>358.51</v>
      </c>
      <c r="F34" s="15">
        <v>9.1999999999999998E-3</v>
      </c>
      <c r="G34" s="15"/>
    </row>
    <row r="35" spans="1:7" x14ac:dyDescent="0.35">
      <c r="A35" s="12" t="s">
        <v>1078</v>
      </c>
      <c r="B35" s="30" t="s">
        <v>1079</v>
      </c>
      <c r="C35" s="30" t="s">
        <v>920</v>
      </c>
      <c r="D35" s="13">
        <v>4977</v>
      </c>
      <c r="E35" s="14">
        <v>352.22</v>
      </c>
      <c r="F35" s="15">
        <v>8.9999999999999993E-3</v>
      </c>
      <c r="G35" s="15"/>
    </row>
    <row r="36" spans="1:7" x14ac:dyDescent="0.35">
      <c r="A36" s="12" t="s">
        <v>1508</v>
      </c>
      <c r="B36" s="30" t="s">
        <v>1509</v>
      </c>
      <c r="C36" s="30" t="s">
        <v>952</v>
      </c>
      <c r="D36" s="13">
        <v>4979</v>
      </c>
      <c r="E36" s="14">
        <v>349.04</v>
      </c>
      <c r="F36" s="15">
        <v>8.8999999999999999E-3</v>
      </c>
      <c r="G36" s="15"/>
    </row>
    <row r="37" spans="1:7" x14ac:dyDescent="0.35">
      <c r="A37" s="12" t="s">
        <v>963</v>
      </c>
      <c r="B37" s="30" t="s">
        <v>964</v>
      </c>
      <c r="C37" s="30" t="s">
        <v>912</v>
      </c>
      <c r="D37" s="13">
        <v>309438</v>
      </c>
      <c r="E37" s="14">
        <v>325.22000000000003</v>
      </c>
      <c r="F37" s="15">
        <v>8.3000000000000001E-3</v>
      </c>
      <c r="G37" s="15"/>
    </row>
    <row r="38" spans="1:7" x14ac:dyDescent="0.35">
      <c r="A38" s="12" t="s">
        <v>907</v>
      </c>
      <c r="B38" s="30" t="s">
        <v>908</v>
      </c>
      <c r="C38" s="30" t="s">
        <v>909</v>
      </c>
      <c r="D38" s="13">
        <v>113765</v>
      </c>
      <c r="E38" s="14">
        <v>301.02</v>
      </c>
      <c r="F38" s="15">
        <v>7.7000000000000002E-3</v>
      </c>
      <c r="G38" s="15"/>
    </row>
    <row r="39" spans="1:7" x14ac:dyDescent="0.35">
      <c r="A39" s="12" t="s">
        <v>1187</v>
      </c>
      <c r="B39" s="30" t="s">
        <v>1188</v>
      </c>
      <c r="C39" s="30" t="s">
        <v>917</v>
      </c>
      <c r="D39" s="13">
        <v>164879</v>
      </c>
      <c r="E39" s="14">
        <v>283.92</v>
      </c>
      <c r="F39" s="15">
        <v>7.1999999999999998E-3</v>
      </c>
      <c r="G39" s="15"/>
    </row>
    <row r="40" spans="1:7" x14ac:dyDescent="0.35">
      <c r="A40" s="12" t="s">
        <v>950</v>
      </c>
      <c r="B40" s="30" t="s">
        <v>951</v>
      </c>
      <c r="C40" s="30" t="s">
        <v>952</v>
      </c>
      <c r="D40" s="13">
        <v>25762</v>
      </c>
      <c r="E40" s="14">
        <v>277.45999999999998</v>
      </c>
      <c r="F40" s="15">
        <v>7.1000000000000004E-3</v>
      </c>
      <c r="G40" s="15"/>
    </row>
    <row r="41" spans="1:7" x14ac:dyDescent="0.35">
      <c r="A41" s="12" t="s">
        <v>1238</v>
      </c>
      <c r="B41" s="30" t="s">
        <v>1239</v>
      </c>
      <c r="C41" s="30" t="s">
        <v>994</v>
      </c>
      <c r="D41" s="13">
        <v>1332</v>
      </c>
      <c r="E41" s="14">
        <v>269.57</v>
      </c>
      <c r="F41" s="15">
        <v>6.8999999999999999E-3</v>
      </c>
      <c r="G41" s="15"/>
    </row>
    <row r="42" spans="1:7" x14ac:dyDescent="0.35">
      <c r="A42" s="12" t="s">
        <v>953</v>
      </c>
      <c r="B42" s="30" t="s">
        <v>954</v>
      </c>
      <c r="C42" s="30" t="s">
        <v>955</v>
      </c>
      <c r="D42" s="13">
        <v>58708</v>
      </c>
      <c r="E42" s="14">
        <v>264.60000000000002</v>
      </c>
      <c r="F42" s="15">
        <v>6.7999999999999996E-3</v>
      </c>
      <c r="G42" s="15"/>
    </row>
    <row r="43" spans="1:7" x14ac:dyDescent="0.35">
      <c r="A43" s="12" t="s">
        <v>1244</v>
      </c>
      <c r="B43" s="30" t="s">
        <v>1245</v>
      </c>
      <c r="C43" s="30" t="s">
        <v>994</v>
      </c>
      <c r="D43" s="13">
        <v>15805</v>
      </c>
      <c r="E43" s="14">
        <v>262.35000000000002</v>
      </c>
      <c r="F43" s="15">
        <v>6.7000000000000002E-3</v>
      </c>
      <c r="G43" s="15"/>
    </row>
    <row r="44" spans="1:7" x14ac:dyDescent="0.35">
      <c r="A44" s="12" t="s">
        <v>1041</v>
      </c>
      <c r="B44" s="30" t="s">
        <v>1042</v>
      </c>
      <c r="C44" s="30" t="s">
        <v>923</v>
      </c>
      <c r="D44" s="13">
        <v>59527</v>
      </c>
      <c r="E44" s="14">
        <v>261.56</v>
      </c>
      <c r="F44" s="15">
        <v>6.7000000000000002E-3</v>
      </c>
      <c r="G44" s="15"/>
    </row>
    <row r="45" spans="1:7" x14ac:dyDescent="0.35">
      <c r="A45" s="12" t="s">
        <v>1200</v>
      </c>
      <c r="B45" s="30" t="s">
        <v>1201</v>
      </c>
      <c r="C45" s="30" t="s">
        <v>937</v>
      </c>
      <c r="D45" s="13">
        <v>75000</v>
      </c>
      <c r="E45" s="14">
        <v>255.86</v>
      </c>
      <c r="F45" s="15">
        <v>6.4999999999999997E-3</v>
      </c>
      <c r="G45" s="15"/>
    </row>
    <row r="46" spans="1:7" x14ac:dyDescent="0.35">
      <c r="A46" s="12" t="s">
        <v>1569</v>
      </c>
      <c r="B46" s="30" t="s">
        <v>1570</v>
      </c>
      <c r="C46" s="30" t="s">
        <v>977</v>
      </c>
      <c r="D46" s="13">
        <v>6394</v>
      </c>
      <c r="E46" s="14">
        <v>247.94</v>
      </c>
      <c r="F46" s="15">
        <v>6.3E-3</v>
      </c>
      <c r="G46" s="15"/>
    </row>
    <row r="47" spans="1:7" x14ac:dyDescent="0.35">
      <c r="A47" s="12" t="s">
        <v>1145</v>
      </c>
      <c r="B47" s="30" t="s">
        <v>1146</v>
      </c>
      <c r="C47" s="30" t="s">
        <v>952</v>
      </c>
      <c r="D47" s="13">
        <v>5921</v>
      </c>
      <c r="E47" s="14">
        <v>246</v>
      </c>
      <c r="F47" s="15">
        <v>6.3E-3</v>
      </c>
      <c r="G47" s="15"/>
    </row>
    <row r="48" spans="1:7" x14ac:dyDescent="0.35">
      <c r="A48" s="12" t="s">
        <v>1018</v>
      </c>
      <c r="B48" s="30" t="s">
        <v>1019</v>
      </c>
      <c r="C48" s="30" t="s">
        <v>994</v>
      </c>
      <c r="D48" s="13">
        <v>5448</v>
      </c>
      <c r="E48" s="14">
        <v>244.46</v>
      </c>
      <c r="F48" s="15">
        <v>6.1999999999999998E-3</v>
      </c>
      <c r="G48" s="15"/>
    </row>
    <row r="49" spans="1:7" x14ac:dyDescent="0.35">
      <c r="A49" s="12" t="s">
        <v>1058</v>
      </c>
      <c r="B49" s="30" t="s">
        <v>1059</v>
      </c>
      <c r="C49" s="30" t="s">
        <v>946</v>
      </c>
      <c r="D49" s="13">
        <v>225247</v>
      </c>
      <c r="E49" s="14">
        <v>242.48</v>
      </c>
      <c r="F49" s="15">
        <v>6.1999999999999998E-3</v>
      </c>
      <c r="G49" s="15"/>
    </row>
    <row r="50" spans="1:7" x14ac:dyDescent="0.35">
      <c r="A50" s="12" t="s">
        <v>1571</v>
      </c>
      <c r="B50" s="30" t="s">
        <v>1572</v>
      </c>
      <c r="C50" s="30" t="s">
        <v>1102</v>
      </c>
      <c r="D50" s="13">
        <v>1647</v>
      </c>
      <c r="E50" s="14">
        <v>233.67</v>
      </c>
      <c r="F50" s="15">
        <v>6.0000000000000001E-3</v>
      </c>
      <c r="G50" s="15"/>
    </row>
    <row r="51" spans="1:7" x14ac:dyDescent="0.35">
      <c r="A51" s="12" t="s">
        <v>1180</v>
      </c>
      <c r="B51" s="30" t="s">
        <v>1181</v>
      </c>
      <c r="C51" s="30" t="s">
        <v>1182</v>
      </c>
      <c r="D51" s="13">
        <v>158995</v>
      </c>
      <c r="E51" s="14">
        <v>224.34</v>
      </c>
      <c r="F51" s="15">
        <v>5.7000000000000002E-3</v>
      </c>
      <c r="G51" s="15"/>
    </row>
    <row r="52" spans="1:7" x14ac:dyDescent="0.35">
      <c r="A52" s="12" t="s">
        <v>1096</v>
      </c>
      <c r="B52" s="30" t="s">
        <v>1097</v>
      </c>
      <c r="C52" s="30" t="s">
        <v>949</v>
      </c>
      <c r="D52" s="13">
        <v>149473</v>
      </c>
      <c r="E52" s="14">
        <v>217.26</v>
      </c>
      <c r="F52" s="15">
        <v>5.4999999999999997E-3</v>
      </c>
      <c r="G52" s="15"/>
    </row>
    <row r="53" spans="1:7" x14ac:dyDescent="0.35">
      <c r="A53" s="12" t="s">
        <v>1516</v>
      </c>
      <c r="B53" s="30" t="s">
        <v>1517</v>
      </c>
      <c r="C53" s="30" t="s">
        <v>928</v>
      </c>
      <c r="D53" s="13">
        <v>7134</v>
      </c>
      <c r="E53" s="14">
        <v>208.69</v>
      </c>
      <c r="F53" s="15">
        <v>5.3E-3</v>
      </c>
      <c r="G53" s="15"/>
    </row>
    <row r="54" spans="1:7" x14ac:dyDescent="0.35">
      <c r="A54" s="12" t="s">
        <v>1069</v>
      </c>
      <c r="B54" s="30" t="s">
        <v>1070</v>
      </c>
      <c r="C54" s="30" t="s">
        <v>1015</v>
      </c>
      <c r="D54" s="13">
        <v>14549</v>
      </c>
      <c r="E54" s="14">
        <v>205.65</v>
      </c>
      <c r="F54" s="15">
        <v>5.3E-3</v>
      </c>
      <c r="G54" s="15"/>
    </row>
    <row r="55" spans="1:7" x14ac:dyDescent="0.35">
      <c r="A55" s="12" t="s">
        <v>1225</v>
      </c>
      <c r="B55" s="30" t="s">
        <v>1226</v>
      </c>
      <c r="C55" s="30" t="s">
        <v>1159</v>
      </c>
      <c r="D55" s="13">
        <v>216304</v>
      </c>
      <c r="E55" s="14">
        <v>204.95</v>
      </c>
      <c r="F55" s="15">
        <v>5.1999999999999998E-3</v>
      </c>
      <c r="G55" s="15"/>
    </row>
    <row r="56" spans="1:7" x14ac:dyDescent="0.35">
      <c r="A56" s="12" t="s">
        <v>1183</v>
      </c>
      <c r="B56" s="30" t="s">
        <v>1184</v>
      </c>
      <c r="C56" s="30" t="s">
        <v>1159</v>
      </c>
      <c r="D56" s="13">
        <v>95413</v>
      </c>
      <c r="E56" s="14">
        <v>202.9</v>
      </c>
      <c r="F56" s="15">
        <v>5.1999999999999998E-3</v>
      </c>
      <c r="G56" s="15"/>
    </row>
    <row r="57" spans="1:7" x14ac:dyDescent="0.35">
      <c r="A57" s="12" t="s">
        <v>1119</v>
      </c>
      <c r="B57" s="30" t="s">
        <v>1120</v>
      </c>
      <c r="C57" s="30" t="s">
        <v>928</v>
      </c>
      <c r="D57" s="13">
        <v>180492</v>
      </c>
      <c r="E57" s="14">
        <v>199.17</v>
      </c>
      <c r="F57" s="15">
        <v>5.1000000000000004E-3</v>
      </c>
      <c r="G57" s="15"/>
    </row>
    <row r="58" spans="1:7" x14ac:dyDescent="0.35">
      <c r="A58" s="12" t="s">
        <v>1127</v>
      </c>
      <c r="B58" s="30" t="s">
        <v>1128</v>
      </c>
      <c r="C58" s="30" t="s">
        <v>1025</v>
      </c>
      <c r="D58" s="13">
        <v>6154</v>
      </c>
      <c r="E58" s="14">
        <v>184.66</v>
      </c>
      <c r="F58" s="15">
        <v>4.7000000000000002E-3</v>
      </c>
      <c r="G58" s="15"/>
    </row>
    <row r="59" spans="1:7" x14ac:dyDescent="0.35">
      <c r="A59" s="12" t="s">
        <v>1522</v>
      </c>
      <c r="B59" s="30" t="s">
        <v>1523</v>
      </c>
      <c r="C59" s="30" t="s">
        <v>994</v>
      </c>
      <c r="D59" s="13">
        <v>9707</v>
      </c>
      <c r="E59" s="14">
        <v>172.75</v>
      </c>
      <c r="F59" s="15">
        <v>4.4000000000000003E-3</v>
      </c>
      <c r="G59" s="15"/>
    </row>
    <row r="60" spans="1:7" x14ac:dyDescent="0.35">
      <c r="A60" s="12" t="s">
        <v>1246</v>
      </c>
      <c r="B60" s="30" t="s">
        <v>1247</v>
      </c>
      <c r="C60" s="30" t="s">
        <v>1025</v>
      </c>
      <c r="D60" s="13">
        <v>6225</v>
      </c>
      <c r="E60" s="14">
        <v>172.74</v>
      </c>
      <c r="F60" s="15">
        <v>4.4000000000000003E-3</v>
      </c>
      <c r="G60" s="15"/>
    </row>
    <row r="61" spans="1:7" x14ac:dyDescent="0.35">
      <c r="A61" s="12" t="s">
        <v>1133</v>
      </c>
      <c r="B61" s="30" t="s">
        <v>1134</v>
      </c>
      <c r="C61" s="30" t="s">
        <v>952</v>
      </c>
      <c r="D61" s="13">
        <v>8549</v>
      </c>
      <c r="E61" s="14">
        <v>172.45</v>
      </c>
      <c r="F61" s="15">
        <v>4.4000000000000003E-3</v>
      </c>
      <c r="G61" s="15"/>
    </row>
    <row r="62" spans="1:7" x14ac:dyDescent="0.35">
      <c r="A62" s="12" t="s">
        <v>1007</v>
      </c>
      <c r="B62" s="30" t="s">
        <v>1008</v>
      </c>
      <c r="C62" s="30" t="s">
        <v>977</v>
      </c>
      <c r="D62" s="13">
        <v>7280</v>
      </c>
      <c r="E62" s="14">
        <v>172.22</v>
      </c>
      <c r="F62" s="15">
        <v>4.4000000000000003E-3</v>
      </c>
      <c r="G62" s="15"/>
    </row>
    <row r="63" spans="1:7" x14ac:dyDescent="0.35">
      <c r="A63" s="12" t="s">
        <v>1250</v>
      </c>
      <c r="B63" s="30" t="s">
        <v>1251</v>
      </c>
      <c r="C63" s="30" t="s">
        <v>1252</v>
      </c>
      <c r="D63" s="13">
        <v>353</v>
      </c>
      <c r="E63" s="14">
        <v>167.38</v>
      </c>
      <c r="F63" s="15">
        <v>4.3E-3</v>
      </c>
      <c r="G63" s="15"/>
    </row>
    <row r="64" spans="1:7" x14ac:dyDescent="0.35">
      <c r="A64" s="12" t="s">
        <v>1573</v>
      </c>
      <c r="B64" s="30" t="s">
        <v>1574</v>
      </c>
      <c r="C64" s="30" t="s">
        <v>1015</v>
      </c>
      <c r="D64" s="13">
        <v>5896</v>
      </c>
      <c r="E64" s="14">
        <v>159.19999999999999</v>
      </c>
      <c r="F64" s="15">
        <v>4.1000000000000003E-3</v>
      </c>
      <c r="G64" s="15"/>
    </row>
    <row r="65" spans="1:7" x14ac:dyDescent="0.35">
      <c r="A65" s="12" t="s">
        <v>986</v>
      </c>
      <c r="B65" s="30" t="s">
        <v>987</v>
      </c>
      <c r="C65" s="30" t="s">
        <v>985</v>
      </c>
      <c r="D65" s="13">
        <v>25288</v>
      </c>
      <c r="E65" s="14">
        <v>157.38999999999999</v>
      </c>
      <c r="F65" s="15">
        <v>4.0000000000000001E-3</v>
      </c>
      <c r="G65" s="15"/>
    </row>
    <row r="66" spans="1:7" x14ac:dyDescent="0.35">
      <c r="A66" s="12" t="s">
        <v>1050</v>
      </c>
      <c r="B66" s="30" t="s">
        <v>1051</v>
      </c>
      <c r="C66" s="30" t="s">
        <v>1034</v>
      </c>
      <c r="D66" s="13">
        <v>16800</v>
      </c>
      <c r="E66" s="14">
        <v>156.19999999999999</v>
      </c>
      <c r="F66" s="15">
        <v>4.0000000000000001E-3</v>
      </c>
      <c r="G66" s="15"/>
    </row>
    <row r="67" spans="1:7" x14ac:dyDescent="0.35">
      <c r="A67" s="12" t="s">
        <v>1066</v>
      </c>
      <c r="B67" s="30" t="s">
        <v>1067</v>
      </c>
      <c r="C67" s="30" t="s">
        <v>1068</v>
      </c>
      <c r="D67" s="13">
        <v>739</v>
      </c>
      <c r="E67" s="14">
        <v>149.16</v>
      </c>
      <c r="F67" s="15">
        <v>3.8E-3</v>
      </c>
      <c r="G67" s="15"/>
    </row>
    <row r="68" spans="1:7" x14ac:dyDescent="0.35">
      <c r="A68" s="12" t="s">
        <v>1032</v>
      </c>
      <c r="B68" s="30" t="s">
        <v>1033</v>
      </c>
      <c r="C68" s="30" t="s">
        <v>1034</v>
      </c>
      <c r="D68" s="13">
        <v>4008</v>
      </c>
      <c r="E68" s="14">
        <v>140</v>
      </c>
      <c r="F68" s="15">
        <v>3.5999999999999999E-3</v>
      </c>
      <c r="G68" s="15"/>
    </row>
    <row r="69" spans="1:7" x14ac:dyDescent="0.35">
      <c r="A69" s="12" t="s">
        <v>1526</v>
      </c>
      <c r="B69" s="30" t="s">
        <v>1527</v>
      </c>
      <c r="C69" s="30" t="s">
        <v>928</v>
      </c>
      <c r="D69" s="13">
        <v>23400</v>
      </c>
      <c r="E69" s="14">
        <v>139.25</v>
      </c>
      <c r="F69" s="15">
        <v>3.5999999999999999E-3</v>
      </c>
      <c r="G69" s="15"/>
    </row>
    <row r="70" spans="1:7" x14ac:dyDescent="0.35">
      <c r="A70" s="12" t="s">
        <v>960</v>
      </c>
      <c r="B70" s="30" t="s">
        <v>961</v>
      </c>
      <c r="C70" s="30" t="s">
        <v>962</v>
      </c>
      <c r="D70" s="13">
        <v>14099</v>
      </c>
      <c r="E70" s="14">
        <v>119.67</v>
      </c>
      <c r="F70" s="15">
        <v>3.0999999999999999E-3</v>
      </c>
      <c r="G70" s="15"/>
    </row>
    <row r="71" spans="1:7" x14ac:dyDescent="0.35">
      <c r="A71" s="12" t="s">
        <v>1009</v>
      </c>
      <c r="B71" s="30" t="s">
        <v>1010</v>
      </c>
      <c r="C71" s="30" t="s">
        <v>917</v>
      </c>
      <c r="D71" s="13">
        <v>22035</v>
      </c>
      <c r="E71" s="14">
        <v>118.48</v>
      </c>
      <c r="F71" s="15">
        <v>3.0000000000000001E-3</v>
      </c>
      <c r="G71" s="15"/>
    </row>
    <row r="72" spans="1:7" x14ac:dyDescent="0.35">
      <c r="A72" s="12" t="s">
        <v>1575</v>
      </c>
      <c r="B72" s="30" t="s">
        <v>1576</v>
      </c>
      <c r="C72" s="30" t="s">
        <v>994</v>
      </c>
      <c r="D72" s="13">
        <v>8277</v>
      </c>
      <c r="E72" s="14">
        <v>110.68</v>
      </c>
      <c r="F72" s="15">
        <v>2.8E-3</v>
      </c>
      <c r="G72" s="15"/>
    </row>
    <row r="73" spans="1:7" x14ac:dyDescent="0.35">
      <c r="A73" s="12" t="s">
        <v>1263</v>
      </c>
      <c r="B73" s="30" t="s">
        <v>1264</v>
      </c>
      <c r="C73" s="30" t="s">
        <v>917</v>
      </c>
      <c r="D73" s="13">
        <v>49264</v>
      </c>
      <c r="E73" s="14">
        <v>110.35</v>
      </c>
      <c r="F73" s="15">
        <v>2.8E-3</v>
      </c>
      <c r="G73" s="15"/>
    </row>
    <row r="74" spans="1:7" x14ac:dyDescent="0.35">
      <c r="A74" s="12" t="s">
        <v>1577</v>
      </c>
      <c r="B74" s="30" t="s">
        <v>1578</v>
      </c>
      <c r="C74" s="30" t="s">
        <v>985</v>
      </c>
      <c r="D74" s="13">
        <v>780</v>
      </c>
      <c r="E74" s="14">
        <v>2.83</v>
      </c>
      <c r="F74" s="15">
        <v>1E-4</v>
      </c>
      <c r="G74" s="15"/>
    </row>
    <row r="75" spans="1:7" x14ac:dyDescent="0.35">
      <c r="A75" s="12" t="s">
        <v>1530</v>
      </c>
      <c r="B75" s="30" t="s">
        <v>1531</v>
      </c>
      <c r="C75" s="30" t="s">
        <v>1532</v>
      </c>
      <c r="D75" s="13">
        <v>384</v>
      </c>
      <c r="E75" s="14">
        <v>2.78</v>
      </c>
      <c r="F75" s="15">
        <v>1E-4</v>
      </c>
      <c r="G75" s="15"/>
    </row>
    <row r="76" spans="1:7" x14ac:dyDescent="0.35">
      <c r="A76" s="16" t="s">
        <v>110</v>
      </c>
      <c r="B76" s="31"/>
      <c r="C76" s="31"/>
      <c r="D76" s="17"/>
      <c r="E76" s="37">
        <v>37015.53</v>
      </c>
      <c r="F76" s="38">
        <v>0.94520000000000004</v>
      </c>
      <c r="G76" s="20"/>
    </row>
    <row r="77" spans="1:7" x14ac:dyDescent="0.35">
      <c r="A77" s="16" t="s">
        <v>1277</v>
      </c>
      <c r="B77" s="30"/>
      <c r="C77" s="30"/>
      <c r="D77" s="13"/>
      <c r="E77" s="14"/>
      <c r="F77" s="15"/>
      <c r="G77" s="15"/>
    </row>
    <row r="78" spans="1:7" x14ac:dyDescent="0.35">
      <c r="A78" s="16" t="s">
        <v>110</v>
      </c>
      <c r="B78" s="30"/>
      <c r="C78" s="30"/>
      <c r="D78" s="13"/>
      <c r="E78" s="39" t="s">
        <v>104</v>
      </c>
      <c r="F78" s="40" t="s">
        <v>104</v>
      </c>
      <c r="G78" s="15"/>
    </row>
    <row r="79" spans="1:7" x14ac:dyDescent="0.35">
      <c r="A79" s="21" t="s">
        <v>135</v>
      </c>
      <c r="B79" s="32"/>
      <c r="C79" s="32"/>
      <c r="D79" s="22"/>
      <c r="E79" s="27">
        <v>37015.53</v>
      </c>
      <c r="F79" s="28">
        <v>0.94520000000000004</v>
      </c>
      <c r="G79" s="20"/>
    </row>
    <row r="80" spans="1:7" x14ac:dyDescent="0.35">
      <c r="A80" s="12"/>
      <c r="B80" s="30"/>
      <c r="C80" s="30"/>
      <c r="D80" s="13"/>
      <c r="E80" s="14"/>
      <c r="F80" s="15"/>
      <c r="G80" s="15"/>
    </row>
    <row r="81" spans="1:7" x14ac:dyDescent="0.35">
      <c r="A81" s="16" t="s">
        <v>1278</v>
      </c>
      <c r="B81" s="30"/>
      <c r="C81" s="30"/>
      <c r="D81" s="13"/>
      <c r="E81" s="14"/>
      <c r="F81" s="15"/>
      <c r="G81" s="15"/>
    </row>
    <row r="82" spans="1:7" x14ac:dyDescent="0.35">
      <c r="A82" s="16" t="s">
        <v>1279</v>
      </c>
      <c r="B82" s="30"/>
      <c r="C82" s="30"/>
      <c r="D82" s="13"/>
      <c r="E82" s="14"/>
      <c r="F82" s="15"/>
      <c r="G82" s="15"/>
    </row>
    <row r="83" spans="1:7" x14ac:dyDescent="0.35">
      <c r="A83" s="12" t="s">
        <v>1543</v>
      </c>
      <c r="B83" s="30"/>
      <c r="C83" s="30" t="s">
        <v>1544</v>
      </c>
      <c r="D83" s="13">
        <v>3400</v>
      </c>
      <c r="E83" s="14">
        <v>641.73</v>
      </c>
      <c r="F83" s="15">
        <v>1.6385E-2</v>
      </c>
      <c r="G83" s="15"/>
    </row>
    <row r="84" spans="1:7" x14ac:dyDescent="0.35">
      <c r="A84" s="12" t="s">
        <v>1579</v>
      </c>
      <c r="B84" s="30"/>
      <c r="C84" s="30" t="s">
        <v>1544</v>
      </c>
      <c r="D84" s="13">
        <v>875</v>
      </c>
      <c r="E84" s="14">
        <v>380.21</v>
      </c>
      <c r="F84" s="15">
        <v>9.7070000000000004E-3</v>
      </c>
      <c r="G84" s="15"/>
    </row>
    <row r="85" spans="1:7" x14ac:dyDescent="0.35">
      <c r="A85" s="12" t="s">
        <v>1580</v>
      </c>
      <c r="B85" s="30"/>
      <c r="C85" s="30" t="s">
        <v>985</v>
      </c>
      <c r="D85" s="13">
        <v>52500</v>
      </c>
      <c r="E85" s="14">
        <v>192.18</v>
      </c>
      <c r="F85" s="15">
        <v>4.9059999999999998E-3</v>
      </c>
      <c r="G85" s="15"/>
    </row>
    <row r="86" spans="1:7" x14ac:dyDescent="0.35">
      <c r="A86" s="16" t="s">
        <v>110</v>
      </c>
      <c r="B86" s="31"/>
      <c r="C86" s="31"/>
      <c r="D86" s="17"/>
      <c r="E86" s="37">
        <v>1214.1199999999999</v>
      </c>
      <c r="F86" s="38">
        <v>3.0998000000000001E-2</v>
      </c>
      <c r="G86" s="20"/>
    </row>
    <row r="87" spans="1:7" x14ac:dyDescent="0.35">
      <c r="A87" s="12"/>
      <c r="B87" s="30"/>
      <c r="C87" s="30"/>
      <c r="D87" s="13"/>
      <c r="E87" s="14"/>
      <c r="F87" s="15"/>
      <c r="G87" s="15"/>
    </row>
    <row r="88" spans="1:7" x14ac:dyDescent="0.35">
      <c r="A88" s="12"/>
      <c r="B88" s="30"/>
      <c r="C88" s="30"/>
      <c r="D88" s="13"/>
      <c r="E88" s="14"/>
      <c r="F88" s="15"/>
      <c r="G88" s="15"/>
    </row>
    <row r="89" spans="1:7" x14ac:dyDescent="0.35">
      <c r="A89" s="12"/>
      <c r="B89" s="30"/>
      <c r="C89" s="30"/>
      <c r="D89" s="13"/>
      <c r="E89" s="14"/>
      <c r="F89" s="15"/>
      <c r="G89" s="15"/>
    </row>
    <row r="90" spans="1:7" x14ac:dyDescent="0.35">
      <c r="A90" s="21" t="s">
        <v>135</v>
      </c>
      <c r="B90" s="32"/>
      <c r="C90" s="32"/>
      <c r="D90" s="22"/>
      <c r="E90" s="18">
        <v>1214.1199999999999</v>
      </c>
      <c r="F90" s="19">
        <v>3.0998000000000001E-2</v>
      </c>
      <c r="G90" s="20"/>
    </row>
    <row r="91" spans="1:7" x14ac:dyDescent="0.35">
      <c r="A91" s="12"/>
      <c r="B91" s="30"/>
      <c r="C91" s="30"/>
      <c r="D91" s="13"/>
      <c r="E91" s="14"/>
      <c r="F91" s="15"/>
      <c r="G91" s="15"/>
    </row>
    <row r="92" spans="1:7" x14ac:dyDescent="0.35">
      <c r="A92" s="16" t="s">
        <v>105</v>
      </c>
      <c r="B92" s="30"/>
      <c r="C92" s="30"/>
      <c r="D92" s="13"/>
      <c r="E92" s="14"/>
      <c r="F92" s="15"/>
      <c r="G92" s="15"/>
    </row>
    <row r="93" spans="1:7" x14ac:dyDescent="0.35">
      <c r="A93" s="12"/>
      <c r="B93" s="30"/>
      <c r="C93" s="30"/>
      <c r="D93" s="13"/>
      <c r="E93" s="14"/>
      <c r="F93" s="15"/>
      <c r="G93" s="15"/>
    </row>
    <row r="94" spans="1:7" x14ac:dyDescent="0.35">
      <c r="A94" s="16" t="s">
        <v>106</v>
      </c>
      <c r="B94" s="30"/>
      <c r="C94" s="30"/>
      <c r="D94" s="13"/>
      <c r="E94" s="14"/>
      <c r="F94" s="15"/>
      <c r="G94" s="15"/>
    </row>
    <row r="95" spans="1:7" x14ac:dyDescent="0.35">
      <c r="A95" s="12" t="s">
        <v>1581</v>
      </c>
      <c r="B95" s="30" t="s">
        <v>1582</v>
      </c>
      <c r="C95" s="30" t="s">
        <v>109</v>
      </c>
      <c r="D95" s="13">
        <v>300000</v>
      </c>
      <c r="E95" s="14">
        <v>296.06</v>
      </c>
      <c r="F95" s="15">
        <v>7.6E-3</v>
      </c>
      <c r="G95" s="15">
        <v>6.3124E-2</v>
      </c>
    </row>
    <row r="96" spans="1:7" x14ac:dyDescent="0.35">
      <c r="A96" s="16" t="s">
        <v>110</v>
      </c>
      <c r="B96" s="31"/>
      <c r="C96" s="31"/>
      <c r="D96" s="17"/>
      <c r="E96" s="37">
        <v>296.06</v>
      </c>
      <c r="F96" s="38">
        <v>7.6E-3</v>
      </c>
      <c r="G96" s="20"/>
    </row>
    <row r="97" spans="1:7" x14ac:dyDescent="0.35">
      <c r="A97" s="12"/>
      <c r="B97" s="30"/>
      <c r="C97" s="30"/>
      <c r="D97" s="13"/>
      <c r="E97" s="14"/>
      <c r="F97" s="15"/>
      <c r="G97" s="15"/>
    </row>
    <row r="98" spans="1:7" x14ac:dyDescent="0.35">
      <c r="A98" s="21" t="s">
        <v>135</v>
      </c>
      <c r="B98" s="32"/>
      <c r="C98" s="32"/>
      <c r="D98" s="22"/>
      <c r="E98" s="18">
        <v>296.06</v>
      </c>
      <c r="F98" s="19">
        <v>7.6E-3</v>
      </c>
      <c r="G98" s="20"/>
    </row>
    <row r="99" spans="1:7" x14ac:dyDescent="0.35">
      <c r="A99" s="12"/>
      <c r="B99" s="30"/>
      <c r="C99" s="30"/>
      <c r="D99" s="13"/>
      <c r="E99" s="14"/>
      <c r="F99" s="15"/>
      <c r="G99" s="15"/>
    </row>
    <row r="100" spans="1:7" x14ac:dyDescent="0.35">
      <c r="A100" s="12"/>
      <c r="B100" s="30"/>
      <c r="C100" s="30"/>
      <c r="D100" s="13"/>
      <c r="E100" s="14"/>
      <c r="F100" s="15"/>
      <c r="G100" s="15"/>
    </row>
    <row r="101" spans="1:7" x14ac:dyDescent="0.35">
      <c r="A101" s="16" t="s">
        <v>136</v>
      </c>
      <c r="B101" s="30"/>
      <c r="C101" s="30"/>
      <c r="D101" s="13"/>
      <c r="E101" s="14"/>
      <c r="F101" s="15"/>
      <c r="G101" s="15"/>
    </row>
    <row r="102" spans="1:7" x14ac:dyDescent="0.35">
      <c r="A102" s="12" t="s">
        <v>137</v>
      </c>
      <c r="B102" s="30"/>
      <c r="C102" s="30"/>
      <c r="D102" s="13"/>
      <c r="E102" s="14">
        <v>2047.68</v>
      </c>
      <c r="F102" s="15">
        <v>5.2299999999999999E-2</v>
      </c>
      <c r="G102" s="15">
        <v>5.6446000000000003E-2</v>
      </c>
    </row>
    <row r="103" spans="1:7" x14ac:dyDescent="0.35">
      <c r="A103" s="16" t="s">
        <v>110</v>
      </c>
      <c r="B103" s="31"/>
      <c r="C103" s="31"/>
      <c r="D103" s="17"/>
      <c r="E103" s="37">
        <v>2047.68</v>
      </c>
      <c r="F103" s="38">
        <v>5.2299999999999999E-2</v>
      </c>
      <c r="G103" s="20"/>
    </row>
    <row r="104" spans="1:7" x14ac:dyDescent="0.35">
      <c r="A104" s="12"/>
      <c r="B104" s="30"/>
      <c r="C104" s="30"/>
      <c r="D104" s="13"/>
      <c r="E104" s="14"/>
      <c r="F104" s="15"/>
      <c r="G104" s="15"/>
    </row>
    <row r="105" spans="1:7" x14ac:dyDescent="0.35">
      <c r="A105" s="21" t="s">
        <v>135</v>
      </c>
      <c r="B105" s="32"/>
      <c r="C105" s="32"/>
      <c r="D105" s="22"/>
      <c r="E105" s="18">
        <v>2047.68</v>
      </c>
      <c r="F105" s="19">
        <v>5.2299999999999999E-2</v>
      </c>
      <c r="G105" s="20"/>
    </row>
    <row r="106" spans="1:7" x14ac:dyDescent="0.35">
      <c r="A106" s="12" t="s">
        <v>138</v>
      </c>
      <c r="B106" s="30"/>
      <c r="C106" s="30"/>
      <c r="D106" s="13"/>
      <c r="E106" s="14">
        <v>0.31666719999999998</v>
      </c>
      <c r="F106" s="15">
        <v>7.9999999999999996E-6</v>
      </c>
      <c r="G106" s="15"/>
    </row>
    <row r="107" spans="1:7" x14ac:dyDescent="0.35">
      <c r="A107" s="12" t="s">
        <v>139</v>
      </c>
      <c r="B107" s="30"/>
      <c r="C107" s="30"/>
      <c r="D107" s="13"/>
      <c r="E107" s="23">
        <v>-194.50666720000001</v>
      </c>
      <c r="F107" s="24">
        <v>-5.1079999999999997E-3</v>
      </c>
      <c r="G107" s="15">
        <v>5.6446000000000003E-2</v>
      </c>
    </row>
    <row r="108" spans="1:7" x14ac:dyDescent="0.35">
      <c r="A108" s="25" t="s">
        <v>140</v>
      </c>
      <c r="B108" s="33"/>
      <c r="C108" s="33"/>
      <c r="D108" s="26"/>
      <c r="E108" s="27">
        <v>39165.08</v>
      </c>
      <c r="F108" s="28">
        <v>1</v>
      </c>
      <c r="G108" s="28"/>
    </row>
    <row r="110" spans="1:7" x14ac:dyDescent="0.35">
      <c r="A110" s="1" t="s">
        <v>1481</v>
      </c>
    </row>
    <row r="113" spans="1:7" x14ac:dyDescent="0.35">
      <c r="A113" s="1" t="s">
        <v>2352</v>
      </c>
    </row>
    <row r="114" spans="1:7" x14ac:dyDescent="0.35">
      <c r="A114" s="47" t="s">
        <v>2353</v>
      </c>
      <c r="B114" s="34" t="s">
        <v>104</v>
      </c>
    </row>
    <row r="115" spans="1:7" x14ac:dyDescent="0.35">
      <c r="A115" t="s">
        <v>2354</v>
      </c>
    </row>
    <row r="116" spans="1:7" x14ac:dyDescent="0.35">
      <c r="A116" t="s">
        <v>2355</v>
      </c>
      <c r="B116" t="s">
        <v>2356</v>
      </c>
      <c r="C116" t="s">
        <v>2356</v>
      </c>
    </row>
    <row r="117" spans="1:7" x14ac:dyDescent="0.35">
      <c r="B117" s="48">
        <v>44865</v>
      </c>
      <c r="C117" s="48">
        <v>44895</v>
      </c>
    </row>
    <row r="118" spans="1:7" x14ac:dyDescent="0.35">
      <c r="A118" t="s">
        <v>2360</v>
      </c>
      <c r="B118">
        <v>61.92</v>
      </c>
      <c r="C118">
        <v>64.180000000000007</v>
      </c>
      <c r="E118" s="2"/>
      <c r="G118"/>
    </row>
    <row r="119" spans="1:7" x14ac:dyDescent="0.35">
      <c r="A119" t="s">
        <v>2361</v>
      </c>
      <c r="B119">
        <v>29.13</v>
      </c>
      <c r="C119">
        <v>30.18</v>
      </c>
      <c r="E119" s="2"/>
      <c r="G119"/>
    </row>
    <row r="120" spans="1:7" x14ac:dyDescent="0.35">
      <c r="A120" t="s">
        <v>2420</v>
      </c>
      <c r="B120">
        <v>56.56</v>
      </c>
      <c r="C120">
        <v>58.54</v>
      </c>
      <c r="E120" s="2"/>
      <c r="G120"/>
    </row>
    <row r="121" spans="1:7" x14ac:dyDescent="0.35">
      <c r="A121" t="s">
        <v>2421</v>
      </c>
      <c r="B121">
        <v>57.23</v>
      </c>
      <c r="C121">
        <v>59.24</v>
      </c>
      <c r="E121" s="2"/>
      <c r="G121"/>
    </row>
    <row r="122" spans="1:7" x14ac:dyDescent="0.35">
      <c r="A122" t="s">
        <v>2422</v>
      </c>
      <c r="B122">
        <v>55.82</v>
      </c>
      <c r="C122">
        <v>57.78</v>
      </c>
      <c r="E122" s="2"/>
      <c r="G122"/>
    </row>
    <row r="123" spans="1:7" x14ac:dyDescent="0.35">
      <c r="A123" t="s">
        <v>2423</v>
      </c>
      <c r="B123">
        <v>45.63</v>
      </c>
      <c r="C123">
        <v>47.23</v>
      </c>
      <c r="E123" s="2"/>
      <c r="G123"/>
    </row>
    <row r="124" spans="1:7" x14ac:dyDescent="0.35">
      <c r="A124" t="s">
        <v>2385</v>
      </c>
      <c r="B124">
        <v>56.23</v>
      </c>
      <c r="C124">
        <v>58.2</v>
      </c>
      <c r="E124" s="2"/>
      <c r="G124"/>
    </row>
    <row r="125" spans="1:7" x14ac:dyDescent="0.35">
      <c r="A125" t="s">
        <v>2386</v>
      </c>
      <c r="B125">
        <v>22.52</v>
      </c>
      <c r="C125">
        <v>23.31</v>
      </c>
      <c r="E125" s="2"/>
      <c r="G125"/>
    </row>
    <row r="126" spans="1:7" x14ac:dyDescent="0.35">
      <c r="E126" s="2"/>
      <c r="G126"/>
    </row>
    <row r="127" spans="1:7" x14ac:dyDescent="0.35">
      <c r="A127" t="s">
        <v>2371</v>
      </c>
      <c r="B127" s="34" t="s">
        <v>104</v>
      </c>
    </row>
    <row r="128" spans="1:7" x14ac:dyDescent="0.35">
      <c r="A128" t="s">
        <v>2372</v>
      </c>
      <c r="B128" s="34" t="s">
        <v>104</v>
      </c>
    </row>
    <row r="129" spans="1:4" ht="29" x14ac:dyDescent="0.35">
      <c r="A129" s="47" t="s">
        <v>2373</v>
      </c>
      <c r="B129" s="34" t="s">
        <v>104</v>
      </c>
    </row>
    <row r="130" spans="1:4" ht="29" x14ac:dyDescent="0.35">
      <c r="A130" s="47" t="s">
        <v>2374</v>
      </c>
      <c r="B130" s="34" t="s">
        <v>104</v>
      </c>
    </row>
    <row r="131" spans="1:4" x14ac:dyDescent="0.35">
      <c r="A131" t="s">
        <v>2415</v>
      </c>
      <c r="B131" s="49">
        <v>1.754232</v>
      </c>
    </row>
    <row r="132" spans="1:4" ht="29" x14ac:dyDescent="0.35">
      <c r="A132" s="47" t="s">
        <v>2376</v>
      </c>
      <c r="B132" s="49">
        <v>1214.115125</v>
      </c>
    </row>
    <row r="133" spans="1:4" ht="29" x14ac:dyDescent="0.35">
      <c r="A133" s="47" t="s">
        <v>2377</v>
      </c>
      <c r="B133" s="34" t="s">
        <v>104</v>
      </c>
    </row>
    <row r="134" spans="1:4" ht="29" x14ac:dyDescent="0.35">
      <c r="A134" s="47" t="s">
        <v>2380</v>
      </c>
      <c r="B134" s="34" t="s">
        <v>104</v>
      </c>
    </row>
    <row r="135" spans="1:4" x14ac:dyDescent="0.35">
      <c r="A135" t="s">
        <v>2523</v>
      </c>
      <c r="B135" s="34" t="s">
        <v>104</v>
      </c>
    </row>
    <row r="136" spans="1:4" x14ac:dyDescent="0.35">
      <c r="A136" t="s">
        <v>2524</v>
      </c>
      <c r="B136" s="34" t="s">
        <v>104</v>
      </c>
    </row>
    <row r="139" spans="1:4" ht="29" x14ac:dyDescent="0.35">
      <c r="A139" s="70" t="s">
        <v>2580</v>
      </c>
      <c r="B139" s="57" t="s">
        <v>2581</v>
      </c>
      <c r="C139" s="57" t="s">
        <v>2531</v>
      </c>
      <c r="D139" s="65" t="s">
        <v>2532</v>
      </c>
    </row>
    <row r="140" spans="1:4" ht="72.5" customHeight="1" x14ac:dyDescent="0.35">
      <c r="A140" s="71" t="s">
        <v>2601</v>
      </c>
      <c r="B140" s="58"/>
      <c r="C140" s="58" t="s">
        <v>2553</v>
      </c>
      <c r="D140"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0DA36-8158-4391-89B4-5F6F6A812909}">
  <dimension ref="A1:H106"/>
  <sheetViews>
    <sheetView showGridLines="0" workbookViewId="0">
      <pane ySplit="4" topLeftCell="A104" activePane="bottomLeft" state="frozen"/>
      <selection pane="bottomLeft" activeCell="A105" sqref="A105:D106"/>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53</v>
      </c>
      <c r="B1" s="55"/>
      <c r="C1" s="55"/>
      <c r="D1" s="55"/>
      <c r="E1" s="55"/>
      <c r="F1" s="55"/>
      <c r="G1" s="55"/>
      <c r="H1" s="51" t="str">
        <f>HYPERLINK("[EDEL_Portfolio Monthly Notes 30-Nov-2022.xlsx]Index!A1","Index")</f>
        <v>Index</v>
      </c>
    </row>
    <row r="2" spans="1:8" ht="19.5" customHeight="1" x14ac:dyDescent="0.35">
      <c r="A2" s="55" t="s">
        <v>54</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933</v>
      </c>
      <c r="B8" s="30" t="s">
        <v>934</v>
      </c>
      <c r="C8" s="30" t="s">
        <v>900</v>
      </c>
      <c r="D8" s="13">
        <v>1088070</v>
      </c>
      <c r="E8" s="14">
        <v>10368.219999999999</v>
      </c>
      <c r="F8" s="15">
        <v>9.4100000000000003E-2</v>
      </c>
      <c r="G8" s="15"/>
    </row>
    <row r="9" spans="1:8" x14ac:dyDescent="0.35">
      <c r="A9" s="12" t="s">
        <v>971</v>
      </c>
      <c r="B9" s="30" t="s">
        <v>972</v>
      </c>
      <c r="C9" s="30" t="s">
        <v>952</v>
      </c>
      <c r="D9" s="13">
        <v>461924</v>
      </c>
      <c r="E9" s="14">
        <v>7552.23</v>
      </c>
      <c r="F9" s="15">
        <v>6.8599999999999994E-2</v>
      </c>
      <c r="G9" s="15"/>
    </row>
    <row r="10" spans="1:8" x14ac:dyDescent="0.35">
      <c r="A10" s="12" t="s">
        <v>898</v>
      </c>
      <c r="B10" s="30" t="s">
        <v>899</v>
      </c>
      <c r="C10" s="30" t="s">
        <v>900</v>
      </c>
      <c r="D10" s="13">
        <v>408440</v>
      </c>
      <c r="E10" s="14">
        <v>6569.55</v>
      </c>
      <c r="F10" s="15">
        <v>5.96E-2</v>
      </c>
      <c r="G10" s="15"/>
    </row>
    <row r="11" spans="1:8" x14ac:dyDescent="0.35">
      <c r="A11" s="12" t="s">
        <v>935</v>
      </c>
      <c r="B11" s="30" t="s">
        <v>936</v>
      </c>
      <c r="C11" s="30" t="s">
        <v>937</v>
      </c>
      <c r="D11" s="13">
        <v>215800</v>
      </c>
      <c r="E11" s="14">
        <v>5894.25</v>
      </c>
      <c r="F11" s="15">
        <v>5.3499999999999999E-2</v>
      </c>
      <c r="G11" s="15"/>
    </row>
    <row r="12" spans="1:8" x14ac:dyDescent="0.35">
      <c r="A12" s="12" t="s">
        <v>1482</v>
      </c>
      <c r="B12" s="30" t="s">
        <v>1483</v>
      </c>
      <c r="C12" s="30" t="s">
        <v>900</v>
      </c>
      <c r="D12" s="13">
        <v>968589</v>
      </c>
      <c r="E12" s="14">
        <v>5835.26</v>
      </c>
      <c r="F12" s="15">
        <v>5.2999999999999999E-2</v>
      </c>
      <c r="G12" s="15"/>
    </row>
    <row r="13" spans="1:8" x14ac:dyDescent="0.35">
      <c r="A13" s="12" t="s">
        <v>1151</v>
      </c>
      <c r="B13" s="30" t="s">
        <v>1152</v>
      </c>
      <c r="C13" s="30" t="s">
        <v>900</v>
      </c>
      <c r="D13" s="13">
        <v>564724</v>
      </c>
      <c r="E13" s="14">
        <v>5089.58</v>
      </c>
      <c r="F13" s="15">
        <v>4.6199999999999998E-2</v>
      </c>
      <c r="G13" s="15"/>
    </row>
    <row r="14" spans="1:8" x14ac:dyDescent="0.35">
      <c r="A14" s="12" t="s">
        <v>1071</v>
      </c>
      <c r="B14" s="30" t="s">
        <v>1072</v>
      </c>
      <c r="C14" s="30" t="s">
        <v>1073</v>
      </c>
      <c r="D14" s="13">
        <v>213382</v>
      </c>
      <c r="E14" s="14">
        <v>4427.3599999999997</v>
      </c>
      <c r="F14" s="15">
        <v>4.02E-2</v>
      </c>
      <c r="G14" s="15"/>
    </row>
    <row r="15" spans="1:8" x14ac:dyDescent="0.35">
      <c r="A15" s="12" t="s">
        <v>931</v>
      </c>
      <c r="B15" s="30" t="s">
        <v>932</v>
      </c>
      <c r="C15" s="30" t="s">
        <v>928</v>
      </c>
      <c r="D15" s="13">
        <v>49906</v>
      </c>
      <c r="E15" s="14">
        <v>3354.16</v>
      </c>
      <c r="F15" s="15">
        <v>3.04E-2</v>
      </c>
      <c r="G15" s="15"/>
    </row>
    <row r="16" spans="1:8" x14ac:dyDescent="0.35">
      <c r="A16" s="12" t="s">
        <v>960</v>
      </c>
      <c r="B16" s="30" t="s">
        <v>961</v>
      </c>
      <c r="C16" s="30" t="s">
        <v>962</v>
      </c>
      <c r="D16" s="13">
        <v>381724</v>
      </c>
      <c r="E16" s="14">
        <v>3239.88</v>
      </c>
      <c r="F16" s="15">
        <v>2.9399999999999999E-2</v>
      </c>
      <c r="G16" s="15"/>
    </row>
    <row r="17" spans="1:7" x14ac:dyDescent="0.35">
      <c r="A17" s="12" t="s">
        <v>1069</v>
      </c>
      <c r="B17" s="30" t="s">
        <v>1070</v>
      </c>
      <c r="C17" s="30" t="s">
        <v>1015</v>
      </c>
      <c r="D17" s="13">
        <v>219120</v>
      </c>
      <c r="E17" s="14">
        <v>3097.26</v>
      </c>
      <c r="F17" s="15">
        <v>2.81E-2</v>
      </c>
      <c r="G17" s="15"/>
    </row>
    <row r="18" spans="1:7" x14ac:dyDescent="0.35">
      <c r="A18" s="12" t="s">
        <v>978</v>
      </c>
      <c r="B18" s="30" t="s">
        <v>979</v>
      </c>
      <c r="C18" s="30" t="s">
        <v>980</v>
      </c>
      <c r="D18" s="13">
        <v>895598</v>
      </c>
      <c r="E18" s="14">
        <v>3045.03</v>
      </c>
      <c r="F18" s="15">
        <v>2.76E-2</v>
      </c>
      <c r="G18" s="15"/>
    </row>
    <row r="19" spans="1:7" x14ac:dyDescent="0.35">
      <c r="A19" s="12" t="s">
        <v>1127</v>
      </c>
      <c r="B19" s="30" t="s">
        <v>1128</v>
      </c>
      <c r="C19" s="30" t="s">
        <v>1025</v>
      </c>
      <c r="D19" s="13">
        <v>85102</v>
      </c>
      <c r="E19" s="14">
        <v>2553.66</v>
      </c>
      <c r="F19" s="15">
        <v>2.3199999999999998E-2</v>
      </c>
      <c r="G19" s="15"/>
    </row>
    <row r="20" spans="1:7" x14ac:dyDescent="0.35">
      <c r="A20" s="12" t="s">
        <v>1141</v>
      </c>
      <c r="B20" s="30" t="s">
        <v>1142</v>
      </c>
      <c r="C20" s="30" t="s">
        <v>928</v>
      </c>
      <c r="D20" s="13">
        <v>92624</v>
      </c>
      <c r="E20" s="14">
        <v>2493.9499999999998</v>
      </c>
      <c r="F20" s="15">
        <v>2.2599999999999999E-2</v>
      </c>
      <c r="G20" s="15"/>
    </row>
    <row r="21" spans="1:7" x14ac:dyDescent="0.35">
      <c r="A21" s="12" t="s">
        <v>1078</v>
      </c>
      <c r="B21" s="30" t="s">
        <v>1079</v>
      </c>
      <c r="C21" s="30" t="s">
        <v>920</v>
      </c>
      <c r="D21" s="13">
        <v>32284</v>
      </c>
      <c r="E21" s="14">
        <v>2284.7399999999998</v>
      </c>
      <c r="F21" s="15">
        <v>2.07E-2</v>
      </c>
      <c r="G21" s="15"/>
    </row>
    <row r="22" spans="1:7" x14ac:dyDescent="0.35">
      <c r="A22" s="12" t="s">
        <v>1170</v>
      </c>
      <c r="B22" s="30" t="s">
        <v>1171</v>
      </c>
      <c r="C22" s="30" t="s">
        <v>980</v>
      </c>
      <c r="D22" s="13">
        <v>82443</v>
      </c>
      <c r="E22" s="14">
        <v>2213.06</v>
      </c>
      <c r="F22" s="15">
        <v>2.01E-2</v>
      </c>
      <c r="G22" s="15"/>
    </row>
    <row r="23" spans="1:7" x14ac:dyDescent="0.35">
      <c r="A23" s="12" t="s">
        <v>921</v>
      </c>
      <c r="B23" s="30" t="s">
        <v>922</v>
      </c>
      <c r="C23" s="30" t="s">
        <v>923</v>
      </c>
      <c r="D23" s="13">
        <v>24141</v>
      </c>
      <c r="E23" s="14">
        <v>2166.4499999999998</v>
      </c>
      <c r="F23" s="15">
        <v>1.9699999999999999E-2</v>
      </c>
      <c r="G23" s="15"/>
    </row>
    <row r="24" spans="1:7" x14ac:dyDescent="0.35">
      <c r="A24" s="12" t="s">
        <v>1039</v>
      </c>
      <c r="B24" s="30" t="s">
        <v>1040</v>
      </c>
      <c r="C24" s="30" t="s">
        <v>994</v>
      </c>
      <c r="D24" s="13">
        <v>205177</v>
      </c>
      <c r="E24" s="14">
        <v>2146.25</v>
      </c>
      <c r="F24" s="15">
        <v>1.95E-2</v>
      </c>
      <c r="G24" s="15"/>
    </row>
    <row r="25" spans="1:7" x14ac:dyDescent="0.35">
      <c r="A25" s="12" t="s">
        <v>963</v>
      </c>
      <c r="B25" s="30" t="s">
        <v>964</v>
      </c>
      <c r="C25" s="30" t="s">
        <v>912</v>
      </c>
      <c r="D25" s="13">
        <v>1731962</v>
      </c>
      <c r="E25" s="14">
        <v>1820.29</v>
      </c>
      <c r="F25" s="15">
        <v>1.6500000000000001E-2</v>
      </c>
      <c r="G25" s="15"/>
    </row>
    <row r="26" spans="1:7" x14ac:dyDescent="0.35">
      <c r="A26" s="12" t="s">
        <v>1205</v>
      </c>
      <c r="B26" s="30" t="s">
        <v>1206</v>
      </c>
      <c r="C26" s="30" t="s">
        <v>949</v>
      </c>
      <c r="D26" s="13">
        <v>136200</v>
      </c>
      <c r="E26" s="14">
        <v>1747.31</v>
      </c>
      <c r="F26" s="15">
        <v>1.5900000000000001E-2</v>
      </c>
      <c r="G26" s="15"/>
    </row>
    <row r="27" spans="1:7" x14ac:dyDescent="0.35">
      <c r="A27" s="12" t="s">
        <v>1080</v>
      </c>
      <c r="B27" s="30" t="s">
        <v>1081</v>
      </c>
      <c r="C27" s="30" t="s">
        <v>1082</v>
      </c>
      <c r="D27" s="13">
        <v>116286</v>
      </c>
      <c r="E27" s="14">
        <v>1711.32</v>
      </c>
      <c r="F27" s="15">
        <v>1.55E-2</v>
      </c>
      <c r="G27" s="15"/>
    </row>
    <row r="28" spans="1:7" x14ac:dyDescent="0.35">
      <c r="A28" s="12" t="s">
        <v>1056</v>
      </c>
      <c r="B28" s="30" t="s">
        <v>1057</v>
      </c>
      <c r="C28" s="30" t="s">
        <v>928</v>
      </c>
      <c r="D28" s="13">
        <v>233014</v>
      </c>
      <c r="E28" s="14">
        <v>1665.7</v>
      </c>
      <c r="F28" s="15">
        <v>1.5100000000000001E-2</v>
      </c>
      <c r="G28" s="15"/>
    </row>
    <row r="29" spans="1:7" x14ac:dyDescent="0.35">
      <c r="A29" s="12" t="s">
        <v>1076</v>
      </c>
      <c r="B29" s="30" t="s">
        <v>1077</v>
      </c>
      <c r="C29" s="30" t="s">
        <v>952</v>
      </c>
      <c r="D29" s="13">
        <v>146608</v>
      </c>
      <c r="E29" s="14">
        <v>1643.18</v>
      </c>
      <c r="F29" s="15">
        <v>1.49E-2</v>
      </c>
      <c r="G29" s="15"/>
    </row>
    <row r="30" spans="1:7" x14ac:dyDescent="0.35">
      <c r="A30" s="12" t="s">
        <v>1003</v>
      </c>
      <c r="B30" s="30" t="s">
        <v>1004</v>
      </c>
      <c r="C30" s="30" t="s">
        <v>952</v>
      </c>
      <c r="D30" s="13">
        <v>48115</v>
      </c>
      <c r="E30" s="14">
        <v>1631.48</v>
      </c>
      <c r="F30" s="15">
        <v>1.4800000000000001E-2</v>
      </c>
      <c r="G30" s="15"/>
    </row>
    <row r="31" spans="1:7" x14ac:dyDescent="0.35">
      <c r="A31" s="12" t="s">
        <v>1030</v>
      </c>
      <c r="B31" s="30" t="s">
        <v>1031</v>
      </c>
      <c r="C31" s="30" t="s">
        <v>994</v>
      </c>
      <c r="D31" s="13">
        <v>131354</v>
      </c>
      <c r="E31" s="14">
        <v>1496.98</v>
      </c>
      <c r="F31" s="15">
        <v>1.3599999999999999E-2</v>
      </c>
      <c r="G31" s="15"/>
    </row>
    <row r="32" spans="1:7" x14ac:dyDescent="0.35">
      <c r="A32" s="12" t="s">
        <v>1135</v>
      </c>
      <c r="B32" s="30" t="s">
        <v>1136</v>
      </c>
      <c r="C32" s="30" t="s">
        <v>923</v>
      </c>
      <c r="D32" s="13">
        <v>113457</v>
      </c>
      <c r="E32" s="14">
        <v>1481.29</v>
      </c>
      <c r="F32" s="15">
        <v>1.34E-2</v>
      </c>
      <c r="G32" s="15"/>
    </row>
    <row r="33" spans="1:7" x14ac:dyDescent="0.35">
      <c r="A33" s="12" t="s">
        <v>1271</v>
      </c>
      <c r="B33" s="30" t="s">
        <v>1272</v>
      </c>
      <c r="C33" s="30" t="s">
        <v>977</v>
      </c>
      <c r="D33" s="13">
        <v>31610</v>
      </c>
      <c r="E33" s="14">
        <v>1372.65</v>
      </c>
      <c r="F33" s="15">
        <v>1.2500000000000001E-2</v>
      </c>
      <c r="G33" s="15"/>
    </row>
    <row r="34" spans="1:7" x14ac:dyDescent="0.35">
      <c r="A34" s="12" t="s">
        <v>1041</v>
      </c>
      <c r="B34" s="30" t="s">
        <v>1042</v>
      </c>
      <c r="C34" s="30" t="s">
        <v>923</v>
      </c>
      <c r="D34" s="13">
        <v>305185</v>
      </c>
      <c r="E34" s="14">
        <v>1340.98</v>
      </c>
      <c r="F34" s="15">
        <v>1.2200000000000001E-2</v>
      </c>
      <c r="G34" s="15"/>
    </row>
    <row r="35" spans="1:7" x14ac:dyDescent="0.35">
      <c r="A35" s="12" t="s">
        <v>1032</v>
      </c>
      <c r="B35" s="30" t="s">
        <v>1033</v>
      </c>
      <c r="C35" s="30" t="s">
        <v>1034</v>
      </c>
      <c r="D35" s="13">
        <v>34776</v>
      </c>
      <c r="E35" s="14">
        <v>1214.71</v>
      </c>
      <c r="F35" s="15">
        <v>1.0999999999999999E-2</v>
      </c>
      <c r="G35" s="15"/>
    </row>
    <row r="36" spans="1:7" x14ac:dyDescent="0.35">
      <c r="A36" s="12" t="s">
        <v>1496</v>
      </c>
      <c r="B36" s="30" t="s">
        <v>1497</v>
      </c>
      <c r="C36" s="30" t="s">
        <v>985</v>
      </c>
      <c r="D36" s="13">
        <v>102552</v>
      </c>
      <c r="E36" s="14">
        <v>1180.68</v>
      </c>
      <c r="F36" s="15">
        <v>1.0699999999999999E-2</v>
      </c>
      <c r="G36" s="15"/>
    </row>
    <row r="37" spans="1:7" x14ac:dyDescent="0.35">
      <c r="A37" s="12" t="s">
        <v>1494</v>
      </c>
      <c r="B37" s="30" t="s">
        <v>1495</v>
      </c>
      <c r="C37" s="30" t="s">
        <v>923</v>
      </c>
      <c r="D37" s="13">
        <v>31898</v>
      </c>
      <c r="E37" s="14">
        <v>1111.49</v>
      </c>
      <c r="F37" s="15">
        <v>1.01E-2</v>
      </c>
      <c r="G37" s="15"/>
    </row>
    <row r="38" spans="1:7" x14ac:dyDescent="0.35">
      <c r="A38" s="12" t="s">
        <v>1500</v>
      </c>
      <c r="B38" s="30" t="s">
        <v>1501</v>
      </c>
      <c r="C38" s="30" t="s">
        <v>1002</v>
      </c>
      <c r="D38" s="13">
        <v>225856</v>
      </c>
      <c r="E38" s="14">
        <v>1098.22</v>
      </c>
      <c r="F38" s="15">
        <v>0.01</v>
      </c>
      <c r="G38" s="15"/>
    </row>
    <row r="39" spans="1:7" x14ac:dyDescent="0.35">
      <c r="A39" s="12" t="s">
        <v>1583</v>
      </c>
      <c r="B39" s="30" t="s">
        <v>1584</v>
      </c>
      <c r="C39" s="30" t="s">
        <v>900</v>
      </c>
      <c r="D39" s="13">
        <v>832987</v>
      </c>
      <c r="E39" s="14">
        <v>1094.96</v>
      </c>
      <c r="F39" s="15">
        <v>9.9000000000000008E-3</v>
      </c>
      <c r="G39" s="15"/>
    </row>
    <row r="40" spans="1:7" x14ac:dyDescent="0.35">
      <c r="A40" s="12" t="s">
        <v>983</v>
      </c>
      <c r="B40" s="30" t="s">
        <v>984</v>
      </c>
      <c r="C40" s="30" t="s">
        <v>985</v>
      </c>
      <c r="D40" s="13">
        <v>40853</v>
      </c>
      <c r="E40" s="14">
        <v>1083.83</v>
      </c>
      <c r="F40" s="15">
        <v>9.7999999999999997E-3</v>
      </c>
      <c r="G40" s="15"/>
    </row>
    <row r="41" spans="1:7" x14ac:dyDescent="0.35">
      <c r="A41" s="12" t="s">
        <v>1092</v>
      </c>
      <c r="B41" s="30" t="s">
        <v>1093</v>
      </c>
      <c r="C41" s="30" t="s">
        <v>1002</v>
      </c>
      <c r="D41" s="13">
        <v>110974</v>
      </c>
      <c r="E41" s="14">
        <v>1025.29</v>
      </c>
      <c r="F41" s="15">
        <v>9.2999999999999992E-3</v>
      </c>
      <c r="G41" s="15"/>
    </row>
    <row r="42" spans="1:7" x14ac:dyDescent="0.35">
      <c r="A42" s="12" t="s">
        <v>1498</v>
      </c>
      <c r="B42" s="30" t="s">
        <v>1499</v>
      </c>
      <c r="C42" s="30" t="s">
        <v>928</v>
      </c>
      <c r="D42" s="13">
        <v>106229</v>
      </c>
      <c r="E42" s="14">
        <v>1020.06</v>
      </c>
      <c r="F42" s="15">
        <v>9.2999999999999992E-3</v>
      </c>
      <c r="G42" s="15"/>
    </row>
    <row r="43" spans="1:7" x14ac:dyDescent="0.35">
      <c r="A43" s="12" t="s">
        <v>1504</v>
      </c>
      <c r="B43" s="30" t="s">
        <v>1505</v>
      </c>
      <c r="C43" s="30" t="s">
        <v>1022</v>
      </c>
      <c r="D43" s="13">
        <v>124008</v>
      </c>
      <c r="E43" s="14">
        <v>898.93</v>
      </c>
      <c r="F43" s="15">
        <v>8.2000000000000007E-3</v>
      </c>
      <c r="G43" s="15"/>
    </row>
    <row r="44" spans="1:7" x14ac:dyDescent="0.35">
      <c r="A44" s="12" t="s">
        <v>953</v>
      </c>
      <c r="B44" s="30" t="s">
        <v>954</v>
      </c>
      <c r="C44" s="30" t="s">
        <v>955</v>
      </c>
      <c r="D44" s="13">
        <v>191269</v>
      </c>
      <c r="E44" s="14">
        <v>862.05</v>
      </c>
      <c r="F44" s="15">
        <v>7.7999999999999996E-3</v>
      </c>
      <c r="G44" s="15"/>
    </row>
    <row r="45" spans="1:7" x14ac:dyDescent="0.35">
      <c r="A45" s="12" t="s">
        <v>1585</v>
      </c>
      <c r="B45" s="30" t="s">
        <v>1586</v>
      </c>
      <c r="C45" s="30" t="s">
        <v>994</v>
      </c>
      <c r="D45" s="13">
        <v>39960</v>
      </c>
      <c r="E45" s="14">
        <v>806.47</v>
      </c>
      <c r="F45" s="15">
        <v>7.3000000000000001E-3</v>
      </c>
      <c r="G45" s="15"/>
    </row>
    <row r="46" spans="1:7" x14ac:dyDescent="0.35">
      <c r="A46" s="12" t="s">
        <v>1187</v>
      </c>
      <c r="B46" s="30" t="s">
        <v>1188</v>
      </c>
      <c r="C46" s="30" t="s">
        <v>917</v>
      </c>
      <c r="D46" s="13">
        <v>459850</v>
      </c>
      <c r="E46" s="14">
        <v>791.86</v>
      </c>
      <c r="F46" s="15">
        <v>7.1999999999999998E-3</v>
      </c>
      <c r="G46" s="15"/>
    </row>
    <row r="47" spans="1:7" x14ac:dyDescent="0.35">
      <c r="A47" s="12" t="s">
        <v>1577</v>
      </c>
      <c r="B47" s="30" t="s">
        <v>1578</v>
      </c>
      <c r="C47" s="30" t="s">
        <v>985</v>
      </c>
      <c r="D47" s="13">
        <v>217114</v>
      </c>
      <c r="E47" s="14">
        <v>787.8</v>
      </c>
      <c r="F47" s="15">
        <v>7.1999999999999998E-3</v>
      </c>
      <c r="G47" s="15"/>
    </row>
    <row r="48" spans="1:7" x14ac:dyDescent="0.35">
      <c r="A48" s="12" t="s">
        <v>1486</v>
      </c>
      <c r="B48" s="30" t="s">
        <v>1487</v>
      </c>
      <c r="C48" s="30" t="s">
        <v>997</v>
      </c>
      <c r="D48" s="13">
        <v>132605</v>
      </c>
      <c r="E48" s="14">
        <v>729.53</v>
      </c>
      <c r="F48" s="15">
        <v>6.6E-3</v>
      </c>
      <c r="G48" s="15"/>
    </row>
    <row r="49" spans="1:7" x14ac:dyDescent="0.35">
      <c r="A49" s="12" t="s">
        <v>1162</v>
      </c>
      <c r="B49" s="30" t="s">
        <v>1163</v>
      </c>
      <c r="C49" s="30" t="s">
        <v>1015</v>
      </c>
      <c r="D49" s="13">
        <v>32755</v>
      </c>
      <c r="E49" s="14">
        <v>617.32000000000005</v>
      </c>
      <c r="F49" s="15">
        <v>5.5999999999999999E-3</v>
      </c>
      <c r="G49" s="15"/>
    </row>
    <row r="50" spans="1:7" x14ac:dyDescent="0.35">
      <c r="A50" s="12" t="s">
        <v>1587</v>
      </c>
      <c r="B50" s="30" t="s">
        <v>1588</v>
      </c>
      <c r="C50" s="30" t="s">
        <v>1015</v>
      </c>
      <c r="D50" s="13">
        <v>54205</v>
      </c>
      <c r="E50" s="14">
        <v>607.34</v>
      </c>
      <c r="F50" s="15">
        <v>5.4999999999999997E-3</v>
      </c>
      <c r="G50" s="15"/>
    </row>
    <row r="51" spans="1:7" x14ac:dyDescent="0.35">
      <c r="A51" s="12" t="s">
        <v>1589</v>
      </c>
      <c r="B51" s="30" t="s">
        <v>1590</v>
      </c>
      <c r="C51" s="30" t="s">
        <v>903</v>
      </c>
      <c r="D51" s="13">
        <v>175644</v>
      </c>
      <c r="E51" s="14">
        <v>595.78</v>
      </c>
      <c r="F51" s="15">
        <v>5.4000000000000003E-3</v>
      </c>
      <c r="G51" s="15"/>
    </row>
    <row r="52" spans="1:7" x14ac:dyDescent="0.35">
      <c r="A52" s="12" t="s">
        <v>1018</v>
      </c>
      <c r="B52" s="30" t="s">
        <v>1019</v>
      </c>
      <c r="C52" s="30" t="s">
        <v>994</v>
      </c>
      <c r="D52" s="13">
        <v>12281</v>
      </c>
      <c r="E52" s="14">
        <v>551.07000000000005</v>
      </c>
      <c r="F52" s="15">
        <v>5.0000000000000001E-3</v>
      </c>
      <c r="G52" s="15"/>
    </row>
    <row r="53" spans="1:7" x14ac:dyDescent="0.35">
      <c r="A53" s="12" t="s">
        <v>901</v>
      </c>
      <c r="B53" s="30" t="s">
        <v>902</v>
      </c>
      <c r="C53" s="30" t="s">
        <v>903</v>
      </c>
      <c r="D53" s="13">
        <v>370258</v>
      </c>
      <c r="E53" s="14">
        <v>550.94000000000005</v>
      </c>
      <c r="F53" s="15">
        <v>5.0000000000000001E-3</v>
      </c>
      <c r="G53" s="15"/>
    </row>
    <row r="54" spans="1:7" x14ac:dyDescent="0.35">
      <c r="A54" s="12" t="s">
        <v>1591</v>
      </c>
      <c r="B54" s="30" t="s">
        <v>1592</v>
      </c>
      <c r="C54" s="30" t="s">
        <v>1002</v>
      </c>
      <c r="D54" s="13">
        <v>36633</v>
      </c>
      <c r="E54" s="14">
        <v>534.27</v>
      </c>
      <c r="F54" s="15">
        <v>4.8999999999999998E-3</v>
      </c>
      <c r="G54" s="15"/>
    </row>
    <row r="55" spans="1:7" x14ac:dyDescent="0.35">
      <c r="A55" s="12" t="s">
        <v>1593</v>
      </c>
      <c r="B55" s="30" t="s">
        <v>1594</v>
      </c>
      <c r="C55" s="30" t="s">
        <v>1532</v>
      </c>
      <c r="D55" s="13">
        <v>25987</v>
      </c>
      <c r="E55" s="14">
        <v>507.18</v>
      </c>
      <c r="F55" s="15">
        <v>4.5999999999999999E-3</v>
      </c>
      <c r="G55" s="15"/>
    </row>
    <row r="56" spans="1:7" x14ac:dyDescent="0.35">
      <c r="A56" s="12" t="s">
        <v>1145</v>
      </c>
      <c r="B56" s="30" t="s">
        <v>1146</v>
      </c>
      <c r="C56" s="30" t="s">
        <v>952</v>
      </c>
      <c r="D56" s="13">
        <v>11189</v>
      </c>
      <c r="E56" s="14">
        <v>464.87</v>
      </c>
      <c r="F56" s="15">
        <v>4.1999999999999997E-3</v>
      </c>
      <c r="G56" s="15"/>
    </row>
    <row r="57" spans="1:7" x14ac:dyDescent="0.35">
      <c r="A57" s="12" t="s">
        <v>1223</v>
      </c>
      <c r="B57" s="30" t="s">
        <v>1224</v>
      </c>
      <c r="C57" s="30" t="s">
        <v>1159</v>
      </c>
      <c r="D57" s="13">
        <v>66688</v>
      </c>
      <c r="E57" s="14">
        <v>332.67</v>
      </c>
      <c r="F57" s="15">
        <v>3.0000000000000001E-3</v>
      </c>
      <c r="G57" s="15"/>
    </row>
    <row r="58" spans="1:7" x14ac:dyDescent="0.35">
      <c r="A58" s="12" t="s">
        <v>1595</v>
      </c>
      <c r="B58" s="30" t="s">
        <v>1596</v>
      </c>
      <c r="C58" s="30" t="s">
        <v>1532</v>
      </c>
      <c r="D58" s="13">
        <v>746</v>
      </c>
      <c r="E58" s="14">
        <v>311.2</v>
      </c>
      <c r="F58" s="15">
        <v>2.8E-3</v>
      </c>
      <c r="G58" s="15"/>
    </row>
    <row r="59" spans="1:7" x14ac:dyDescent="0.35">
      <c r="A59" s="12" t="s">
        <v>1597</v>
      </c>
      <c r="B59" s="30" t="s">
        <v>1598</v>
      </c>
      <c r="C59" s="30" t="s">
        <v>997</v>
      </c>
      <c r="D59" s="13">
        <v>468077</v>
      </c>
      <c r="E59" s="14">
        <v>287.63</v>
      </c>
      <c r="F59" s="15">
        <v>2.5999999999999999E-3</v>
      </c>
      <c r="G59" s="15"/>
    </row>
    <row r="60" spans="1:7" x14ac:dyDescent="0.35">
      <c r="A60" s="12" t="s">
        <v>1599</v>
      </c>
      <c r="B60" s="30" t="s">
        <v>1600</v>
      </c>
      <c r="C60" s="30" t="s">
        <v>928</v>
      </c>
      <c r="D60" s="13">
        <v>66421</v>
      </c>
      <c r="E60" s="14">
        <v>256.77999999999997</v>
      </c>
      <c r="F60" s="15">
        <v>2.3E-3</v>
      </c>
      <c r="G60" s="15"/>
    </row>
    <row r="61" spans="1:7" x14ac:dyDescent="0.35">
      <c r="A61" s="12" t="s">
        <v>1601</v>
      </c>
      <c r="B61" s="30" t="s">
        <v>1602</v>
      </c>
      <c r="C61" s="30" t="s">
        <v>1532</v>
      </c>
      <c r="D61" s="13">
        <v>46323</v>
      </c>
      <c r="E61" s="14">
        <v>181.49</v>
      </c>
      <c r="F61" s="15">
        <v>1.6000000000000001E-3</v>
      </c>
      <c r="G61" s="15"/>
    </row>
    <row r="62" spans="1:7" x14ac:dyDescent="0.35">
      <c r="A62" s="12" t="s">
        <v>1603</v>
      </c>
      <c r="B62" s="30" t="s">
        <v>1604</v>
      </c>
      <c r="C62" s="30" t="s">
        <v>1068</v>
      </c>
      <c r="D62" s="13">
        <v>43283</v>
      </c>
      <c r="E62" s="14">
        <v>180.25</v>
      </c>
      <c r="F62" s="15">
        <v>1.6000000000000001E-3</v>
      </c>
      <c r="G62" s="15"/>
    </row>
    <row r="63" spans="1:7" x14ac:dyDescent="0.35">
      <c r="A63" s="12" t="s">
        <v>1605</v>
      </c>
      <c r="B63" s="30" t="s">
        <v>1606</v>
      </c>
      <c r="C63" s="30" t="s">
        <v>1015</v>
      </c>
      <c r="D63" s="13">
        <v>11474</v>
      </c>
      <c r="E63" s="14">
        <v>175.24</v>
      </c>
      <c r="F63" s="15">
        <v>1.6000000000000001E-3</v>
      </c>
      <c r="G63" s="15"/>
    </row>
    <row r="64" spans="1:7" x14ac:dyDescent="0.35">
      <c r="A64" s="12" t="s">
        <v>1607</v>
      </c>
      <c r="B64" s="30" t="s">
        <v>1608</v>
      </c>
      <c r="C64" s="30" t="s">
        <v>923</v>
      </c>
      <c r="D64" s="13">
        <v>1656</v>
      </c>
      <c r="E64" s="14">
        <v>47.23</v>
      </c>
      <c r="F64" s="15">
        <v>4.0000000000000002E-4</v>
      </c>
      <c r="G64" s="15"/>
    </row>
    <row r="65" spans="1:7" x14ac:dyDescent="0.35">
      <c r="A65" s="16" t="s">
        <v>110</v>
      </c>
      <c r="B65" s="31"/>
      <c r="C65" s="31"/>
      <c r="D65" s="17"/>
      <c r="E65" s="37">
        <v>108149.21</v>
      </c>
      <c r="F65" s="38">
        <v>0.98140000000000005</v>
      </c>
      <c r="G65" s="20"/>
    </row>
    <row r="66" spans="1:7" x14ac:dyDescent="0.35">
      <c r="A66" s="16" t="s">
        <v>1277</v>
      </c>
      <c r="B66" s="30"/>
      <c r="C66" s="30"/>
      <c r="D66" s="13"/>
      <c r="E66" s="14"/>
      <c r="F66" s="15"/>
      <c r="G66" s="15"/>
    </row>
    <row r="67" spans="1:7" x14ac:dyDescent="0.35">
      <c r="A67" s="16" t="s">
        <v>110</v>
      </c>
      <c r="B67" s="30"/>
      <c r="C67" s="30"/>
      <c r="D67" s="13"/>
      <c r="E67" s="39" t="s">
        <v>104</v>
      </c>
      <c r="F67" s="40" t="s">
        <v>104</v>
      </c>
      <c r="G67" s="15"/>
    </row>
    <row r="68" spans="1:7" x14ac:dyDescent="0.35">
      <c r="A68" s="21" t="s">
        <v>135</v>
      </c>
      <c r="B68" s="32"/>
      <c r="C68" s="32"/>
      <c r="D68" s="22"/>
      <c r="E68" s="27">
        <v>108149.21</v>
      </c>
      <c r="F68" s="28">
        <v>0.98140000000000005</v>
      </c>
      <c r="G68" s="20"/>
    </row>
    <row r="69" spans="1:7" x14ac:dyDescent="0.35">
      <c r="A69" s="12"/>
      <c r="B69" s="30"/>
      <c r="C69" s="30"/>
      <c r="D69" s="13"/>
      <c r="E69" s="14"/>
      <c r="F69" s="15"/>
      <c r="G69" s="15"/>
    </row>
    <row r="70" spans="1:7" x14ac:dyDescent="0.35">
      <c r="A70" s="12"/>
      <c r="B70" s="30"/>
      <c r="C70" s="30"/>
      <c r="D70" s="13"/>
      <c r="E70" s="14"/>
      <c r="F70" s="15"/>
      <c r="G70" s="15"/>
    </row>
    <row r="71" spans="1:7" x14ac:dyDescent="0.35">
      <c r="A71" s="16" t="s">
        <v>136</v>
      </c>
      <c r="B71" s="30"/>
      <c r="C71" s="30"/>
      <c r="D71" s="13"/>
      <c r="E71" s="14"/>
      <c r="F71" s="15"/>
      <c r="G71" s="15"/>
    </row>
    <row r="72" spans="1:7" x14ac:dyDescent="0.35">
      <c r="A72" s="12" t="s">
        <v>137</v>
      </c>
      <c r="B72" s="30"/>
      <c r="C72" s="30"/>
      <c r="D72" s="13"/>
      <c r="E72" s="14">
        <v>2451.62</v>
      </c>
      <c r="F72" s="15">
        <v>2.23E-2</v>
      </c>
      <c r="G72" s="15">
        <v>5.6446000000000003E-2</v>
      </c>
    </row>
    <row r="73" spans="1:7" x14ac:dyDescent="0.35">
      <c r="A73" s="16" t="s">
        <v>110</v>
      </c>
      <c r="B73" s="31"/>
      <c r="C73" s="31"/>
      <c r="D73" s="17"/>
      <c r="E73" s="37">
        <v>2451.62</v>
      </c>
      <c r="F73" s="38">
        <v>2.23E-2</v>
      </c>
      <c r="G73" s="20"/>
    </row>
    <row r="74" spans="1:7" x14ac:dyDescent="0.35">
      <c r="A74" s="12"/>
      <c r="B74" s="30"/>
      <c r="C74" s="30"/>
      <c r="D74" s="13"/>
      <c r="E74" s="14"/>
      <c r="F74" s="15"/>
      <c r="G74" s="15"/>
    </row>
    <row r="75" spans="1:7" x14ac:dyDescent="0.35">
      <c r="A75" s="21" t="s">
        <v>135</v>
      </c>
      <c r="B75" s="32"/>
      <c r="C75" s="32"/>
      <c r="D75" s="22"/>
      <c r="E75" s="18">
        <v>2451.62</v>
      </c>
      <c r="F75" s="19">
        <v>2.23E-2</v>
      </c>
      <c r="G75" s="20"/>
    </row>
    <row r="76" spans="1:7" x14ac:dyDescent="0.35">
      <c r="A76" s="12" t="s">
        <v>138</v>
      </c>
      <c r="B76" s="30"/>
      <c r="C76" s="30"/>
      <c r="D76" s="13"/>
      <c r="E76" s="14">
        <v>0.37913479999999999</v>
      </c>
      <c r="F76" s="15">
        <v>3.0000000000000001E-6</v>
      </c>
      <c r="G76" s="15"/>
    </row>
    <row r="77" spans="1:7" x14ac:dyDescent="0.35">
      <c r="A77" s="12" t="s">
        <v>139</v>
      </c>
      <c r="B77" s="30"/>
      <c r="C77" s="30"/>
      <c r="D77" s="13"/>
      <c r="E77" s="23">
        <v>-443.83913480000001</v>
      </c>
      <c r="F77" s="24">
        <v>-3.7030000000000001E-3</v>
      </c>
      <c r="G77" s="15">
        <v>5.6446000000000003E-2</v>
      </c>
    </row>
    <row r="78" spans="1:7" x14ac:dyDescent="0.35">
      <c r="A78" s="25" t="s">
        <v>140</v>
      </c>
      <c r="B78" s="33"/>
      <c r="C78" s="33"/>
      <c r="D78" s="26"/>
      <c r="E78" s="27">
        <v>110157.37</v>
      </c>
      <c r="F78" s="28">
        <v>1</v>
      </c>
      <c r="G78" s="28"/>
    </row>
    <row r="83" spans="1:7" x14ac:dyDescent="0.35">
      <c r="A83" s="1" t="s">
        <v>2352</v>
      </c>
    </row>
    <row r="84" spans="1:7" x14ac:dyDescent="0.35">
      <c r="A84" s="47" t="s">
        <v>2353</v>
      </c>
      <c r="B84" s="34" t="s">
        <v>104</v>
      </c>
    </row>
    <row r="85" spans="1:7" x14ac:dyDescent="0.35">
      <c r="A85" t="s">
        <v>2354</v>
      </c>
    </row>
    <row r="86" spans="1:7" x14ac:dyDescent="0.35">
      <c r="A86" t="s">
        <v>2355</v>
      </c>
      <c r="B86" t="s">
        <v>2356</v>
      </c>
      <c r="C86" t="s">
        <v>2356</v>
      </c>
    </row>
    <row r="87" spans="1:7" x14ac:dyDescent="0.35">
      <c r="B87" s="48">
        <v>44865</v>
      </c>
      <c r="C87" s="48">
        <v>44895</v>
      </c>
    </row>
    <row r="88" spans="1:7" x14ac:dyDescent="0.35">
      <c r="A88" t="s">
        <v>2360</v>
      </c>
      <c r="B88">
        <v>26.282</v>
      </c>
      <c r="C88">
        <v>26.866</v>
      </c>
      <c r="E88" s="2"/>
      <c r="G88"/>
    </row>
    <row r="89" spans="1:7" x14ac:dyDescent="0.35">
      <c r="A89" t="s">
        <v>2361</v>
      </c>
      <c r="B89">
        <v>21.577000000000002</v>
      </c>
      <c r="C89">
        <v>22.056999999999999</v>
      </c>
      <c r="E89" s="2"/>
      <c r="G89"/>
    </row>
    <row r="90" spans="1:7" x14ac:dyDescent="0.35">
      <c r="A90" t="s">
        <v>2385</v>
      </c>
      <c r="B90">
        <v>23.713000000000001</v>
      </c>
      <c r="C90">
        <v>24.206</v>
      </c>
      <c r="E90" s="2"/>
      <c r="G90"/>
    </row>
    <row r="91" spans="1:7" x14ac:dyDescent="0.35">
      <c r="A91" t="s">
        <v>2386</v>
      </c>
      <c r="B91">
        <v>19.47</v>
      </c>
      <c r="C91">
        <v>19.875</v>
      </c>
      <c r="E91" s="2"/>
      <c r="G91"/>
    </row>
    <row r="92" spans="1:7" x14ac:dyDescent="0.35">
      <c r="E92" s="2"/>
      <c r="G92"/>
    </row>
    <row r="93" spans="1:7" x14ac:dyDescent="0.35">
      <c r="A93" t="s">
        <v>2371</v>
      </c>
      <c r="B93" s="34" t="s">
        <v>104</v>
      </c>
    </row>
    <row r="94" spans="1:7" x14ac:dyDescent="0.35">
      <c r="A94" t="s">
        <v>2372</v>
      </c>
      <c r="B94" s="34" t="s">
        <v>104</v>
      </c>
    </row>
    <row r="95" spans="1:7" ht="29" x14ac:dyDescent="0.35">
      <c r="A95" s="47" t="s">
        <v>2373</v>
      </c>
      <c r="B95" s="34" t="s">
        <v>104</v>
      </c>
    </row>
    <row r="96" spans="1:7" ht="29" x14ac:dyDescent="0.35">
      <c r="A96" s="47" t="s">
        <v>2374</v>
      </c>
      <c r="B96" s="34" t="s">
        <v>104</v>
      </c>
    </row>
    <row r="97" spans="1:4" x14ac:dyDescent="0.35">
      <c r="A97" t="s">
        <v>2415</v>
      </c>
      <c r="B97" s="49">
        <v>0.47322700000000001</v>
      </c>
    </row>
    <row r="98" spans="1:4" ht="29" x14ac:dyDescent="0.35">
      <c r="A98" s="47" t="s">
        <v>2376</v>
      </c>
      <c r="B98" s="34" t="s">
        <v>104</v>
      </c>
    </row>
    <row r="99" spans="1:4" ht="29" x14ac:dyDescent="0.35">
      <c r="A99" s="47" t="s">
        <v>2377</v>
      </c>
      <c r="B99" s="34" t="s">
        <v>104</v>
      </c>
    </row>
    <row r="100" spans="1:4" ht="29" x14ac:dyDescent="0.35">
      <c r="A100" s="47" t="s">
        <v>2380</v>
      </c>
      <c r="B100" s="34" t="s">
        <v>104</v>
      </c>
    </row>
    <row r="101" spans="1:4" x14ac:dyDescent="0.35">
      <c r="A101" t="s">
        <v>2523</v>
      </c>
      <c r="B101" s="34" t="s">
        <v>104</v>
      </c>
    </row>
    <row r="102" spans="1:4" x14ac:dyDescent="0.35">
      <c r="A102" t="s">
        <v>2524</v>
      </c>
      <c r="B102" s="34" t="s">
        <v>104</v>
      </c>
    </row>
    <row r="105" spans="1:4" ht="29" x14ac:dyDescent="0.35">
      <c r="A105" s="70" t="s">
        <v>2580</v>
      </c>
      <c r="B105" s="57" t="s">
        <v>2581</v>
      </c>
      <c r="C105" s="57" t="s">
        <v>2531</v>
      </c>
      <c r="D105" s="65" t="s">
        <v>2532</v>
      </c>
    </row>
    <row r="106" spans="1:4" ht="67.5" customHeight="1" x14ac:dyDescent="0.35">
      <c r="A106" s="71" t="s">
        <v>2602</v>
      </c>
      <c r="B106" s="58"/>
      <c r="C106" s="58" t="s">
        <v>2554</v>
      </c>
      <c r="D106"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38470-9A82-4FDA-AEED-D59F52DE5B80}">
  <dimension ref="A1:H103"/>
  <sheetViews>
    <sheetView showGridLines="0" workbookViewId="0">
      <pane ySplit="4" topLeftCell="A98" activePane="bottomLeft" state="frozen"/>
      <selection pane="bottomLeft" activeCell="E103" sqref="E103"/>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55</v>
      </c>
      <c r="B1" s="55"/>
      <c r="C1" s="55"/>
      <c r="D1" s="55"/>
      <c r="E1" s="55"/>
      <c r="F1" s="55"/>
      <c r="G1" s="55"/>
      <c r="H1" s="51" t="str">
        <f>HYPERLINK("[EDEL_Portfolio Monthly Notes 30-Nov-2022.xlsx]Index!A1","Index")</f>
        <v>Index</v>
      </c>
    </row>
    <row r="2" spans="1:8" ht="19.5" customHeight="1" x14ac:dyDescent="0.35">
      <c r="A2" s="55" t="s">
        <v>56</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933</v>
      </c>
      <c r="B8" s="30" t="s">
        <v>934</v>
      </c>
      <c r="C8" s="30" t="s">
        <v>900</v>
      </c>
      <c r="D8" s="13">
        <v>213949</v>
      </c>
      <c r="E8" s="14">
        <v>2038.72</v>
      </c>
      <c r="F8" s="15">
        <v>9.4200000000000006E-2</v>
      </c>
      <c r="G8" s="15"/>
    </row>
    <row r="9" spans="1:8" x14ac:dyDescent="0.35">
      <c r="A9" s="12" t="s">
        <v>971</v>
      </c>
      <c r="B9" s="30" t="s">
        <v>972</v>
      </c>
      <c r="C9" s="30" t="s">
        <v>952</v>
      </c>
      <c r="D9" s="13">
        <v>87137</v>
      </c>
      <c r="E9" s="14">
        <v>1424.65</v>
      </c>
      <c r="F9" s="15">
        <v>6.5799999999999997E-2</v>
      </c>
      <c r="G9" s="15"/>
    </row>
    <row r="10" spans="1:8" x14ac:dyDescent="0.35">
      <c r="A10" s="12" t="s">
        <v>898</v>
      </c>
      <c r="B10" s="30" t="s">
        <v>899</v>
      </c>
      <c r="C10" s="30" t="s">
        <v>900</v>
      </c>
      <c r="D10" s="13">
        <v>77256</v>
      </c>
      <c r="E10" s="14">
        <v>1242.6199999999999</v>
      </c>
      <c r="F10" s="15">
        <v>5.74E-2</v>
      </c>
      <c r="G10" s="15"/>
    </row>
    <row r="11" spans="1:8" x14ac:dyDescent="0.35">
      <c r="A11" s="12" t="s">
        <v>935</v>
      </c>
      <c r="B11" s="30" t="s">
        <v>936</v>
      </c>
      <c r="C11" s="30" t="s">
        <v>937</v>
      </c>
      <c r="D11" s="13">
        <v>40572</v>
      </c>
      <c r="E11" s="14">
        <v>1108.1600000000001</v>
      </c>
      <c r="F11" s="15">
        <v>5.1200000000000002E-2</v>
      </c>
      <c r="G11" s="15"/>
    </row>
    <row r="12" spans="1:8" x14ac:dyDescent="0.35">
      <c r="A12" s="12" t="s">
        <v>1482</v>
      </c>
      <c r="B12" s="30" t="s">
        <v>1483</v>
      </c>
      <c r="C12" s="30" t="s">
        <v>900</v>
      </c>
      <c r="D12" s="13">
        <v>175852</v>
      </c>
      <c r="E12" s="14">
        <v>1059.42</v>
      </c>
      <c r="F12" s="15">
        <v>4.8899999999999999E-2</v>
      </c>
      <c r="G12" s="15"/>
    </row>
    <row r="13" spans="1:8" x14ac:dyDescent="0.35">
      <c r="A13" s="12" t="s">
        <v>1151</v>
      </c>
      <c r="B13" s="30" t="s">
        <v>1152</v>
      </c>
      <c r="C13" s="30" t="s">
        <v>900</v>
      </c>
      <c r="D13" s="13">
        <v>111386</v>
      </c>
      <c r="E13" s="14">
        <v>1003.87</v>
      </c>
      <c r="F13" s="15">
        <v>4.6399999999999997E-2</v>
      </c>
      <c r="G13" s="15"/>
    </row>
    <row r="14" spans="1:8" x14ac:dyDescent="0.35">
      <c r="A14" s="12" t="s">
        <v>1071</v>
      </c>
      <c r="B14" s="30" t="s">
        <v>1072</v>
      </c>
      <c r="C14" s="30" t="s">
        <v>1073</v>
      </c>
      <c r="D14" s="13">
        <v>37067</v>
      </c>
      <c r="E14" s="14">
        <v>769.08</v>
      </c>
      <c r="F14" s="15">
        <v>3.5499999999999997E-2</v>
      </c>
      <c r="G14" s="15"/>
    </row>
    <row r="15" spans="1:8" x14ac:dyDescent="0.35">
      <c r="A15" s="12" t="s">
        <v>931</v>
      </c>
      <c r="B15" s="30" t="s">
        <v>932</v>
      </c>
      <c r="C15" s="30" t="s">
        <v>928</v>
      </c>
      <c r="D15" s="13">
        <v>9717</v>
      </c>
      <c r="E15" s="14">
        <v>653.07000000000005</v>
      </c>
      <c r="F15" s="15">
        <v>3.0200000000000001E-2</v>
      </c>
      <c r="G15" s="15"/>
    </row>
    <row r="16" spans="1:8" x14ac:dyDescent="0.35">
      <c r="A16" s="12" t="s">
        <v>960</v>
      </c>
      <c r="B16" s="30" t="s">
        <v>961</v>
      </c>
      <c r="C16" s="30" t="s">
        <v>962</v>
      </c>
      <c r="D16" s="13">
        <v>75061</v>
      </c>
      <c r="E16" s="14">
        <v>637.08000000000004</v>
      </c>
      <c r="F16" s="15">
        <v>2.9399999999999999E-2</v>
      </c>
      <c r="G16" s="15"/>
    </row>
    <row r="17" spans="1:7" x14ac:dyDescent="0.35">
      <c r="A17" s="12" t="s">
        <v>1069</v>
      </c>
      <c r="B17" s="30" t="s">
        <v>1070</v>
      </c>
      <c r="C17" s="30" t="s">
        <v>1015</v>
      </c>
      <c r="D17" s="13">
        <v>43083</v>
      </c>
      <c r="E17" s="14">
        <v>608.98</v>
      </c>
      <c r="F17" s="15">
        <v>2.81E-2</v>
      </c>
      <c r="G17" s="15"/>
    </row>
    <row r="18" spans="1:7" x14ac:dyDescent="0.35">
      <c r="A18" s="12" t="s">
        <v>978</v>
      </c>
      <c r="B18" s="30" t="s">
        <v>979</v>
      </c>
      <c r="C18" s="30" t="s">
        <v>980</v>
      </c>
      <c r="D18" s="13">
        <v>176104</v>
      </c>
      <c r="E18" s="14">
        <v>598.75</v>
      </c>
      <c r="F18" s="15">
        <v>2.7699999999999999E-2</v>
      </c>
      <c r="G18" s="15"/>
    </row>
    <row r="19" spans="1:7" x14ac:dyDescent="0.35">
      <c r="A19" s="12" t="s">
        <v>921</v>
      </c>
      <c r="B19" s="30" t="s">
        <v>922</v>
      </c>
      <c r="C19" s="30" t="s">
        <v>923</v>
      </c>
      <c r="D19" s="13">
        <v>6130</v>
      </c>
      <c r="E19" s="14">
        <v>550.12</v>
      </c>
      <c r="F19" s="15">
        <v>2.5399999999999999E-2</v>
      </c>
      <c r="G19" s="15"/>
    </row>
    <row r="20" spans="1:7" x14ac:dyDescent="0.35">
      <c r="A20" s="12" t="s">
        <v>1127</v>
      </c>
      <c r="B20" s="30" t="s">
        <v>1128</v>
      </c>
      <c r="C20" s="30" t="s">
        <v>1025</v>
      </c>
      <c r="D20" s="13">
        <v>16792</v>
      </c>
      <c r="E20" s="14">
        <v>503.88</v>
      </c>
      <c r="F20" s="15">
        <v>2.3300000000000001E-2</v>
      </c>
      <c r="G20" s="15"/>
    </row>
    <row r="21" spans="1:7" x14ac:dyDescent="0.35">
      <c r="A21" s="12" t="s">
        <v>1141</v>
      </c>
      <c r="B21" s="30" t="s">
        <v>1142</v>
      </c>
      <c r="C21" s="30" t="s">
        <v>928</v>
      </c>
      <c r="D21" s="13">
        <v>18051</v>
      </c>
      <c r="E21" s="14">
        <v>486.03</v>
      </c>
      <c r="F21" s="15">
        <v>2.2499999999999999E-2</v>
      </c>
      <c r="G21" s="15"/>
    </row>
    <row r="22" spans="1:7" x14ac:dyDescent="0.35">
      <c r="A22" s="12" t="s">
        <v>1078</v>
      </c>
      <c r="B22" s="30" t="s">
        <v>1079</v>
      </c>
      <c r="C22" s="30" t="s">
        <v>920</v>
      </c>
      <c r="D22" s="13">
        <v>6619</v>
      </c>
      <c r="E22" s="14">
        <v>468.43</v>
      </c>
      <c r="F22" s="15">
        <v>2.1600000000000001E-2</v>
      </c>
      <c r="G22" s="15"/>
    </row>
    <row r="23" spans="1:7" x14ac:dyDescent="0.35">
      <c r="A23" s="12" t="s">
        <v>1039</v>
      </c>
      <c r="B23" s="30" t="s">
        <v>1040</v>
      </c>
      <c r="C23" s="30" t="s">
        <v>994</v>
      </c>
      <c r="D23" s="13">
        <v>40343</v>
      </c>
      <c r="E23" s="14">
        <v>422.01</v>
      </c>
      <c r="F23" s="15">
        <v>1.95E-2</v>
      </c>
      <c r="G23" s="15"/>
    </row>
    <row r="24" spans="1:7" x14ac:dyDescent="0.35">
      <c r="A24" s="12" t="s">
        <v>1170</v>
      </c>
      <c r="B24" s="30" t="s">
        <v>1171</v>
      </c>
      <c r="C24" s="30" t="s">
        <v>980</v>
      </c>
      <c r="D24" s="13">
        <v>14912</v>
      </c>
      <c r="E24" s="14">
        <v>400.29</v>
      </c>
      <c r="F24" s="15">
        <v>1.8499999999999999E-2</v>
      </c>
      <c r="G24" s="15"/>
    </row>
    <row r="25" spans="1:7" x14ac:dyDescent="0.35">
      <c r="A25" s="12" t="s">
        <v>963</v>
      </c>
      <c r="B25" s="30" t="s">
        <v>964</v>
      </c>
      <c r="C25" s="30" t="s">
        <v>912</v>
      </c>
      <c r="D25" s="13">
        <v>340554</v>
      </c>
      <c r="E25" s="14">
        <v>357.92</v>
      </c>
      <c r="F25" s="15">
        <v>1.6500000000000001E-2</v>
      </c>
      <c r="G25" s="15"/>
    </row>
    <row r="26" spans="1:7" x14ac:dyDescent="0.35">
      <c r="A26" s="12" t="s">
        <v>1500</v>
      </c>
      <c r="B26" s="30" t="s">
        <v>1501</v>
      </c>
      <c r="C26" s="30" t="s">
        <v>1002</v>
      </c>
      <c r="D26" s="13">
        <v>72934</v>
      </c>
      <c r="E26" s="14">
        <v>354.64</v>
      </c>
      <c r="F26" s="15">
        <v>1.6400000000000001E-2</v>
      </c>
      <c r="G26" s="15"/>
    </row>
    <row r="27" spans="1:7" x14ac:dyDescent="0.35">
      <c r="A27" s="12" t="s">
        <v>1205</v>
      </c>
      <c r="B27" s="30" t="s">
        <v>1206</v>
      </c>
      <c r="C27" s="30" t="s">
        <v>949</v>
      </c>
      <c r="D27" s="13">
        <v>26779</v>
      </c>
      <c r="E27" s="14">
        <v>343.55</v>
      </c>
      <c r="F27" s="15">
        <v>1.5900000000000001E-2</v>
      </c>
      <c r="G27" s="15"/>
    </row>
    <row r="28" spans="1:7" x14ac:dyDescent="0.35">
      <c r="A28" s="12" t="s">
        <v>1080</v>
      </c>
      <c r="B28" s="30" t="s">
        <v>1081</v>
      </c>
      <c r="C28" s="30" t="s">
        <v>1082</v>
      </c>
      <c r="D28" s="13">
        <v>22864</v>
      </c>
      <c r="E28" s="14">
        <v>336.48</v>
      </c>
      <c r="F28" s="15">
        <v>1.55E-2</v>
      </c>
      <c r="G28" s="15"/>
    </row>
    <row r="29" spans="1:7" x14ac:dyDescent="0.35">
      <c r="A29" s="12" t="s">
        <v>1056</v>
      </c>
      <c r="B29" s="30" t="s">
        <v>1057</v>
      </c>
      <c r="C29" s="30" t="s">
        <v>928</v>
      </c>
      <c r="D29" s="13">
        <v>45817</v>
      </c>
      <c r="E29" s="14">
        <v>327.52</v>
      </c>
      <c r="F29" s="15">
        <v>1.5100000000000001E-2</v>
      </c>
      <c r="G29" s="15"/>
    </row>
    <row r="30" spans="1:7" x14ac:dyDescent="0.35">
      <c r="A30" s="12" t="s">
        <v>1076</v>
      </c>
      <c r="B30" s="30" t="s">
        <v>1077</v>
      </c>
      <c r="C30" s="30" t="s">
        <v>952</v>
      </c>
      <c r="D30" s="13">
        <v>28806</v>
      </c>
      <c r="E30" s="14">
        <v>322.86</v>
      </c>
      <c r="F30" s="15">
        <v>1.49E-2</v>
      </c>
      <c r="G30" s="15"/>
    </row>
    <row r="31" spans="1:7" x14ac:dyDescent="0.35">
      <c r="A31" s="12" t="s">
        <v>1271</v>
      </c>
      <c r="B31" s="30" t="s">
        <v>1272</v>
      </c>
      <c r="C31" s="30" t="s">
        <v>977</v>
      </c>
      <c r="D31" s="13">
        <v>7426</v>
      </c>
      <c r="E31" s="14">
        <v>322.47000000000003</v>
      </c>
      <c r="F31" s="15">
        <v>1.49E-2</v>
      </c>
      <c r="G31" s="15"/>
    </row>
    <row r="32" spans="1:7" x14ac:dyDescent="0.35">
      <c r="A32" s="12" t="s">
        <v>1003</v>
      </c>
      <c r="B32" s="30" t="s">
        <v>1004</v>
      </c>
      <c r="C32" s="30" t="s">
        <v>952</v>
      </c>
      <c r="D32" s="13">
        <v>9461</v>
      </c>
      <c r="E32" s="14">
        <v>320.8</v>
      </c>
      <c r="F32" s="15">
        <v>1.4800000000000001E-2</v>
      </c>
      <c r="G32" s="15"/>
    </row>
    <row r="33" spans="1:7" x14ac:dyDescent="0.35">
      <c r="A33" s="12" t="s">
        <v>1486</v>
      </c>
      <c r="B33" s="30" t="s">
        <v>1487</v>
      </c>
      <c r="C33" s="30" t="s">
        <v>997</v>
      </c>
      <c r="D33" s="13">
        <v>56386</v>
      </c>
      <c r="E33" s="14">
        <v>310.20999999999998</v>
      </c>
      <c r="F33" s="15">
        <v>1.43E-2</v>
      </c>
      <c r="G33" s="15"/>
    </row>
    <row r="34" spans="1:7" x14ac:dyDescent="0.35">
      <c r="A34" s="12" t="s">
        <v>1030</v>
      </c>
      <c r="B34" s="30" t="s">
        <v>1031</v>
      </c>
      <c r="C34" s="30" t="s">
        <v>994</v>
      </c>
      <c r="D34" s="13">
        <v>25828</v>
      </c>
      <c r="E34" s="14">
        <v>294.35000000000002</v>
      </c>
      <c r="F34" s="15">
        <v>1.3599999999999999E-2</v>
      </c>
      <c r="G34" s="15"/>
    </row>
    <row r="35" spans="1:7" x14ac:dyDescent="0.35">
      <c r="A35" s="12" t="s">
        <v>1597</v>
      </c>
      <c r="B35" s="30" t="s">
        <v>1598</v>
      </c>
      <c r="C35" s="30" t="s">
        <v>997</v>
      </c>
      <c r="D35" s="13">
        <v>431271</v>
      </c>
      <c r="E35" s="14">
        <v>265.02</v>
      </c>
      <c r="F35" s="15">
        <v>1.2200000000000001E-2</v>
      </c>
      <c r="G35" s="15"/>
    </row>
    <row r="36" spans="1:7" x14ac:dyDescent="0.35">
      <c r="A36" s="12" t="s">
        <v>1577</v>
      </c>
      <c r="B36" s="30" t="s">
        <v>1578</v>
      </c>
      <c r="C36" s="30" t="s">
        <v>985</v>
      </c>
      <c r="D36" s="13">
        <v>68011</v>
      </c>
      <c r="E36" s="14">
        <v>246.78</v>
      </c>
      <c r="F36" s="15">
        <v>1.14E-2</v>
      </c>
      <c r="G36" s="15"/>
    </row>
    <row r="37" spans="1:7" x14ac:dyDescent="0.35">
      <c r="A37" s="12" t="s">
        <v>1032</v>
      </c>
      <c r="B37" s="30" t="s">
        <v>1033</v>
      </c>
      <c r="C37" s="30" t="s">
        <v>1034</v>
      </c>
      <c r="D37" s="13">
        <v>6751</v>
      </c>
      <c r="E37" s="14">
        <v>235.81</v>
      </c>
      <c r="F37" s="15">
        <v>1.09E-2</v>
      </c>
      <c r="G37" s="15"/>
    </row>
    <row r="38" spans="1:7" x14ac:dyDescent="0.35">
      <c r="A38" s="12" t="s">
        <v>1041</v>
      </c>
      <c r="B38" s="30" t="s">
        <v>1042</v>
      </c>
      <c r="C38" s="30" t="s">
        <v>923</v>
      </c>
      <c r="D38" s="13">
        <v>50997</v>
      </c>
      <c r="E38" s="14">
        <v>224.08</v>
      </c>
      <c r="F38" s="15">
        <v>1.04E-2</v>
      </c>
      <c r="G38" s="15"/>
    </row>
    <row r="39" spans="1:7" x14ac:dyDescent="0.35">
      <c r="A39" s="12" t="s">
        <v>1018</v>
      </c>
      <c r="B39" s="30" t="s">
        <v>1019</v>
      </c>
      <c r="C39" s="30" t="s">
        <v>994</v>
      </c>
      <c r="D39" s="13">
        <v>4895</v>
      </c>
      <c r="E39" s="14">
        <v>219.65</v>
      </c>
      <c r="F39" s="15">
        <v>1.01E-2</v>
      </c>
      <c r="G39" s="15"/>
    </row>
    <row r="40" spans="1:7" x14ac:dyDescent="0.35">
      <c r="A40" s="12" t="s">
        <v>1504</v>
      </c>
      <c r="B40" s="30" t="s">
        <v>1505</v>
      </c>
      <c r="C40" s="30" t="s">
        <v>1022</v>
      </c>
      <c r="D40" s="13">
        <v>30155</v>
      </c>
      <c r="E40" s="14">
        <v>218.59</v>
      </c>
      <c r="F40" s="15">
        <v>1.01E-2</v>
      </c>
      <c r="G40" s="15"/>
    </row>
    <row r="41" spans="1:7" x14ac:dyDescent="0.35">
      <c r="A41" s="12" t="s">
        <v>983</v>
      </c>
      <c r="B41" s="30" t="s">
        <v>984</v>
      </c>
      <c r="C41" s="30" t="s">
        <v>985</v>
      </c>
      <c r="D41" s="13">
        <v>8031</v>
      </c>
      <c r="E41" s="14">
        <v>213.06</v>
      </c>
      <c r="F41" s="15">
        <v>9.7999999999999997E-3</v>
      </c>
      <c r="G41" s="15"/>
    </row>
    <row r="42" spans="1:7" x14ac:dyDescent="0.35">
      <c r="A42" s="12" t="s">
        <v>1092</v>
      </c>
      <c r="B42" s="30" t="s">
        <v>1093</v>
      </c>
      <c r="C42" s="30" t="s">
        <v>1002</v>
      </c>
      <c r="D42" s="13">
        <v>21714</v>
      </c>
      <c r="E42" s="14">
        <v>200.62</v>
      </c>
      <c r="F42" s="15">
        <v>9.2999999999999992E-3</v>
      </c>
      <c r="G42" s="15"/>
    </row>
    <row r="43" spans="1:7" x14ac:dyDescent="0.35">
      <c r="A43" s="12" t="s">
        <v>1498</v>
      </c>
      <c r="B43" s="30" t="s">
        <v>1499</v>
      </c>
      <c r="C43" s="30" t="s">
        <v>928</v>
      </c>
      <c r="D43" s="13">
        <v>20887</v>
      </c>
      <c r="E43" s="14">
        <v>200.57</v>
      </c>
      <c r="F43" s="15">
        <v>9.2999999999999992E-3</v>
      </c>
      <c r="G43" s="15"/>
    </row>
    <row r="44" spans="1:7" x14ac:dyDescent="0.35">
      <c r="A44" s="12" t="s">
        <v>1496</v>
      </c>
      <c r="B44" s="30" t="s">
        <v>1497</v>
      </c>
      <c r="C44" s="30" t="s">
        <v>985</v>
      </c>
      <c r="D44" s="13">
        <v>14903</v>
      </c>
      <c r="E44" s="14">
        <v>171.58</v>
      </c>
      <c r="F44" s="15">
        <v>7.9000000000000008E-3</v>
      </c>
      <c r="G44" s="15"/>
    </row>
    <row r="45" spans="1:7" x14ac:dyDescent="0.35">
      <c r="A45" s="12" t="s">
        <v>953</v>
      </c>
      <c r="B45" s="30" t="s">
        <v>954</v>
      </c>
      <c r="C45" s="30" t="s">
        <v>955</v>
      </c>
      <c r="D45" s="13">
        <v>37609</v>
      </c>
      <c r="E45" s="14">
        <v>169.5</v>
      </c>
      <c r="F45" s="15">
        <v>7.7999999999999996E-3</v>
      </c>
      <c r="G45" s="15"/>
    </row>
    <row r="46" spans="1:7" x14ac:dyDescent="0.35">
      <c r="A46" s="12" t="s">
        <v>1601</v>
      </c>
      <c r="B46" s="30" t="s">
        <v>1602</v>
      </c>
      <c r="C46" s="30" t="s">
        <v>1532</v>
      </c>
      <c r="D46" s="13">
        <v>40560</v>
      </c>
      <c r="E46" s="14">
        <v>158.91</v>
      </c>
      <c r="F46" s="15">
        <v>7.3000000000000001E-3</v>
      </c>
      <c r="G46" s="15"/>
    </row>
    <row r="47" spans="1:7" x14ac:dyDescent="0.35">
      <c r="A47" s="12" t="s">
        <v>1607</v>
      </c>
      <c r="B47" s="30" t="s">
        <v>1608</v>
      </c>
      <c r="C47" s="30" t="s">
        <v>923</v>
      </c>
      <c r="D47" s="13">
        <v>5512</v>
      </c>
      <c r="E47" s="14">
        <v>157.19999999999999</v>
      </c>
      <c r="F47" s="15">
        <v>7.3000000000000001E-3</v>
      </c>
      <c r="G47" s="15"/>
    </row>
    <row r="48" spans="1:7" x14ac:dyDescent="0.35">
      <c r="A48" s="12" t="s">
        <v>1585</v>
      </c>
      <c r="B48" s="30" t="s">
        <v>1586</v>
      </c>
      <c r="C48" s="30" t="s">
        <v>994</v>
      </c>
      <c r="D48" s="13">
        <v>7749</v>
      </c>
      <c r="E48" s="14">
        <v>156.38999999999999</v>
      </c>
      <c r="F48" s="15">
        <v>7.1999999999999998E-3</v>
      </c>
      <c r="G48" s="15"/>
    </row>
    <row r="49" spans="1:7" x14ac:dyDescent="0.35">
      <c r="A49" s="12" t="s">
        <v>1187</v>
      </c>
      <c r="B49" s="30" t="s">
        <v>1188</v>
      </c>
      <c r="C49" s="30" t="s">
        <v>917</v>
      </c>
      <c r="D49" s="13">
        <v>89543</v>
      </c>
      <c r="E49" s="14">
        <v>154.19</v>
      </c>
      <c r="F49" s="15">
        <v>7.1000000000000004E-3</v>
      </c>
      <c r="G49" s="15"/>
    </row>
    <row r="50" spans="1:7" x14ac:dyDescent="0.35">
      <c r="A50" s="12" t="s">
        <v>1162</v>
      </c>
      <c r="B50" s="30" t="s">
        <v>1163</v>
      </c>
      <c r="C50" s="30" t="s">
        <v>1015</v>
      </c>
      <c r="D50" s="13">
        <v>6346</v>
      </c>
      <c r="E50" s="14">
        <v>119.6</v>
      </c>
      <c r="F50" s="15">
        <v>5.4999999999999997E-3</v>
      </c>
      <c r="G50" s="15"/>
    </row>
    <row r="51" spans="1:7" x14ac:dyDescent="0.35">
      <c r="A51" s="12" t="s">
        <v>1587</v>
      </c>
      <c r="B51" s="30" t="s">
        <v>1588</v>
      </c>
      <c r="C51" s="30" t="s">
        <v>1015</v>
      </c>
      <c r="D51" s="13">
        <v>10657</v>
      </c>
      <c r="E51" s="14">
        <v>119.41</v>
      </c>
      <c r="F51" s="15">
        <v>5.4999999999999997E-3</v>
      </c>
      <c r="G51" s="15"/>
    </row>
    <row r="52" spans="1:7" x14ac:dyDescent="0.35">
      <c r="A52" s="12" t="s">
        <v>1589</v>
      </c>
      <c r="B52" s="30" t="s">
        <v>1590</v>
      </c>
      <c r="C52" s="30" t="s">
        <v>903</v>
      </c>
      <c r="D52" s="13">
        <v>34656</v>
      </c>
      <c r="E52" s="14">
        <v>117.55</v>
      </c>
      <c r="F52" s="15">
        <v>5.4000000000000003E-3</v>
      </c>
      <c r="G52" s="15"/>
    </row>
    <row r="53" spans="1:7" x14ac:dyDescent="0.35">
      <c r="A53" s="12" t="s">
        <v>1591</v>
      </c>
      <c r="B53" s="30" t="s">
        <v>1592</v>
      </c>
      <c r="C53" s="30" t="s">
        <v>1002</v>
      </c>
      <c r="D53" s="13">
        <v>7463</v>
      </c>
      <c r="E53" s="14">
        <v>108.84</v>
      </c>
      <c r="F53" s="15">
        <v>5.0000000000000001E-3</v>
      </c>
      <c r="G53" s="15"/>
    </row>
    <row r="54" spans="1:7" x14ac:dyDescent="0.35">
      <c r="A54" s="12" t="s">
        <v>901</v>
      </c>
      <c r="B54" s="30" t="s">
        <v>902</v>
      </c>
      <c r="C54" s="30" t="s">
        <v>903</v>
      </c>
      <c r="D54" s="13">
        <v>72814</v>
      </c>
      <c r="E54" s="14">
        <v>108.35</v>
      </c>
      <c r="F54" s="15">
        <v>5.0000000000000001E-3</v>
      </c>
      <c r="G54" s="15"/>
    </row>
    <row r="55" spans="1:7" x14ac:dyDescent="0.35">
      <c r="A55" s="12" t="s">
        <v>1583</v>
      </c>
      <c r="B55" s="30" t="s">
        <v>1584</v>
      </c>
      <c r="C55" s="30" t="s">
        <v>900</v>
      </c>
      <c r="D55" s="13">
        <v>80138</v>
      </c>
      <c r="E55" s="14">
        <v>105.34</v>
      </c>
      <c r="F55" s="15">
        <v>4.8999999999999998E-3</v>
      </c>
      <c r="G55" s="15"/>
    </row>
    <row r="56" spans="1:7" x14ac:dyDescent="0.35">
      <c r="A56" s="12" t="s">
        <v>1593</v>
      </c>
      <c r="B56" s="30" t="s">
        <v>1594</v>
      </c>
      <c r="C56" s="30" t="s">
        <v>1532</v>
      </c>
      <c r="D56" s="13">
        <v>5129</v>
      </c>
      <c r="E56" s="14">
        <v>100.1</v>
      </c>
      <c r="F56" s="15">
        <v>4.5999999999999999E-3</v>
      </c>
      <c r="G56" s="15"/>
    </row>
    <row r="57" spans="1:7" x14ac:dyDescent="0.35">
      <c r="A57" s="12" t="s">
        <v>1599</v>
      </c>
      <c r="B57" s="30" t="s">
        <v>1600</v>
      </c>
      <c r="C57" s="30" t="s">
        <v>928</v>
      </c>
      <c r="D57" s="13">
        <v>24617</v>
      </c>
      <c r="E57" s="14">
        <v>95.17</v>
      </c>
      <c r="F57" s="15">
        <v>4.4000000000000003E-3</v>
      </c>
      <c r="G57" s="15"/>
    </row>
    <row r="58" spans="1:7" x14ac:dyDescent="0.35">
      <c r="A58" s="12" t="s">
        <v>1494</v>
      </c>
      <c r="B58" s="30" t="s">
        <v>1495</v>
      </c>
      <c r="C58" s="30" t="s">
        <v>923</v>
      </c>
      <c r="D58" s="13">
        <v>2457</v>
      </c>
      <c r="E58" s="14">
        <v>85.61</v>
      </c>
      <c r="F58" s="15">
        <v>4.0000000000000001E-3</v>
      </c>
      <c r="G58" s="15"/>
    </row>
    <row r="59" spans="1:7" x14ac:dyDescent="0.35">
      <c r="A59" s="12" t="s">
        <v>1223</v>
      </c>
      <c r="B59" s="30" t="s">
        <v>1224</v>
      </c>
      <c r="C59" s="30" t="s">
        <v>1159</v>
      </c>
      <c r="D59" s="13">
        <v>13114</v>
      </c>
      <c r="E59" s="14">
        <v>65.42</v>
      </c>
      <c r="F59" s="15">
        <v>3.0000000000000001E-3</v>
      </c>
      <c r="G59" s="15"/>
    </row>
    <row r="60" spans="1:7" x14ac:dyDescent="0.35">
      <c r="A60" s="12" t="s">
        <v>1603</v>
      </c>
      <c r="B60" s="30" t="s">
        <v>1604</v>
      </c>
      <c r="C60" s="30" t="s">
        <v>1068</v>
      </c>
      <c r="D60" s="13">
        <v>15354</v>
      </c>
      <c r="E60" s="14">
        <v>63.94</v>
      </c>
      <c r="F60" s="15">
        <v>3.0000000000000001E-3</v>
      </c>
      <c r="G60" s="15"/>
    </row>
    <row r="61" spans="1:7" x14ac:dyDescent="0.35">
      <c r="A61" s="12" t="s">
        <v>1595</v>
      </c>
      <c r="B61" s="30" t="s">
        <v>1596</v>
      </c>
      <c r="C61" s="30" t="s">
        <v>1532</v>
      </c>
      <c r="D61" s="13">
        <v>145</v>
      </c>
      <c r="E61" s="14">
        <v>60.49</v>
      </c>
      <c r="F61" s="15">
        <v>2.8E-3</v>
      </c>
      <c r="G61" s="15"/>
    </row>
    <row r="62" spans="1:7" x14ac:dyDescent="0.35">
      <c r="A62" s="16" t="s">
        <v>110</v>
      </c>
      <c r="B62" s="31"/>
      <c r="C62" s="31"/>
      <c r="D62" s="17"/>
      <c r="E62" s="37">
        <v>21407.73</v>
      </c>
      <c r="F62" s="38">
        <v>0.98870000000000002</v>
      </c>
      <c r="G62" s="20"/>
    </row>
    <row r="63" spans="1:7" x14ac:dyDescent="0.35">
      <c r="A63" s="16" t="s">
        <v>1277</v>
      </c>
      <c r="B63" s="30"/>
      <c r="C63" s="30"/>
      <c r="D63" s="13"/>
      <c r="E63" s="14"/>
      <c r="F63" s="15"/>
      <c r="G63" s="15"/>
    </row>
    <row r="64" spans="1:7" x14ac:dyDescent="0.35">
      <c r="A64" s="16" t="s">
        <v>110</v>
      </c>
      <c r="B64" s="30"/>
      <c r="C64" s="30"/>
      <c r="D64" s="13"/>
      <c r="E64" s="39" t="s">
        <v>104</v>
      </c>
      <c r="F64" s="40" t="s">
        <v>104</v>
      </c>
      <c r="G64" s="15"/>
    </row>
    <row r="65" spans="1:7" x14ac:dyDescent="0.35">
      <c r="A65" s="21" t="s">
        <v>135</v>
      </c>
      <c r="B65" s="32"/>
      <c r="C65" s="32"/>
      <c r="D65" s="22"/>
      <c r="E65" s="27">
        <v>21407.73</v>
      </c>
      <c r="F65" s="28">
        <v>0.98870000000000002</v>
      </c>
      <c r="G65" s="20"/>
    </row>
    <row r="66" spans="1:7" x14ac:dyDescent="0.35">
      <c r="A66" s="12"/>
      <c r="B66" s="30"/>
      <c r="C66" s="30"/>
      <c r="D66" s="13"/>
      <c r="E66" s="14"/>
      <c r="F66" s="15"/>
      <c r="G66" s="15"/>
    </row>
    <row r="67" spans="1:7" x14ac:dyDescent="0.35">
      <c r="A67" s="12"/>
      <c r="B67" s="30"/>
      <c r="C67" s="30"/>
      <c r="D67" s="13"/>
      <c r="E67" s="14"/>
      <c r="F67" s="15"/>
      <c r="G67" s="15"/>
    </row>
    <row r="68" spans="1:7" x14ac:dyDescent="0.35">
      <c r="A68" s="16" t="s">
        <v>136</v>
      </c>
      <c r="B68" s="30"/>
      <c r="C68" s="30"/>
      <c r="D68" s="13"/>
      <c r="E68" s="14"/>
      <c r="F68" s="15"/>
      <c r="G68" s="15"/>
    </row>
    <row r="69" spans="1:7" x14ac:dyDescent="0.35">
      <c r="A69" s="12" t="s">
        <v>137</v>
      </c>
      <c r="B69" s="30"/>
      <c r="C69" s="30"/>
      <c r="D69" s="13"/>
      <c r="E69" s="14">
        <v>284.95999999999998</v>
      </c>
      <c r="F69" s="15">
        <v>1.32E-2</v>
      </c>
      <c r="G69" s="15">
        <v>5.6446000000000003E-2</v>
      </c>
    </row>
    <row r="70" spans="1:7" x14ac:dyDescent="0.35">
      <c r="A70" s="16" t="s">
        <v>110</v>
      </c>
      <c r="B70" s="31"/>
      <c r="C70" s="31"/>
      <c r="D70" s="17"/>
      <c r="E70" s="37">
        <v>284.95999999999998</v>
      </c>
      <c r="F70" s="38">
        <v>1.32E-2</v>
      </c>
      <c r="G70" s="20"/>
    </row>
    <row r="71" spans="1:7" x14ac:dyDescent="0.35">
      <c r="A71" s="12"/>
      <c r="B71" s="30"/>
      <c r="C71" s="30"/>
      <c r="D71" s="13"/>
      <c r="E71" s="14"/>
      <c r="F71" s="15"/>
      <c r="G71" s="15"/>
    </row>
    <row r="72" spans="1:7" x14ac:dyDescent="0.35">
      <c r="A72" s="21" t="s">
        <v>135</v>
      </c>
      <c r="B72" s="32"/>
      <c r="C72" s="32"/>
      <c r="D72" s="22"/>
      <c r="E72" s="18">
        <v>284.95999999999998</v>
      </c>
      <c r="F72" s="19">
        <v>1.32E-2</v>
      </c>
      <c r="G72" s="20"/>
    </row>
    <row r="73" spans="1:7" x14ac:dyDescent="0.35">
      <c r="A73" s="12" t="s">
        <v>138</v>
      </c>
      <c r="B73" s="30"/>
      <c r="C73" s="30"/>
      <c r="D73" s="13"/>
      <c r="E73" s="14">
        <v>4.4067500000000003E-2</v>
      </c>
      <c r="F73" s="15">
        <v>1.9999999999999999E-6</v>
      </c>
      <c r="G73" s="15"/>
    </row>
    <row r="74" spans="1:7" x14ac:dyDescent="0.35">
      <c r="A74" s="12" t="s">
        <v>139</v>
      </c>
      <c r="B74" s="30"/>
      <c r="C74" s="30"/>
      <c r="D74" s="13"/>
      <c r="E74" s="23">
        <v>-45.194067500000003</v>
      </c>
      <c r="F74" s="24">
        <v>-1.902E-3</v>
      </c>
      <c r="G74" s="15">
        <v>5.6446000000000003E-2</v>
      </c>
    </row>
    <row r="75" spans="1:7" x14ac:dyDescent="0.35">
      <c r="A75" s="25" t="s">
        <v>140</v>
      </c>
      <c r="B75" s="33"/>
      <c r="C75" s="33"/>
      <c r="D75" s="26"/>
      <c r="E75" s="27">
        <v>21647.54</v>
      </c>
      <c r="F75" s="28">
        <v>1</v>
      </c>
      <c r="G75" s="28"/>
    </row>
    <row r="80" spans="1:7" x14ac:dyDescent="0.35">
      <c r="A80" s="1" t="s">
        <v>2352</v>
      </c>
    </row>
    <row r="81" spans="1:7" x14ac:dyDescent="0.35">
      <c r="A81" s="47" t="s">
        <v>2353</v>
      </c>
      <c r="B81" s="34" t="s">
        <v>104</v>
      </c>
    </row>
    <row r="82" spans="1:7" x14ac:dyDescent="0.35">
      <c r="A82" t="s">
        <v>2354</v>
      </c>
    </row>
    <row r="83" spans="1:7" x14ac:dyDescent="0.35">
      <c r="A83" t="s">
        <v>2355</v>
      </c>
      <c r="B83" t="s">
        <v>2356</v>
      </c>
      <c r="C83" t="s">
        <v>2356</v>
      </c>
    </row>
    <row r="84" spans="1:7" x14ac:dyDescent="0.35">
      <c r="B84" s="48">
        <v>44865</v>
      </c>
      <c r="C84" s="48">
        <v>44895</v>
      </c>
    </row>
    <row r="85" spans="1:7" x14ac:dyDescent="0.35">
      <c r="A85" t="s">
        <v>2360</v>
      </c>
      <c r="B85">
        <v>82.22</v>
      </c>
      <c r="C85">
        <v>84</v>
      </c>
      <c r="E85" s="2"/>
      <c r="G85"/>
    </row>
    <row r="86" spans="1:7" x14ac:dyDescent="0.35">
      <c r="A86" t="s">
        <v>2361</v>
      </c>
      <c r="B86">
        <v>28.84</v>
      </c>
      <c r="C86">
        <v>29.46</v>
      </c>
      <c r="E86" s="2"/>
      <c r="G86"/>
    </row>
    <row r="87" spans="1:7" x14ac:dyDescent="0.35">
      <c r="A87" t="s">
        <v>2385</v>
      </c>
      <c r="B87">
        <v>72.709999999999994</v>
      </c>
      <c r="C87">
        <v>74.180000000000007</v>
      </c>
      <c r="E87" s="2"/>
      <c r="G87"/>
    </row>
    <row r="88" spans="1:7" x14ac:dyDescent="0.35">
      <c r="A88" t="s">
        <v>2386</v>
      </c>
      <c r="B88">
        <v>20.51</v>
      </c>
      <c r="C88">
        <v>20.92</v>
      </c>
      <c r="E88" s="2"/>
      <c r="G88"/>
    </row>
    <row r="89" spans="1:7" x14ac:dyDescent="0.35">
      <c r="E89" s="2"/>
      <c r="G89"/>
    </row>
    <row r="90" spans="1:7" x14ac:dyDescent="0.35">
      <c r="A90" t="s">
        <v>2371</v>
      </c>
      <c r="B90" s="34" t="s">
        <v>104</v>
      </c>
    </row>
    <row r="91" spans="1:7" x14ac:dyDescent="0.35">
      <c r="A91" t="s">
        <v>2372</v>
      </c>
      <c r="B91" s="34" t="s">
        <v>104</v>
      </c>
    </row>
    <row r="92" spans="1:7" ht="29" x14ac:dyDescent="0.35">
      <c r="A92" s="47" t="s">
        <v>2373</v>
      </c>
      <c r="B92" s="34" t="s">
        <v>104</v>
      </c>
    </row>
    <row r="93" spans="1:7" ht="29" x14ac:dyDescent="0.35">
      <c r="A93" s="47" t="s">
        <v>2374</v>
      </c>
      <c r="B93" s="34" t="s">
        <v>104</v>
      </c>
    </row>
    <row r="94" spans="1:7" x14ac:dyDescent="0.35">
      <c r="A94" t="s">
        <v>2415</v>
      </c>
      <c r="B94" s="49">
        <v>0.48617500000000002</v>
      </c>
    </row>
    <row r="95" spans="1:7" ht="29" x14ac:dyDescent="0.35">
      <c r="A95" s="47" t="s">
        <v>2376</v>
      </c>
      <c r="B95" s="34" t="s">
        <v>104</v>
      </c>
    </row>
    <row r="96" spans="1:7" ht="29" x14ac:dyDescent="0.35">
      <c r="A96" s="47" t="s">
        <v>2377</v>
      </c>
      <c r="B96" s="34" t="s">
        <v>104</v>
      </c>
    </row>
    <row r="97" spans="1:4" ht="29" x14ac:dyDescent="0.35">
      <c r="A97" s="47" t="s">
        <v>2380</v>
      </c>
      <c r="B97" s="34" t="s">
        <v>104</v>
      </c>
    </row>
    <row r="98" spans="1:4" x14ac:dyDescent="0.35">
      <c r="A98" t="s">
        <v>2523</v>
      </c>
      <c r="B98" s="34" t="s">
        <v>104</v>
      </c>
    </row>
    <row r="99" spans="1:4" x14ac:dyDescent="0.35">
      <c r="A99" t="s">
        <v>2524</v>
      </c>
      <c r="B99" s="34" t="s">
        <v>104</v>
      </c>
    </row>
    <row r="102" spans="1:4" ht="29" x14ac:dyDescent="0.35">
      <c r="A102" s="70" t="s">
        <v>2580</v>
      </c>
      <c r="B102" s="57" t="s">
        <v>2581</v>
      </c>
      <c r="C102" s="57" t="s">
        <v>2531</v>
      </c>
      <c r="D102" s="65" t="s">
        <v>2532</v>
      </c>
    </row>
    <row r="103" spans="1:4" ht="70.5" customHeight="1" x14ac:dyDescent="0.35">
      <c r="A103" s="71" t="s">
        <v>2603</v>
      </c>
      <c r="B103" s="58"/>
      <c r="C103" s="58" t="s">
        <v>2554</v>
      </c>
      <c r="D103"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10C09-35A6-4145-A03F-06E224F10062}">
  <dimension ref="A1:H116"/>
  <sheetViews>
    <sheetView showGridLines="0" workbookViewId="0">
      <pane ySplit="4" topLeftCell="A116" activePane="bottomLeft" state="frozen"/>
      <selection pane="bottomLeft" activeCell="A115" sqref="A115:D116"/>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57</v>
      </c>
      <c r="B1" s="55"/>
      <c r="C1" s="55"/>
      <c r="D1" s="55"/>
      <c r="E1" s="55"/>
      <c r="F1" s="55"/>
      <c r="G1" s="55"/>
      <c r="H1" s="51" t="str">
        <f>HYPERLINK("[EDEL_Portfolio Monthly Notes 30-Nov-2022.xlsx]Index!A1","Index")</f>
        <v>Index</v>
      </c>
    </row>
    <row r="2" spans="1:8" ht="19.5" customHeight="1" x14ac:dyDescent="0.35">
      <c r="A2" s="55" t="s">
        <v>58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933</v>
      </c>
      <c r="B8" s="30" t="s">
        <v>934</v>
      </c>
      <c r="C8" s="30" t="s">
        <v>900</v>
      </c>
      <c r="D8" s="13">
        <v>1346848</v>
      </c>
      <c r="E8" s="14">
        <v>12834.11</v>
      </c>
      <c r="F8" s="15">
        <v>7.5700000000000003E-2</v>
      </c>
      <c r="G8" s="15"/>
    </row>
    <row r="9" spans="1:8" x14ac:dyDescent="0.35">
      <c r="A9" s="12" t="s">
        <v>898</v>
      </c>
      <c r="B9" s="30" t="s">
        <v>899</v>
      </c>
      <c r="C9" s="30" t="s">
        <v>900</v>
      </c>
      <c r="D9" s="13">
        <v>632977</v>
      </c>
      <c r="E9" s="14">
        <v>10181.120000000001</v>
      </c>
      <c r="F9" s="15">
        <v>0.06</v>
      </c>
      <c r="G9" s="15"/>
    </row>
    <row r="10" spans="1:8" x14ac:dyDescent="0.35">
      <c r="A10" s="12" t="s">
        <v>935</v>
      </c>
      <c r="B10" s="30" t="s">
        <v>936</v>
      </c>
      <c r="C10" s="30" t="s">
        <v>937</v>
      </c>
      <c r="D10" s="13">
        <v>239188</v>
      </c>
      <c r="E10" s="14">
        <v>6533.06</v>
      </c>
      <c r="F10" s="15">
        <v>3.85E-2</v>
      </c>
      <c r="G10" s="15"/>
    </row>
    <row r="11" spans="1:8" x14ac:dyDescent="0.35">
      <c r="A11" s="12" t="s">
        <v>1151</v>
      </c>
      <c r="B11" s="30" t="s">
        <v>1152</v>
      </c>
      <c r="C11" s="30" t="s">
        <v>900</v>
      </c>
      <c r="D11" s="13">
        <v>666248</v>
      </c>
      <c r="E11" s="14">
        <v>6004.56</v>
      </c>
      <c r="F11" s="15">
        <v>3.5400000000000001E-2</v>
      </c>
      <c r="G11" s="15"/>
    </row>
    <row r="12" spans="1:8" x14ac:dyDescent="0.35">
      <c r="A12" s="12" t="s">
        <v>1482</v>
      </c>
      <c r="B12" s="30" t="s">
        <v>1483</v>
      </c>
      <c r="C12" s="30" t="s">
        <v>900</v>
      </c>
      <c r="D12" s="13">
        <v>934051</v>
      </c>
      <c r="E12" s="14">
        <v>5627.19</v>
      </c>
      <c r="F12" s="15">
        <v>3.32E-2</v>
      </c>
      <c r="G12" s="15"/>
    </row>
    <row r="13" spans="1:8" x14ac:dyDescent="0.35">
      <c r="A13" s="12" t="s">
        <v>971</v>
      </c>
      <c r="B13" s="30" t="s">
        <v>972</v>
      </c>
      <c r="C13" s="30" t="s">
        <v>952</v>
      </c>
      <c r="D13" s="13">
        <v>338738</v>
      </c>
      <c r="E13" s="14">
        <v>5538.2</v>
      </c>
      <c r="F13" s="15">
        <v>3.27E-2</v>
      </c>
      <c r="G13" s="15"/>
    </row>
    <row r="14" spans="1:8" x14ac:dyDescent="0.35">
      <c r="A14" s="12" t="s">
        <v>1080</v>
      </c>
      <c r="B14" s="30" t="s">
        <v>1081</v>
      </c>
      <c r="C14" s="30" t="s">
        <v>1082</v>
      </c>
      <c r="D14" s="13">
        <v>282482</v>
      </c>
      <c r="E14" s="14">
        <v>4157.1499999999996</v>
      </c>
      <c r="F14" s="15">
        <v>2.4500000000000001E-2</v>
      </c>
      <c r="G14" s="15"/>
    </row>
    <row r="15" spans="1:8" x14ac:dyDescent="0.35">
      <c r="A15" s="12" t="s">
        <v>1069</v>
      </c>
      <c r="B15" s="30" t="s">
        <v>1070</v>
      </c>
      <c r="C15" s="30" t="s">
        <v>1015</v>
      </c>
      <c r="D15" s="13">
        <v>252953</v>
      </c>
      <c r="E15" s="14">
        <v>3575.49</v>
      </c>
      <c r="F15" s="15">
        <v>2.1100000000000001E-2</v>
      </c>
      <c r="G15" s="15"/>
    </row>
    <row r="16" spans="1:8" x14ac:dyDescent="0.35">
      <c r="A16" s="12" t="s">
        <v>931</v>
      </c>
      <c r="B16" s="30" t="s">
        <v>932</v>
      </c>
      <c r="C16" s="30" t="s">
        <v>928</v>
      </c>
      <c r="D16" s="13">
        <v>53188</v>
      </c>
      <c r="E16" s="14">
        <v>3574.74</v>
      </c>
      <c r="F16" s="15">
        <v>2.1100000000000001E-2</v>
      </c>
      <c r="G16" s="15"/>
    </row>
    <row r="17" spans="1:7" x14ac:dyDescent="0.35">
      <c r="A17" s="12" t="s">
        <v>1271</v>
      </c>
      <c r="B17" s="30" t="s">
        <v>1272</v>
      </c>
      <c r="C17" s="30" t="s">
        <v>977</v>
      </c>
      <c r="D17" s="13">
        <v>80656</v>
      </c>
      <c r="E17" s="14">
        <v>3502.45</v>
      </c>
      <c r="F17" s="15">
        <v>2.07E-2</v>
      </c>
      <c r="G17" s="15"/>
    </row>
    <row r="18" spans="1:7" x14ac:dyDescent="0.35">
      <c r="A18" s="12" t="s">
        <v>960</v>
      </c>
      <c r="B18" s="30" t="s">
        <v>961</v>
      </c>
      <c r="C18" s="30" t="s">
        <v>962</v>
      </c>
      <c r="D18" s="13">
        <v>402418</v>
      </c>
      <c r="E18" s="14">
        <v>3415.52</v>
      </c>
      <c r="F18" s="15">
        <v>2.01E-2</v>
      </c>
      <c r="G18" s="15"/>
    </row>
    <row r="19" spans="1:7" x14ac:dyDescent="0.35">
      <c r="A19" s="12" t="s">
        <v>1071</v>
      </c>
      <c r="B19" s="30" t="s">
        <v>1072</v>
      </c>
      <c r="C19" s="30" t="s">
        <v>1073</v>
      </c>
      <c r="D19" s="13">
        <v>161963</v>
      </c>
      <c r="E19" s="14">
        <v>3360.49</v>
      </c>
      <c r="F19" s="15">
        <v>1.9800000000000002E-2</v>
      </c>
      <c r="G19" s="15"/>
    </row>
    <row r="20" spans="1:7" x14ac:dyDescent="0.35">
      <c r="A20" s="12" t="s">
        <v>1039</v>
      </c>
      <c r="B20" s="30" t="s">
        <v>1040</v>
      </c>
      <c r="C20" s="30" t="s">
        <v>994</v>
      </c>
      <c r="D20" s="13">
        <v>312970</v>
      </c>
      <c r="E20" s="14">
        <v>3273.82</v>
      </c>
      <c r="F20" s="15">
        <v>1.9300000000000001E-2</v>
      </c>
      <c r="G20" s="15"/>
    </row>
    <row r="21" spans="1:7" x14ac:dyDescent="0.35">
      <c r="A21" s="12" t="s">
        <v>1127</v>
      </c>
      <c r="B21" s="30" t="s">
        <v>1128</v>
      </c>
      <c r="C21" s="30" t="s">
        <v>1025</v>
      </c>
      <c r="D21" s="13">
        <v>105997</v>
      </c>
      <c r="E21" s="14">
        <v>3180.65</v>
      </c>
      <c r="F21" s="15">
        <v>1.8800000000000001E-2</v>
      </c>
      <c r="G21" s="15"/>
    </row>
    <row r="22" spans="1:7" x14ac:dyDescent="0.35">
      <c r="A22" s="12" t="s">
        <v>1577</v>
      </c>
      <c r="B22" s="30" t="s">
        <v>1578</v>
      </c>
      <c r="C22" s="30" t="s">
        <v>985</v>
      </c>
      <c r="D22" s="13">
        <v>812905</v>
      </c>
      <c r="E22" s="14">
        <v>2949.63</v>
      </c>
      <c r="F22" s="15">
        <v>1.7399999999999999E-2</v>
      </c>
      <c r="G22" s="15"/>
    </row>
    <row r="23" spans="1:7" x14ac:dyDescent="0.35">
      <c r="A23" s="12" t="s">
        <v>1587</v>
      </c>
      <c r="B23" s="30" t="s">
        <v>1588</v>
      </c>
      <c r="C23" s="30" t="s">
        <v>1015</v>
      </c>
      <c r="D23" s="13">
        <v>263187</v>
      </c>
      <c r="E23" s="14">
        <v>2948.88</v>
      </c>
      <c r="F23" s="15">
        <v>1.7399999999999999E-2</v>
      </c>
      <c r="G23" s="15"/>
    </row>
    <row r="24" spans="1:7" x14ac:dyDescent="0.35">
      <c r="A24" s="12" t="s">
        <v>1583</v>
      </c>
      <c r="B24" s="30" t="s">
        <v>1584</v>
      </c>
      <c r="C24" s="30" t="s">
        <v>900</v>
      </c>
      <c r="D24" s="13">
        <v>2085049</v>
      </c>
      <c r="E24" s="14">
        <v>2740.8</v>
      </c>
      <c r="F24" s="15">
        <v>1.6199999999999999E-2</v>
      </c>
      <c r="G24" s="15"/>
    </row>
    <row r="25" spans="1:7" x14ac:dyDescent="0.35">
      <c r="A25" s="12" t="s">
        <v>921</v>
      </c>
      <c r="B25" s="30" t="s">
        <v>922</v>
      </c>
      <c r="C25" s="30" t="s">
        <v>923</v>
      </c>
      <c r="D25" s="13">
        <v>29893</v>
      </c>
      <c r="E25" s="14">
        <v>2682.64</v>
      </c>
      <c r="F25" s="15">
        <v>1.5800000000000002E-2</v>
      </c>
      <c r="G25" s="15"/>
    </row>
    <row r="26" spans="1:7" x14ac:dyDescent="0.35">
      <c r="A26" s="12" t="s">
        <v>1056</v>
      </c>
      <c r="B26" s="30" t="s">
        <v>1057</v>
      </c>
      <c r="C26" s="30" t="s">
        <v>928</v>
      </c>
      <c r="D26" s="13">
        <v>367100</v>
      </c>
      <c r="E26" s="14">
        <v>2624.21</v>
      </c>
      <c r="F26" s="15">
        <v>1.55E-2</v>
      </c>
      <c r="G26" s="15"/>
    </row>
    <row r="27" spans="1:7" x14ac:dyDescent="0.35">
      <c r="A27" s="12" t="s">
        <v>1041</v>
      </c>
      <c r="B27" s="30" t="s">
        <v>1042</v>
      </c>
      <c r="C27" s="30" t="s">
        <v>923</v>
      </c>
      <c r="D27" s="13">
        <v>592756</v>
      </c>
      <c r="E27" s="14">
        <v>2604.5700000000002</v>
      </c>
      <c r="F27" s="15">
        <v>1.54E-2</v>
      </c>
      <c r="G27" s="15"/>
    </row>
    <row r="28" spans="1:7" x14ac:dyDescent="0.35">
      <c r="A28" s="12" t="s">
        <v>1147</v>
      </c>
      <c r="B28" s="30" t="s">
        <v>1148</v>
      </c>
      <c r="C28" s="30" t="s">
        <v>946</v>
      </c>
      <c r="D28" s="13">
        <v>473826</v>
      </c>
      <c r="E28" s="14">
        <v>2538.52</v>
      </c>
      <c r="F28" s="15">
        <v>1.4999999999999999E-2</v>
      </c>
      <c r="G28" s="15"/>
    </row>
    <row r="29" spans="1:7" x14ac:dyDescent="0.35">
      <c r="A29" s="12" t="s">
        <v>978</v>
      </c>
      <c r="B29" s="30" t="s">
        <v>979</v>
      </c>
      <c r="C29" s="30" t="s">
        <v>980</v>
      </c>
      <c r="D29" s="13">
        <v>734686</v>
      </c>
      <c r="E29" s="14">
        <v>2497.9299999999998</v>
      </c>
      <c r="F29" s="15">
        <v>1.47E-2</v>
      </c>
      <c r="G29" s="15"/>
    </row>
    <row r="30" spans="1:7" x14ac:dyDescent="0.35">
      <c r="A30" s="12" t="s">
        <v>1486</v>
      </c>
      <c r="B30" s="30" t="s">
        <v>1487</v>
      </c>
      <c r="C30" s="30" t="s">
        <v>997</v>
      </c>
      <c r="D30" s="13">
        <v>436180</v>
      </c>
      <c r="E30" s="14">
        <v>2399.64</v>
      </c>
      <c r="F30" s="15">
        <v>1.4200000000000001E-2</v>
      </c>
      <c r="G30" s="15"/>
    </row>
    <row r="31" spans="1:7" x14ac:dyDescent="0.35">
      <c r="A31" s="12" t="s">
        <v>1170</v>
      </c>
      <c r="B31" s="30" t="s">
        <v>1171</v>
      </c>
      <c r="C31" s="30" t="s">
        <v>980</v>
      </c>
      <c r="D31" s="13">
        <v>81879</v>
      </c>
      <c r="E31" s="14">
        <v>2197.92</v>
      </c>
      <c r="F31" s="15">
        <v>1.2999999999999999E-2</v>
      </c>
      <c r="G31" s="15"/>
    </row>
    <row r="32" spans="1:7" x14ac:dyDescent="0.35">
      <c r="A32" s="12" t="s">
        <v>1227</v>
      </c>
      <c r="B32" s="30" t="s">
        <v>1228</v>
      </c>
      <c r="C32" s="30" t="s">
        <v>985</v>
      </c>
      <c r="D32" s="13">
        <v>49290</v>
      </c>
      <c r="E32" s="14">
        <v>2095.7600000000002</v>
      </c>
      <c r="F32" s="15">
        <v>1.24E-2</v>
      </c>
      <c r="G32" s="15"/>
    </row>
    <row r="33" spans="1:7" x14ac:dyDescent="0.35">
      <c r="A33" s="12" t="s">
        <v>963</v>
      </c>
      <c r="B33" s="30" t="s">
        <v>964</v>
      </c>
      <c r="C33" s="30" t="s">
        <v>912</v>
      </c>
      <c r="D33" s="13">
        <v>1937283</v>
      </c>
      <c r="E33" s="14">
        <v>2036.08</v>
      </c>
      <c r="F33" s="15">
        <v>1.2E-2</v>
      </c>
      <c r="G33" s="15"/>
    </row>
    <row r="34" spans="1:7" x14ac:dyDescent="0.35">
      <c r="A34" s="12" t="s">
        <v>1500</v>
      </c>
      <c r="B34" s="30" t="s">
        <v>1501</v>
      </c>
      <c r="C34" s="30" t="s">
        <v>1002</v>
      </c>
      <c r="D34" s="13">
        <v>416026</v>
      </c>
      <c r="E34" s="14">
        <v>2022.93</v>
      </c>
      <c r="F34" s="15">
        <v>1.1900000000000001E-2</v>
      </c>
      <c r="G34" s="15"/>
    </row>
    <row r="35" spans="1:7" x14ac:dyDescent="0.35">
      <c r="A35" s="12" t="s">
        <v>1223</v>
      </c>
      <c r="B35" s="30" t="s">
        <v>1224</v>
      </c>
      <c r="C35" s="30" t="s">
        <v>1159</v>
      </c>
      <c r="D35" s="13">
        <v>403274</v>
      </c>
      <c r="E35" s="14">
        <v>2011.73</v>
      </c>
      <c r="F35" s="15">
        <v>1.1900000000000001E-2</v>
      </c>
      <c r="G35" s="15"/>
    </row>
    <row r="36" spans="1:7" x14ac:dyDescent="0.35">
      <c r="A36" s="12" t="s">
        <v>1078</v>
      </c>
      <c r="B36" s="30" t="s">
        <v>1079</v>
      </c>
      <c r="C36" s="30" t="s">
        <v>920</v>
      </c>
      <c r="D36" s="13">
        <v>28325</v>
      </c>
      <c r="E36" s="14">
        <v>2004.56</v>
      </c>
      <c r="F36" s="15">
        <v>1.18E-2</v>
      </c>
      <c r="G36" s="15"/>
    </row>
    <row r="37" spans="1:7" x14ac:dyDescent="0.35">
      <c r="A37" s="12" t="s">
        <v>1145</v>
      </c>
      <c r="B37" s="30" t="s">
        <v>1146</v>
      </c>
      <c r="C37" s="30" t="s">
        <v>952</v>
      </c>
      <c r="D37" s="13">
        <v>47719</v>
      </c>
      <c r="E37" s="14">
        <v>1982.58</v>
      </c>
      <c r="F37" s="15">
        <v>1.17E-2</v>
      </c>
      <c r="G37" s="15"/>
    </row>
    <row r="38" spans="1:7" x14ac:dyDescent="0.35">
      <c r="A38" s="12" t="s">
        <v>1609</v>
      </c>
      <c r="B38" s="30" t="s">
        <v>1610</v>
      </c>
      <c r="C38" s="30" t="s">
        <v>1102</v>
      </c>
      <c r="D38" s="13">
        <v>382767</v>
      </c>
      <c r="E38" s="14">
        <v>1832.5</v>
      </c>
      <c r="F38" s="15">
        <v>1.0800000000000001E-2</v>
      </c>
      <c r="G38" s="15"/>
    </row>
    <row r="39" spans="1:7" x14ac:dyDescent="0.35">
      <c r="A39" s="12" t="s">
        <v>1250</v>
      </c>
      <c r="B39" s="30" t="s">
        <v>1251</v>
      </c>
      <c r="C39" s="30" t="s">
        <v>1252</v>
      </c>
      <c r="D39" s="13">
        <v>3809</v>
      </c>
      <c r="E39" s="14">
        <v>1806.1</v>
      </c>
      <c r="F39" s="15">
        <v>1.0699999999999999E-2</v>
      </c>
      <c r="G39" s="15"/>
    </row>
    <row r="40" spans="1:7" x14ac:dyDescent="0.35">
      <c r="A40" s="12" t="s">
        <v>1032</v>
      </c>
      <c r="B40" s="30" t="s">
        <v>1033</v>
      </c>
      <c r="C40" s="30" t="s">
        <v>1034</v>
      </c>
      <c r="D40" s="13">
        <v>51446</v>
      </c>
      <c r="E40" s="14">
        <v>1796.98</v>
      </c>
      <c r="F40" s="15">
        <v>1.06E-2</v>
      </c>
      <c r="G40" s="15"/>
    </row>
    <row r="41" spans="1:7" x14ac:dyDescent="0.35">
      <c r="A41" s="12" t="s">
        <v>1591</v>
      </c>
      <c r="B41" s="30" t="s">
        <v>1592</v>
      </c>
      <c r="C41" s="30" t="s">
        <v>1002</v>
      </c>
      <c r="D41" s="13">
        <v>121873</v>
      </c>
      <c r="E41" s="14">
        <v>1777.46</v>
      </c>
      <c r="F41" s="15">
        <v>1.0500000000000001E-2</v>
      </c>
      <c r="G41" s="15"/>
    </row>
    <row r="42" spans="1:7" x14ac:dyDescent="0.35">
      <c r="A42" s="12" t="s">
        <v>1064</v>
      </c>
      <c r="B42" s="30" t="s">
        <v>1065</v>
      </c>
      <c r="C42" s="30" t="s">
        <v>1022</v>
      </c>
      <c r="D42" s="13">
        <v>320294</v>
      </c>
      <c r="E42" s="14">
        <v>1751.53</v>
      </c>
      <c r="F42" s="15">
        <v>1.03E-2</v>
      </c>
      <c r="G42" s="15"/>
    </row>
    <row r="43" spans="1:7" x14ac:dyDescent="0.35">
      <c r="A43" s="12" t="s">
        <v>1205</v>
      </c>
      <c r="B43" s="30" t="s">
        <v>1206</v>
      </c>
      <c r="C43" s="30" t="s">
        <v>949</v>
      </c>
      <c r="D43" s="13">
        <v>135725</v>
      </c>
      <c r="E43" s="14">
        <v>1741.22</v>
      </c>
      <c r="F43" s="15">
        <v>1.03E-2</v>
      </c>
      <c r="G43" s="15"/>
    </row>
    <row r="44" spans="1:7" x14ac:dyDescent="0.35">
      <c r="A44" s="12" t="s">
        <v>1109</v>
      </c>
      <c r="B44" s="30" t="s">
        <v>1110</v>
      </c>
      <c r="C44" s="30" t="s">
        <v>994</v>
      </c>
      <c r="D44" s="13">
        <v>404635</v>
      </c>
      <c r="E44" s="14">
        <v>1689.15</v>
      </c>
      <c r="F44" s="15">
        <v>0.01</v>
      </c>
      <c r="G44" s="15"/>
    </row>
    <row r="45" spans="1:7" x14ac:dyDescent="0.35">
      <c r="A45" s="12" t="s">
        <v>1599</v>
      </c>
      <c r="B45" s="30" t="s">
        <v>1600</v>
      </c>
      <c r="C45" s="30" t="s">
        <v>928</v>
      </c>
      <c r="D45" s="13">
        <v>434091</v>
      </c>
      <c r="E45" s="14">
        <v>1678.2</v>
      </c>
      <c r="F45" s="15">
        <v>9.9000000000000008E-3</v>
      </c>
      <c r="G45" s="15"/>
    </row>
    <row r="46" spans="1:7" x14ac:dyDescent="0.35">
      <c r="A46" s="12" t="s">
        <v>1103</v>
      </c>
      <c r="B46" s="30" t="s">
        <v>1104</v>
      </c>
      <c r="C46" s="30" t="s">
        <v>920</v>
      </c>
      <c r="D46" s="13">
        <v>91135</v>
      </c>
      <c r="E46" s="14">
        <v>1659.29</v>
      </c>
      <c r="F46" s="15">
        <v>9.7999999999999997E-3</v>
      </c>
      <c r="G46" s="15"/>
    </row>
    <row r="47" spans="1:7" x14ac:dyDescent="0.35">
      <c r="A47" s="12" t="s">
        <v>1261</v>
      </c>
      <c r="B47" s="30" t="s">
        <v>1262</v>
      </c>
      <c r="C47" s="30" t="s">
        <v>977</v>
      </c>
      <c r="D47" s="13">
        <v>19788</v>
      </c>
      <c r="E47" s="14">
        <v>1655.22</v>
      </c>
      <c r="F47" s="15">
        <v>9.7999999999999997E-3</v>
      </c>
      <c r="G47" s="15"/>
    </row>
    <row r="48" spans="1:7" x14ac:dyDescent="0.35">
      <c r="A48" s="12" t="s">
        <v>1087</v>
      </c>
      <c r="B48" s="30" t="s">
        <v>1088</v>
      </c>
      <c r="C48" s="30" t="s">
        <v>1089</v>
      </c>
      <c r="D48" s="13">
        <v>34936</v>
      </c>
      <c r="E48" s="14">
        <v>1651.22</v>
      </c>
      <c r="F48" s="15">
        <v>9.7000000000000003E-3</v>
      </c>
      <c r="G48" s="15"/>
    </row>
    <row r="49" spans="1:7" x14ac:dyDescent="0.35">
      <c r="A49" s="12" t="s">
        <v>1611</v>
      </c>
      <c r="B49" s="30" t="s">
        <v>1612</v>
      </c>
      <c r="C49" s="30" t="s">
        <v>900</v>
      </c>
      <c r="D49" s="13">
        <v>615632</v>
      </c>
      <c r="E49" s="14">
        <v>1643.12</v>
      </c>
      <c r="F49" s="15">
        <v>9.7000000000000003E-3</v>
      </c>
      <c r="G49" s="15"/>
    </row>
    <row r="50" spans="1:7" x14ac:dyDescent="0.35">
      <c r="A50" s="12" t="s">
        <v>953</v>
      </c>
      <c r="B50" s="30" t="s">
        <v>954</v>
      </c>
      <c r="C50" s="30" t="s">
        <v>955</v>
      </c>
      <c r="D50" s="13">
        <v>362309</v>
      </c>
      <c r="E50" s="14">
        <v>1632.93</v>
      </c>
      <c r="F50" s="15">
        <v>9.5999999999999992E-3</v>
      </c>
      <c r="G50" s="15"/>
    </row>
    <row r="51" spans="1:7" x14ac:dyDescent="0.35">
      <c r="A51" s="12" t="s">
        <v>1236</v>
      </c>
      <c r="B51" s="30" t="s">
        <v>1237</v>
      </c>
      <c r="C51" s="30" t="s">
        <v>920</v>
      </c>
      <c r="D51" s="13">
        <v>51333</v>
      </c>
      <c r="E51" s="14">
        <v>1580.9</v>
      </c>
      <c r="F51" s="15">
        <v>9.2999999999999992E-3</v>
      </c>
      <c r="G51" s="15"/>
    </row>
    <row r="52" spans="1:7" x14ac:dyDescent="0.35">
      <c r="A52" s="12" t="s">
        <v>1496</v>
      </c>
      <c r="B52" s="30" t="s">
        <v>1497</v>
      </c>
      <c r="C52" s="30" t="s">
        <v>985</v>
      </c>
      <c r="D52" s="13">
        <v>136501</v>
      </c>
      <c r="E52" s="14">
        <v>1571.54</v>
      </c>
      <c r="F52" s="15">
        <v>9.2999999999999992E-3</v>
      </c>
      <c r="G52" s="15"/>
    </row>
    <row r="53" spans="1:7" x14ac:dyDescent="0.35">
      <c r="A53" s="12" t="s">
        <v>901</v>
      </c>
      <c r="B53" s="30" t="s">
        <v>902</v>
      </c>
      <c r="C53" s="30" t="s">
        <v>903</v>
      </c>
      <c r="D53" s="13">
        <v>1049745</v>
      </c>
      <c r="E53" s="14">
        <v>1562.02</v>
      </c>
      <c r="F53" s="15">
        <v>9.1999999999999998E-3</v>
      </c>
      <c r="G53" s="15"/>
    </row>
    <row r="54" spans="1:7" x14ac:dyDescent="0.35">
      <c r="A54" s="12" t="s">
        <v>1607</v>
      </c>
      <c r="B54" s="30" t="s">
        <v>1608</v>
      </c>
      <c r="C54" s="30" t="s">
        <v>923</v>
      </c>
      <c r="D54" s="13">
        <v>54242</v>
      </c>
      <c r="E54" s="14">
        <v>1546.93</v>
      </c>
      <c r="F54" s="15">
        <v>9.1000000000000004E-3</v>
      </c>
      <c r="G54" s="15"/>
    </row>
    <row r="55" spans="1:7" x14ac:dyDescent="0.35">
      <c r="A55" s="12" t="s">
        <v>915</v>
      </c>
      <c r="B55" s="30" t="s">
        <v>916</v>
      </c>
      <c r="C55" s="30" t="s">
        <v>917</v>
      </c>
      <c r="D55" s="13">
        <v>679055</v>
      </c>
      <c r="E55" s="14">
        <v>1526.52</v>
      </c>
      <c r="F55" s="15">
        <v>8.9999999999999993E-3</v>
      </c>
      <c r="G55" s="15"/>
    </row>
    <row r="56" spans="1:7" x14ac:dyDescent="0.35">
      <c r="A56" s="12" t="s">
        <v>1510</v>
      </c>
      <c r="B56" s="30" t="s">
        <v>1511</v>
      </c>
      <c r="C56" s="30" t="s">
        <v>1082</v>
      </c>
      <c r="D56" s="13">
        <v>53215</v>
      </c>
      <c r="E56" s="14">
        <v>1486.83</v>
      </c>
      <c r="F56" s="15">
        <v>8.8000000000000005E-3</v>
      </c>
      <c r="G56" s="15"/>
    </row>
    <row r="57" spans="1:7" x14ac:dyDescent="0.35">
      <c r="A57" s="12" t="s">
        <v>1597</v>
      </c>
      <c r="B57" s="30" t="s">
        <v>1598</v>
      </c>
      <c r="C57" s="30" t="s">
        <v>997</v>
      </c>
      <c r="D57" s="13">
        <v>2265372</v>
      </c>
      <c r="E57" s="14">
        <v>1392.07</v>
      </c>
      <c r="F57" s="15">
        <v>8.2000000000000007E-3</v>
      </c>
      <c r="G57" s="15"/>
    </row>
    <row r="58" spans="1:7" x14ac:dyDescent="0.35">
      <c r="A58" s="12" t="s">
        <v>1105</v>
      </c>
      <c r="B58" s="30" t="s">
        <v>1106</v>
      </c>
      <c r="C58" s="30" t="s">
        <v>928</v>
      </c>
      <c r="D58" s="13">
        <v>244626</v>
      </c>
      <c r="E58" s="14">
        <v>1352.9</v>
      </c>
      <c r="F58" s="15">
        <v>8.0000000000000002E-3</v>
      </c>
      <c r="G58" s="15"/>
    </row>
    <row r="59" spans="1:7" x14ac:dyDescent="0.35">
      <c r="A59" s="12" t="s">
        <v>1593</v>
      </c>
      <c r="B59" s="30" t="s">
        <v>1594</v>
      </c>
      <c r="C59" s="30" t="s">
        <v>1532</v>
      </c>
      <c r="D59" s="13">
        <v>66852</v>
      </c>
      <c r="E59" s="14">
        <v>1304.72</v>
      </c>
      <c r="F59" s="15">
        <v>7.7000000000000002E-3</v>
      </c>
      <c r="G59" s="15"/>
    </row>
    <row r="60" spans="1:7" x14ac:dyDescent="0.35">
      <c r="A60" s="12" t="s">
        <v>1030</v>
      </c>
      <c r="B60" s="30" t="s">
        <v>1031</v>
      </c>
      <c r="C60" s="30" t="s">
        <v>994</v>
      </c>
      <c r="D60" s="13">
        <v>113713</v>
      </c>
      <c r="E60" s="14">
        <v>1295.93</v>
      </c>
      <c r="F60" s="15">
        <v>7.6E-3</v>
      </c>
      <c r="G60" s="15"/>
    </row>
    <row r="61" spans="1:7" x14ac:dyDescent="0.35">
      <c r="A61" s="12" t="s">
        <v>1003</v>
      </c>
      <c r="B61" s="30" t="s">
        <v>1004</v>
      </c>
      <c r="C61" s="30" t="s">
        <v>952</v>
      </c>
      <c r="D61" s="13">
        <v>38021</v>
      </c>
      <c r="E61" s="14">
        <v>1289.22</v>
      </c>
      <c r="F61" s="15">
        <v>7.6E-3</v>
      </c>
      <c r="G61" s="15"/>
    </row>
    <row r="62" spans="1:7" x14ac:dyDescent="0.35">
      <c r="A62" s="12" t="s">
        <v>1613</v>
      </c>
      <c r="B62" s="30" t="s">
        <v>1614</v>
      </c>
      <c r="C62" s="30" t="s">
        <v>985</v>
      </c>
      <c r="D62" s="13">
        <v>223409</v>
      </c>
      <c r="E62" s="14">
        <v>1211.77</v>
      </c>
      <c r="F62" s="15">
        <v>7.1000000000000004E-3</v>
      </c>
      <c r="G62" s="15"/>
    </row>
    <row r="63" spans="1:7" x14ac:dyDescent="0.35">
      <c r="A63" s="12" t="s">
        <v>1615</v>
      </c>
      <c r="B63" s="30" t="s">
        <v>1616</v>
      </c>
      <c r="C63" s="30" t="s">
        <v>943</v>
      </c>
      <c r="D63" s="13">
        <v>227849</v>
      </c>
      <c r="E63" s="14">
        <v>1202.1300000000001</v>
      </c>
      <c r="F63" s="15">
        <v>7.1000000000000004E-3</v>
      </c>
      <c r="G63" s="15"/>
    </row>
    <row r="64" spans="1:7" x14ac:dyDescent="0.35">
      <c r="A64" s="12" t="s">
        <v>1617</v>
      </c>
      <c r="B64" s="30" t="s">
        <v>1618</v>
      </c>
      <c r="C64" s="30" t="s">
        <v>985</v>
      </c>
      <c r="D64" s="13">
        <v>261877</v>
      </c>
      <c r="E64" s="14">
        <v>1174.26</v>
      </c>
      <c r="F64" s="15">
        <v>6.8999999999999999E-3</v>
      </c>
      <c r="G64" s="15"/>
    </row>
    <row r="65" spans="1:7" x14ac:dyDescent="0.35">
      <c r="A65" s="12" t="s">
        <v>1194</v>
      </c>
      <c r="B65" s="30" t="s">
        <v>1195</v>
      </c>
      <c r="C65" s="30" t="s">
        <v>997</v>
      </c>
      <c r="D65" s="13">
        <v>49915</v>
      </c>
      <c r="E65" s="14">
        <v>1019.29</v>
      </c>
      <c r="F65" s="15">
        <v>6.0000000000000001E-3</v>
      </c>
      <c r="G65" s="15"/>
    </row>
    <row r="66" spans="1:7" x14ac:dyDescent="0.35">
      <c r="A66" s="12" t="s">
        <v>1601</v>
      </c>
      <c r="B66" s="30" t="s">
        <v>1602</v>
      </c>
      <c r="C66" s="30" t="s">
        <v>1532</v>
      </c>
      <c r="D66" s="13">
        <v>237619</v>
      </c>
      <c r="E66" s="14">
        <v>930.99</v>
      </c>
      <c r="F66" s="15">
        <v>5.4999999999999997E-3</v>
      </c>
      <c r="G66" s="15"/>
    </row>
    <row r="67" spans="1:7" x14ac:dyDescent="0.35">
      <c r="A67" s="12" t="s">
        <v>1202</v>
      </c>
      <c r="B67" s="30" t="s">
        <v>1203</v>
      </c>
      <c r="C67" s="30" t="s">
        <v>1204</v>
      </c>
      <c r="D67" s="13">
        <v>402848</v>
      </c>
      <c r="E67" s="14">
        <v>915.47</v>
      </c>
      <c r="F67" s="15">
        <v>5.4000000000000003E-3</v>
      </c>
      <c r="G67" s="15"/>
    </row>
    <row r="68" spans="1:7" x14ac:dyDescent="0.35">
      <c r="A68" s="12" t="s">
        <v>1589</v>
      </c>
      <c r="B68" s="30" t="s">
        <v>1590</v>
      </c>
      <c r="C68" s="30" t="s">
        <v>903</v>
      </c>
      <c r="D68" s="13">
        <v>264163</v>
      </c>
      <c r="E68" s="14">
        <v>896.04</v>
      </c>
      <c r="F68" s="15">
        <v>5.3E-3</v>
      </c>
      <c r="G68" s="15"/>
    </row>
    <row r="69" spans="1:7" x14ac:dyDescent="0.35">
      <c r="A69" s="12" t="s">
        <v>950</v>
      </c>
      <c r="B69" s="30" t="s">
        <v>951</v>
      </c>
      <c r="C69" s="30" t="s">
        <v>952</v>
      </c>
      <c r="D69" s="13">
        <v>78271</v>
      </c>
      <c r="E69" s="14">
        <v>842.98</v>
      </c>
      <c r="F69" s="15">
        <v>5.0000000000000001E-3</v>
      </c>
      <c r="G69" s="15"/>
    </row>
    <row r="70" spans="1:7" x14ac:dyDescent="0.35">
      <c r="A70" s="12" t="s">
        <v>1076</v>
      </c>
      <c r="B70" s="30" t="s">
        <v>1077</v>
      </c>
      <c r="C70" s="30" t="s">
        <v>952</v>
      </c>
      <c r="D70" s="13">
        <v>74867</v>
      </c>
      <c r="E70" s="14">
        <v>839.11</v>
      </c>
      <c r="F70" s="15">
        <v>4.8999999999999998E-3</v>
      </c>
      <c r="G70" s="15"/>
    </row>
    <row r="71" spans="1:7" x14ac:dyDescent="0.35">
      <c r="A71" s="12" t="s">
        <v>1090</v>
      </c>
      <c r="B71" s="30" t="s">
        <v>1091</v>
      </c>
      <c r="C71" s="30" t="s">
        <v>994</v>
      </c>
      <c r="D71" s="13">
        <v>88727</v>
      </c>
      <c r="E71" s="14">
        <v>770.15</v>
      </c>
      <c r="F71" s="15">
        <v>4.4999999999999997E-3</v>
      </c>
      <c r="G71" s="15"/>
    </row>
    <row r="72" spans="1:7" x14ac:dyDescent="0.35">
      <c r="A72" s="12" t="s">
        <v>1524</v>
      </c>
      <c r="B72" s="30" t="s">
        <v>1525</v>
      </c>
      <c r="C72" s="30" t="s">
        <v>994</v>
      </c>
      <c r="D72" s="13">
        <v>21969</v>
      </c>
      <c r="E72" s="14">
        <v>747.98</v>
      </c>
      <c r="F72" s="15">
        <v>4.4000000000000003E-3</v>
      </c>
      <c r="G72" s="15"/>
    </row>
    <row r="73" spans="1:7" x14ac:dyDescent="0.35">
      <c r="A73" s="12" t="s">
        <v>1094</v>
      </c>
      <c r="B73" s="30" t="s">
        <v>1095</v>
      </c>
      <c r="C73" s="30" t="s">
        <v>1034</v>
      </c>
      <c r="D73" s="13">
        <v>221448</v>
      </c>
      <c r="E73" s="14">
        <v>674.97</v>
      </c>
      <c r="F73" s="15">
        <v>4.0000000000000001E-3</v>
      </c>
      <c r="G73" s="15"/>
    </row>
    <row r="74" spans="1:7" x14ac:dyDescent="0.35">
      <c r="A74" s="12" t="s">
        <v>1619</v>
      </c>
      <c r="B74" s="30" t="s">
        <v>1620</v>
      </c>
      <c r="C74" s="30" t="s">
        <v>943</v>
      </c>
      <c r="D74" s="13">
        <v>808616</v>
      </c>
      <c r="E74" s="14">
        <v>544.20000000000005</v>
      </c>
      <c r="F74" s="15">
        <v>3.2000000000000002E-3</v>
      </c>
      <c r="G74" s="15"/>
    </row>
    <row r="75" spans="1:7" x14ac:dyDescent="0.35">
      <c r="A75" s="16" t="s">
        <v>110</v>
      </c>
      <c r="B75" s="31"/>
      <c r="C75" s="31"/>
      <c r="D75" s="17"/>
      <c r="E75" s="37">
        <v>163090.76999999999</v>
      </c>
      <c r="F75" s="38">
        <v>0.96199999999999997</v>
      </c>
      <c r="G75" s="20"/>
    </row>
    <row r="76" spans="1:7" x14ac:dyDescent="0.35">
      <c r="A76" s="16" t="s">
        <v>1277</v>
      </c>
      <c r="B76" s="30"/>
      <c r="C76" s="30"/>
      <c r="D76" s="13"/>
      <c r="E76" s="14"/>
      <c r="F76" s="15"/>
      <c r="G76" s="15"/>
    </row>
    <row r="77" spans="1:7" x14ac:dyDescent="0.35">
      <c r="A77" s="16" t="s">
        <v>110</v>
      </c>
      <c r="B77" s="30"/>
      <c r="C77" s="30"/>
      <c r="D77" s="13"/>
      <c r="E77" s="39" t="s">
        <v>104</v>
      </c>
      <c r="F77" s="40" t="s">
        <v>104</v>
      </c>
      <c r="G77" s="15"/>
    </row>
    <row r="78" spans="1:7" x14ac:dyDescent="0.35">
      <c r="A78" s="21" t="s">
        <v>135</v>
      </c>
      <c r="B78" s="32"/>
      <c r="C78" s="32"/>
      <c r="D78" s="22"/>
      <c r="E78" s="27">
        <v>163090.76999999999</v>
      </c>
      <c r="F78" s="28">
        <v>0.96199999999999997</v>
      </c>
      <c r="G78" s="20"/>
    </row>
    <row r="79" spans="1:7" x14ac:dyDescent="0.35">
      <c r="A79" s="12"/>
      <c r="B79" s="30"/>
      <c r="C79" s="30"/>
      <c r="D79" s="13"/>
      <c r="E79" s="14"/>
      <c r="F79" s="15"/>
      <c r="G79" s="15"/>
    </row>
    <row r="80" spans="1:7" x14ac:dyDescent="0.35">
      <c r="A80" s="12"/>
      <c r="B80" s="30"/>
      <c r="C80" s="30"/>
      <c r="D80" s="13"/>
      <c r="E80" s="14"/>
      <c r="F80" s="15"/>
      <c r="G80" s="15"/>
    </row>
    <row r="81" spans="1:7" x14ac:dyDescent="0.35">
      <c r="A81" s="16" t="s">
        <v>136</v>
      </c>
      <c r="B81" s="30"/>
      <c r="C81" s="30"/>
      <c r="D81" s="13"/>
      <c r="E81" s="14"/>
      <c r="F81" s="15"/>
      <c r="G81" s="15"/>
    </row>
    <row r="82" spans="1:7" x14ac:dyDescent="0.35">
      <c r="A82" s="12" t="s">
        <v>137</v>
      </c>
      <c r="B82" s="30"/>
      <c r="C82" s="30"/>
      <c r="D82" s="13"/>
      <c r="E82" s="14">
        <v>6909.93</v>
      </c>
      <c r="F82" s="15">
        <v>4.07E-2</v>
      </c>
      <c r="G82" s="15">
        <v>5.6446000000000003E-2</v>
      </c>
    </row>
    <row r="83" spans="1:7" x14ac:dyDescent="0.35">
      <c r="A83" s="16" t="s">
        <v>110</v>
      </c>
      <c r="B83" s="31"/>
      <c r="C83" s="31"/>
      <c r="D83" s="17"/>
      <c r="E83" s="37">
        <v>6909.93</v>
      </c>
      <c r="F83" s="38">
        <v>4.07E-2</v>
      </c>
      <c r="G83" s="20"/>
    </row>
    <row r="84" spans="1:7" x14ac:dyDescent="0.35">
      <c r="A84" s="12"/>
      <c r="B84" s="30"/>
      <c r="C84" s="30"/>
      <c r="D84" s="13"/>
      <c r="E84" s="14"/>
      <c r="F84" s="15"/>
      <c r="G84" s="15"/>
    </row>
    <row r="85" spans="1:7" x14ac:dyDescent="0.35">
      <c r="A85" s="21" t="s">
        <v>135</v>
      </c>
      <c r="B85" s="32"/>
      <c r="C85" s="32"/>
      <c r="D85" s="22"/>
      <c r="E85" s="18">
        <v>6909.93</v>
      </c>
      <c r="F85" s="19">
        <v>4.07E-2</v>
      </c>
      <c r="G85" s="20"/>
    </row>
    <row r="86" spans="1:7" x14ac:dyDescent="0.35">
      <c r="A86" s="12" t="s">
        <v>138</v>
      </c>
      <c r="B86" s="30"/>
      <c r="C86" s="30"/>
      <c r="D86" s="13"/>
      <c r="E86" s="14">
        <v>1.0685971999999999</v>
      </c>
      <c r="F86" s="15">
        <v>6.0000000000000002E-6</v>
      </c>
      <c r="G86" s="15"/>
    </row>
    <row r="87" spans="1:7" x14ac:dyDescent="0.35">
      <c r="A87" s="12" t="s">
        <v>139</v>
      </c>
      <c r="B87" s="30"/>
      <c r="C87" s="30"/>
      <c r="D87" s="13"/>
      <c r="E87" s="23">
        <v>-423.85859720000002</v>
      </c>
      <c r="F87" s="24">
        <v>-2.7060000000000001E-3</v>
      </c>
      <c r="G87" s="15">
        <v>5.6446000000000003E-2</v>
      </c>
    </row>
    <row r="88" spans="1:7" x14ac:dyDescent="0.35">
      <c r="A88" s="25" t="s">
        <v>140</v>
      </c>
      <c r="B88" s="33"/>
      <c r="C88" s="33"/>
      <c r="D88" s="26"/>
      <c r="E88" s="27">
        <v>169577.91</v>
      </c>
      <c r="F88" s="28">
        <v>1</v>
      </c>
      <c r="G88" s="28"/>
    </row>
    <row r="93" spans="1:7" x14ac:dyDescent="0.35">
      <c r="A93" s="1" t="s">
        <v>2352</v>
      </c>
    </row>
    <row r="94" spans="1:7" x14ac:dyDescent="0.35">
      <c r="A94" s="47" t="s">
        <v>2353</v>
      </c>
      <c r="B94" s="34" t="s">
        <v>104</v>
      </c>
    </row>
    <row r="95" spans="1:7" x14ac:dyDescent="0.35">
      <c r="A95" t="s">
        <v>2354</v>
      </c>
    </row>
    <row r="96" spans="1:7" x14ac:dyDescent="0.35">
      <c r="A96" t="s">
        <v>2355</v>
      </c>
      <c r="B96" t="s">
        <v>2356</v>
      </c>
      <c r="C96" t="s">
        <v>2356</v>
      </c>
    </row>
    <row r="97" spans="1:7" x14ac:dyDescent="0.35">
      <c r="B97" s="48">
        <v>44865</v>
      </c>
      <c r="C97" s="48">
        <v>44895</v>
      </c>
    </row>
    <row r="98" spans="1:7" x14ac:dyDescent="0.35">
      <c r="A98" t="s">
        <v>2360</v>
      </c>
      <c r="B98">
        <v>61.853999999999999</v>
      </c>
      <c r="C98">
        <v>62.896000000000001</v>
      </c>
      <c r="E98" s="2"/>
      <c r="G98"/>
    </row>
    <row r="99" spans="1:7" x14ac:dyDescent="0.35">
      <c r="A99" t="s">
        <v>2361</v>
      </c>
      <c r="B99">
        <v>23.992000000000001</v>
      </c>
      <c r="C99">
        <v>24.396000000000001</v>
      </c>
      <c r="E99" s="2"/>
      <c r="G99"/>
    </row>
    <row r="100" spans="1:7" x14ac:dyDescent="0.35">
      <c r="A100" t="s">
        <v>2385</v>
      </c>
      <c r="B100">
        <v>54.728999999999999</v>
      </c>
      <c r="C100">
        <v>55.573</v>
      </c>
      <c r="E100" s="2"/>
      <c r="G100"/>
    </row>
    <row r="101" spans="1:7" x14ac:dyDescent="0.35">
      <c r="A101" t="s">
        <v>2386</v>
      </c>
      <c r="B101">
        <v>20.873000000000001</v>
      </c>
      <c r="C101">
        <v>21.195</v>
      </c>
      <c r="E101" s="2"/>
      <c r="G101"/>
    </row>
    <row r="102" spans="1:7" x14ac:dyDescent="0.35">
      <c r="E102" s="2"/>
      <c r="G102"/>
    </row>
    <row r="103" spans="1:7" x14ac:dyDescent="0.35">
      <c r="A103" t="s">
        <v>2371</v>
      </c>
      <c r="B103" s="34" t="s">
        <v>104</v>
      </c>
    </row>
    <row r="104" spans="1:7" x14ac:dyDescent="0.35">
      <c r="A104" t="s">
        <v>2372</v>
      </c>
      <c r="B104" s="34" t="s">
        <v>104</v>
      </c>
    </row>
    <row r="105" spans="1:7" ht="29" x14ac:dyDescent="0.35">
      <c r="A105" s="47" t="s">
        <v>2373</v>
      </c>
      <c r="B105" s="34" t="s">
        <v>104</v>
      </c>
    </row>
    <row r="106" spans="1:7" ht="29" x14ac:dyDescent="0.35">
      <c r="A106" s="47" t="s">
        <v>2374</v>
      </c>
      <c r="B106" s="34" t="s">
        <v>104</v>
      </c>
    </row>
    <row r="107" spans="1:7" x14ac:dyDescent="0.35">
      <c r="A107" t="s">
        <v>2415</v>
      </c>
      <c r="B107" s="49">
        <v>0.26883699999999999</v>
      </c>
    </row>
    <row r="108" spans="1:7" ht="29" x14ac:dyDescent="0.35">
      <c r="A108" s="47" t="s">
        <v>2376</v>
      </c>
      <c r="B108" s="34" t="s">
        <v>104</v>
      </c>
    </row>
    <row r="109" spans="1:7" ht="29" x14ac:dyDescent="0.35">
      <c r="A109" s="47" t="s">
        <v>2377</v>
      </c>
      <c r="B109" s="34" t="s">
        <v>104</v>
      </c>
    </row>
    <row r="110" spans="1:7" ht="29" x14ac:dyDescent="0.35">
      <c r="A110" s="47" t="s">
        <v>2380</v>
      </c>
      <c r="B110" s="34" t="s">
        <v>104</v>
      </c>
    </row>
    <row r="111" spans="1:7" x14ac:dyDescent="0.35">
      <c r="A111" t="s">
        <v>2523</v>
      </c>
      <c r="B111" s="34" t="s">
        <v>104</v>
      </c>
    </row>
    <row r="112" spans="1:7" x14ac:dyDescent="0.35">
      <c r="A112" t="s">
        <v>2524</v>
      </c>
      <c r="B112" s="34" t="s">
        <v>104</v>
      </c>
    </row>
    <row r="115" spans="1:4" ht="29" x14ac:dyDescent="0.35">
      <c r="A115" s="70" t="s">
        <v>2580</v>
      </c>
      <c r="B115" s="57" t="s">
        <v>2581</v>
      </c>
      <c r="C115" s="57" t="s">
        <v>2531</v>
      </c>
      <c r="D115" s="65" t="s">
        <v>2532</v>
      </c>
    </row>
    <row r="116" spans="1:4" ht="70.5" customHeight="1" x14ac:dyDescent="0.35">
      <c r="A116" s="71" t="s">
        <v>2604</v>
      </c>
      <c r="B116" s="58"/>
      <c r="C116" s="59" t="s">
        <v>2555</v>
      </c>
      <c r="D116"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04FF4-70E9-4BF0-88AE-242616DE40C5}">
  <dimension ref="A1:H124"/>
  <sheetViews>
    <sheetView showGridLines="0" workbookViewId="0">
      <pane ySplit="4" topLeftCell="A122" activePane="bottomLeft" state="frozen"/>
      <selection pane="bottomLeft" activeCell="C126" sqref="C126"/>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59</v>
      </c>
      <c r="B1" s="55"/>
      <c r="C1" s="55"/>
      <c r="D1" s="55"/>
      <c r="E1" s="55"/>
      <c r="F1" s="55"/>
      <c r="G1" s="55"/>
      <c r="H1" s="51" t="str">
        <f>HYPERLINK("[EDEL_Portfolio Monthly Notes 30-Nov-2022.xlsx]Index!A1","Index")</f>
        <v>Index</v>
      </c>
    </row>
    <row r="2" spans="1:8" ht="19.5" customHeight="1" x14ac:dyDescent="0.35">
      <c r="A2" s="55" t="s">
        <v>60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1585</v>
      </c>
      <c r="B8" s="30" t="s">
        <v>1586</v>
      </c>
      <c r="C8" s="30" t="s">
        <v>994</v>
      </c>
      <c r="D8" s="13">
        <v>238150</v>
      </c>
      <c r="E8" s="14">
        <v>4806.34</v>
      </c>
      <c r="F8" s="15">
        <v>3.3599999999999998E-2</v>
      </c>
      <c r="G8" s="15"/>
    </row>
    <row r="9" spans="1:8" x14ac:dyDescent="0.35">
      <c r="A9" s="12" t="s">
        <v>1504</v>
      </c>
      <c r="B9" s="30" t="s">
        <v>1505</v>
      </c>
      <c r="C9" s="30" t="s">
        <v>1022</v>
      </c>
      <c r="D9" s="13">
        <v>625810</v>
      </c>
      <c r="E9" s="14">
        <v>4536.5</v>
      </c>
      <c r="F9" s="15">
        <v>3.1800000000000002E-2</v>
      </c>
      <c r="G9" s="15"/>
    </row>
    <row r="10" spans="1:8" x14ac:dyDescent="0.35">
      <c r="A10" s="12" t="s">
        <v>1605</v>
      </c>
      <c r="B10" s="30" t="s">
        <v>1606</v>
      </c>
      <c r="C10" s="30" t="s">
        <v>1015</v>
      </c>
      <c r="D10" s="13">
        <v>253730</v>
      </c>
      <c r="E10" s="14">
        <v>3875.22</v>
      </c>
      <c r="F10" s="15">
        <v>2.7099999999999999E-2</v>
      </c>
      <c r="G10" s="15"/>
    </row>
    <row r="11" spans="1:8" x14ac:dyDescent="0.35">
      <c r="A11" s="12" t="s">
        <v>1253</v>
      </c>
      <c r="B11" s="30" t="s">
        <v>1254</v>
      </c>
      <c r="C11" s="30" t="s">
        <v>900</v>
      </c>
      <c r="D11" s="13">
        <v>1757648</v>
      </c>
      <c r="E11" s="14">
        <v>3318.44</v>
      </c>
      <c r="F11" s="15">
        <v>2.3199999999999998E-2</v>
      </c>
      <c r="G11" s="15"/>
    </row>
    <row r="12" spans="1:8" x14ac:dyDescent="0.35">
      <c r="A12" s="12" t="s">
        <v>1593</v>
      </c>
      <c r="B12" s="30" t="s">
        <v>1594</v>
      </c>
      <c r="C12" s="30" t="s">
        <v>1532</v>
      </c>
      <c r="D12" s="13">
        <v>169350</v>
      </c>
      <c r="E12" s="14">
        <v>3305.12</v>
      </c>
      <c r="F12" s="15">
        <v>2.3099999999999999E-2</v>
      </c>
      <c r="G12" s="15"/>
    </row>
    <row r="13" spans="1:8" x14ac:dyDescent="0.35">
      <c r="A13" s="12" t="s">
        <v>1145</v>
      </c>
      <c r="B13" s="30" t="s">
        <v>1146</v>
      </c>
      <c r="C13" s="30" t="s">
        <v>952</v>
      </c>
      <c r="D13" s="13">
        <v>75232</v>
      </c>
      <c r="E13" s="14">
        <v>3125.66</v>
      </c>
      <c r="F13" s="15">
        <v>2.1899999999999999E-2</v>
      </c>
      <c r="G13" s="15"/>
    </row>
    <row r="14" spans="1:8" x14ac:dyDescent="0.35">
      <c r="A14" s="12" t="s">
        <v>1510</v>
      </c>
      <c r="B14" s="30" t="s">
        <v>1511</v>
      </c>
      <c r="C14" s="30" t="s">
        <v>1082</v>
      </c>
      <c r="D14" s="13">
        <v>110485</v>
      </c>
      <c r="E14" s="14">
        <v>3086.95</v>
      </c>
      <c r="F14" s="15">
        <v>2.1600000000000001E-2</v>
      </c>
      <c r="G14" s="15"/>
    </row>
    <row r="15" spans="1:8" x14ac:dyDescent="0.35">
      <c r="A15" s="12" t="s">
        <v>1583</v>
      </c>
      <c r="B15" s="30" t="s">
        <v>1584</v>
      </c>
      <c r="C15" s="30" t="s">
        <v>900</v>
      </c>
      <c r="D15" s="13">
        <v>2308084</v>
      </c>
      <c r="E15" s="14">
        <v>3033.98</v>
      </c>
      <c r="F15" s="15">
        <v>2.12E-2</v>
      </c>
      <c r="G15" s="15"/>
    </row>
    <row r="16" spans="1:8" x14ac:dyDescent="0.35">
      <c r="A16" s="12" t="s">
        <v>1105</v>
      </c>
      <c r="B16" s="30" t="s">
        <v>1106</v>
      </c>
      <c r="C16" s="30" t="s">
        <v>928</v>
      </c>
      <c r="D16" s="13">
        <v>540945</v>
      </c>
      <c r="E16" s="14">
        <v>2991.7</v>
      </c>
      <c r="F16" s="15">
        <v>2.0899999999999998E-2</v>
      </c>
      <c r="G16" s="15"/>
    </row>
    <row r="17" spans="1:7" x14ac:dyDescent="0.35">
      <c r="A17" s="12" t="s">
        <v>1621</v>
      </c>
      <c r="B17" s="30" t="s">
        <v>1622</v>
      </c>
      <c r="C17" s="30" t="s">
        <v>1089</v>
      </c>
      <c r="D17" s="13">
        <v>661786</v>
      </c>
      <c r="E17" s="14">
        <v>2978.7</v>
      </c>
      <c r="F17" s="15">
        <v>2.0899999999999998E-2</v>
      </c>
      <c r="G17" s="15"/>
    </row>
    <row r="18" spans="1:7" x14ac:dyDescent="0.35">
      <c r="A18" s="12" t="s">
        <v>1506</v>
      </c>
      <c r="B18" s="30" t="s">
        <v>1507</v>
      </c>
      <c r="C18" s="30" t="s">
        <v>1015</v>
      </c>
      <c r="D18" s="13">
        <v>88443</v>
      </c>
      <c r="E18" s="14">
        <v>2923.93</v>
      </c>
      <c r="F18" s="15">
        <v>2.0500000000000001E-2</v>
      </c>
      <c r="G18" s="15"/>
    </row>
    <row r="19" spans="1:7" x14ac:dyDescent="0.35">
      <c r="A19" s="12" t="s">
        <v>1271</v>
      </c>
      <c r="B19" s="30" t="s">
        <v>1272</v>
      </c>
      <c r="C19" s="30" t="s">
        <v>977</v>
      </c>
      <c r="D19" s="13">
        <v>64575</v>
      </c>
      <c r="E19" s="14">
        <v>2804.14</v>
      </c>
      <c r="F19" s="15">
        <v>1.9599999999999999E-2</v>
      </c>
      <c r="G19" s="15"/>
    </row>
    <row r="20" spans="1:7" x14ac:dyDescent="0.35">
      <c r="A20" s="12" t="s">
        <v>1500</v>
      </c>
      <c r="B20" s="30" t="s">
        <v>1501</v>
      </c>
      <c r="C20" s="30" t="s">
        <v>1002</v>
      </c>
      <c r="D20" s="13">
        <v>563208</v>
      </c>
      <c r="E20" s="14">
        <v>2738.6</v>
      </c>
      <c r="F20" s="15">
        <v>1.9199999999999998E-2</v>
      </c>
      <c r="G20" s="15"/>
    </row>
    <row r="21" spans="1:7" x14ac:dyDescent="0.35">
      <c r="A21" s="12" t="s">
        <v>1496</v>
      </c>
      <c r="B21" s="30" t="s">
        <v>1497</v>
      </c>
      <c r="C21" s="30" t="s">
        <v>985</v>
      </c>
      <c r="D21" s="13">
        <v>237305</v>
      </c>
      <c r="E21" s="14">
        <v>2732.09</v>
      </c>
      <c r="F21" s="15">
        <v>1.9099999999999999E-2</v>
      </c>
      <c r="G21" s="15"/>
    </row>
    <row r="22" spans="1:7" x14ac:dyDescent="0.35">
      <c r="A22" s="12" t="s">
        <v>1623</v>
      </c>
      <c r="B22" s="30" t="s">
        <v>1624</v>
      </c>
      <c r="C22" s="30" t="s">
        <v>1015</v>
      </c>
      <c r="D22" s="13">
        <v>298875</v>
      </c>
      <c r="E22" s="14">
        <v>2719.46</v>
      </c>
      <c r="F22" s="15">
        <v>1.9E-2</v>
      </c>
      <c r="G22" s="15"/>
    </row>
    <row r="23" spans="1:7" x14ac:dyDescent="0.35">
      <c r="A23" s="12" t="s">
        <v>1056</v>
      </c>
      <c r="B23" s="30" t="s">
        <v>1057</v>
      </c>
      <c r="C23" s="30" t="s">
        <v>928</v>
      </c>
      <c r="D23" s="13">
        <v>360039</v>
      </c>
      <c r="E23" s="14">
        <v>2573.7399999999998</v>
      </c>
      <c r="F23" s="15">
        <v>1.7999999999999999E-2</v>
      </c>
      <c r="G23" s="15"/>
    </row>
    <row r="24" spans="1:7" x14ac:dyDescent="0.35">
      <c r="A24" s="12" t="s">
        <v>1625</v>
      </c>
      <c r="B24" s="30" t="s">
        <v>1626</v>
      </c>
      <c r="C24" s="30" t="s">
        <v>920</v>
      </c>
      <c r="D24" s="13">
        <v>357810</v>
      </c>
      <c r="E24" s="14">
        <v>2549.58</v>
      </c>
      <c r="F24" s="15">
        <v>1.78E-2</v>
      </c>
      <c r="G24" s="15"/>
    </row>
    <row r="25" spans="1:7" x14ac:dyDescent="0.35">
      <c r="A25" s="12" t="s">
        <v>1627</v>
      </c>
      <c r="B25" s="30" t="s">
        <v>1628</v>
      </c>
      <c r="C25" s="30" t="s">
        <v>1015</v>
      </c>
      <c r="D25" s="13">
        <v>127658</v>
      </c>
      <c r="E25" s="14">
        <v>2469.54</v>
      </c>
      <c r="F25" s="15">
        <v>1.7299999999999999E-2</v>
      </c>
      <c r="G25" s="15"/>
    </row>
    <row r="26" spans="1:7" x14ac:dyDescent="0.35">
      <c r="A26" s="12" t="s">
        <v>1601</v>
      </c>
      <c r="B26" s="30" t="s">
        <v>1602</v>
      </c>
      <c r="C26" s="30" t="s">
        <v>1532</v>
      </c>
      <c r="D26" s="13">
        <v>610104</v>
      </c>
      <c r="E26" s="14">
        <v>2390.39</v>
      </c>
      <c r="F26" s="15">
        <v>1.67E-2</v>
      </c>
      <c r="G26" s="15"/>
    </row>
    <row r="27" spans="1:7" x14ac:dyDescent="0.35">
      <c r="A27" s="12" t="s">
        <v>1613</v>
      </c>
      <c r="B27" s="30" t="s">
        <v>1614</v>
      </c>
      <c r="C27" s="30" t="s">
        <v>985</v>
      </c>
      <c r="D27" s="13">
        <v>437564</v>
      </c>
      <c r="E27" s="14">
        <v>2373.35</v>
      </c>
      <c r="F27" s="15">
        <v>1.66E-2</v>
      </c>
      <c r="G27" s="15"/>
    </row>
    <row r="28" spans="1:7" x14ac:dyDescent="0.35">
      <c r="A28" s="12" t="s">
        <v>1629</v>
      </c>
      <c r="B28" s="30" t="s">
        <v>1630</v>
      </c>
      <c r="C28" s="30" t="s">
        <v>1015</v>
      </c>
      <c r="D28" s="13">
        <v>307939</v>
      </c>
      <c r="E28" s="14">
        <v>2324.94</v>
      </c>
      <c r="F28" s="15">
        <v>1.6299999999999999E-2</v>
      </c>
      <c r="G28" s="15"/>
    </row>
    <row r="29" spans="1:7" x14ac:dyDescent="0.35">
      <c r="A29" s="12" t="s">
        <v>1069</v>
      </c>
      <c r="B29" s="30" t="s">
        <v>1070</v>
      </c>
      <c r="C29" s="30" t="s">
        <v>1015</v>
      </c>
      <c r="D29" s="13">
        <v>163191</v>
      </c>
      <c r="E29" s="14">
        <v>2306.6999999999998</v>
      </c>
      <c r="F29" s="15">
        <v>1.61E-2</v>
      </c>
      <c r="G29" s="15"/>
    </row>
    <row r="30" spans="1:7" x14ac:dyDescent="0.35">
      <c r="A30" s="12" t="s">
        <v>1631</v>
      </c>
      <c r="B30" s="30" t="s">
        <v>1632</v>
      </c>
      <c r="C30" s="30" t="s">
        <v>997</v>
      </c>
      <c r="D30" s="13">
        <v>2099516</v>
      </c>
      <c r="E30" s="14">
        <v>2275.88</v>
      </c>
      <c r="F30" s="15">
        <v>1.5900000000000001E-2</v>
      </c>
      <c r="G30" s="15"/>
    </row>
    <row r="31" spans="1:7" x14ac:dyDescent="0.35">
      <c r="A31" s="12" t="s">
        <v>1611</v>
      </c>
      <c r="B31" s="30" t="s">
        <v>1612</v>
      </c>
      <c r="C31" s="30" t="s">
        <v>900</v>
      </c>
      <c r="D31" s="13">
        <v>839743</v>
      </c>
      <c r="E31" s="14">
        <v>2241.27</v>
      </c>
      <c r="F31" s="15">
        <v>1.5699999999999999E-2</v>
      </c>
      <c r="G31" s="15"/>
    </row>
    <row r="32" spans="1:7" x14ac:dyDescent="0.35">
      <c r="A32" s="12" t="s">
        <v>1587</v>
      </c>
      <c r="B32" s="30" t="s">
        <v>1588</v>
      </c>
      <c r="C32" s="30" t="s">
        <v>1015</v>
      </c>
      <c r="D32" s="13">
        <v>192272</v>
      </c>
      <c r="E32" s="14">
        <v>2154.31</v>
      </c>
      <c r="F32" s="15">
        <v>1.5100000000000001E-2</v>
      </c>
      <c r="G32" s="15"/>
    </row>
    <row r="33" spans="1:7" x14ac:dyDescent="0.35">
      <c r="A33" s="12" t="s">
        <v>1633</v>
      </c>
      <c r="B33" s="30" t="s">
        <v>1634</v>
      </c>
      <c r="C33" s="30" t="s">
        <v>1252</v>
      </c>
      <c r="D33" s="13">
        <v>379616</v>
      </c>
      <c r="E33" s="14">
        <v>2114.84</v>
      </c>
      <c r="F33" s="15">
        <v>1.4800000000000001E-2</v>
      </c>
      <c r="G33" s="15"/>
    </row>
    <row r="34" spans="1:7" x14ac:dyDescent="0.35">
      <c r="A34" s="12" t="s">
        <v>1591</v>
      </c>
      <c r="B34" s="30" t="s">
        <v>1592</v>
      </c>
      <c r="C34" s="30" t="s">
        <v>1002</v>
      </c>
      <c r="D34" s="13">
        <v>136872</v>
      </c>
      <c r="E34" s="14">
        <v>1996.21</v>
      </c>
      <c r="F34" s="15">
        <v>1.4E-2</v>
      </c>
      <c r="G34" s="15"/>
    </row>
    <row r="35" spans="1:7" x14ac:dyDescent="0.35">
      <c r="A35" s="12" t="s">
        <v>1635</v>
      </c>
      <c r="B35" s="30" t="s">
        <v>1636</v>
      </c>
      <c r="C35" s="30" t="s">
        <v>1025</v>
      </c>
      <c r="D35" s="13">
        <v>133142</v>
      </c>
      <c r="E35" s="14">
        <v>1954.26</v>
      </c>
      <c r="F35" s="15">
        <v>1.37E-2</v>
      </c>
      <c r="G35" s="15"/>
    </row>
    <row r="36" spans="1:7" x14ac:dyDescent="0.35">
      <c r="A36" s="12" t="s">
        <v>1637</v>
      </c>
      <c r="B36" s="30" t="s">
        <v>1638</v>
      </c>
      <c r="C36" s="30" t="s">
        <v>943</v>
      </c>
      <c r="D36" s="13">
        <v>292438</v>
      </c>
      <c r="E36" s="14">
        <v>1940.76</v>
      </c>
      <c r="F36" s="15">
        <v>1.3599999999999999E-2</v>
      </c>
      <c r="G36" s="15"/>
    </row>
    <row r="37" spans="1:7" x14ac:dyDescent="0.35">
      <c r="A37" s="12" t="s">
        <v>1639</v>
      </c>
      <c r="B37" s="30" t="s">
        <v>1640</v>
      </c>
      <c r="C37" s="30" t="s">
        <v>994</v>
      </c>
      <c r="D37" s="13">
        <v>415379</v>
      </c>
      <c r="E37" s="14">
        <v>1930.89</v>
      </c>
      <c r="F37" s="15">
        <v>1.35E-2</v>
      </c>
      <c r="G37" s="15"/>
    </row>
    <row r="38" spans="1:7" x14ac:dyDescent="0.35">
      <c r="A38" s="12" t="s">
        <v>1486</v>
      </c>
      <c r="B38" s="30" t="s">
        <v>1487</v>
      </c>
      <c r="C38" s="30" t="s">
        <v>997</v>
      </c>
      <c r="D38" s="13">
        <v>335770</v>
      </c>
      <c r="E38" s="14">
        <v>1847.24</v>
      </c>
      <c r="F38" s="15">
        <v>1.29E-2</v>
      </c>
      <c r="G38" s="15"/>
    </row>
    <row r="39" spans="1:7" x14ac:dyDescent="0.35">
      <c r="A39" s="12" t="s">
        <v>1641</v>
      </c>
      <c r="B39" s="30" t="s">
        <v>1642</v>
      </c>
      <c r="C39" s="30" t="s">
        <v>977</v>
      </c>
      <c r="D39" s="13">
        <v>771979</v>
      </c>
      <c r="E39" s="14">
        <v>1824.57</v>
      </c>
      <c r="F39" s="15">
        <v>1.2800000000000001E-2</v>
      </c>
      <c r="G39" s="15"/>
    </row>
    <row r="40" spans="1:7" x14ac:dyDescent="0.35">
      <c r="A40" s="12" t="s">
        <v>1643</v>
      </c>
      <c r="B40" s="30" t="s">
        <v>1644</v>
      </c>
      <c r="C40" s="30" t="s">
        <v>1073</v>
      </c>
      <c r="D40" s="13">
        <v>659826</v>
      </c>
      <c r="E40" s="14">
        <v>1817.49</v>
      </c>
      <c r="F40" s="15">
        <v>1.2699999999999999E-2</v>
      </c>
      <c r="G40" s="15"/>
    </row>
    <row r="41" spans="1:7" x14ac:dyDescent="0.35">
      <c r="A41" s="12" t="s">
        <v>1645</v>
      </c>
      <c r="B41" s="30" t="s">
        <v>1646</v>
      </c>
      <c r="C41" s="30" t="s">
        <v>1015</v>
      </c>
      <c r="D41" s="13">
        <v>212757</v>
      </c>
      <c r="E41" s="14">
        <v>1815.24</v>
      </c>
      <c r="F41" s="15">
        <v>1.2699999999999999E-2</v>
      </c>
      <c r="G41" s="15"/>
    </row>
    <row r="42" spans="1:7" x14ac:dyDescent="0.35">
      <c r="A42" s="12" t="s">
        <v>1647</v>
      </c>
      <c r="B42" s="30" t="s">
        <v>1648</v>
      </c>
      <c r="C42" s="30" t="s">
        <v>943</v>
      </c>
      <c r="D42" s="13">
        <v>94803</v>
      </c>
      <c r="E42" s="14">
        <v>1765.42</v>
      </c>
      <c r="F42" s="15">
        <v>1.24E-2</v>
      </c>
      <c r="G42" s="15"/>
    </row>
    <row r="43" spans="1:7" x14ac:dyDescent="0.35">
      <c r="A43" s="12" t="s">
        <v>1615</v>
      </c>
      <c r="B43" s="30" t="s">
        <v>1616</v>
      </c>
      <c r="C43" s="30" t="s">
        <v>943</v>
      </c>
      <c r="D43" s="13">
        <v>333623</v>
      </c>
      <c r="E43" s="14">
        <v>1760.19</v>
      </c>
      <c r="F43" s="15">
        <v>1.23E-2</v>
      </c>
      <c r="G43" s="15"/>
    </row>
    <row r="44" spans="1:7" x14ac:dyDescent="0.35">
      <c r="A44" s="12" t="s">
        <v>1609</v>
      </c>
      <c r="B44" s="30" t="s">
        <v>1610</v>
      </c>
      <c r="C44" s="30" t="s">
        <v>1102</v>
      </c>
      <c r="D44" s="13">
        <v>367315</v>
      </c>
      <c r="E44" s="14">
        <v>1758.52</v>
      </c>
      <c r="F44" s="15">
        <v>1.23E-2</v>
      </c>
      <c r="G44" s="15"/>
    </row>
    <row r="45" spans="1:7" x14ac:dyDescent="0.35">
      <c r="A45" s="12" t="s">
        <v>1520</v>
      </c>
      <c r="B45" s="30" t="s">
        <v>1521</v>
      </c>
      <c r="C45" s="30" t="s">
        <v>1073</v>
      </c>
      <c r="D45" s="13">
        <v>666254</v>
      </c>
      <c r="E45" s="14">
        <v>1743.92</v>
      </c>
      <c r="F45" s="15">
        <v>1.2200000000000001E-2</v>
      </c>
      <c r="G45" s="15"/>
    </row>
    <row r="46" spans="1:7" x14ac:dyDescent="0.35">
      <c r="A46" s="12" t="s">
        <v>1649</v>
      </c>
      <c r="B46" s="30" t="s">
        <v>1650</v>
      </c>
      <c r="C46" s="30" t="s">
        <v>977</v>
      </c>
      <c r="D46" s="13">
        <v>27611</v>
      </c>
      <c r="E46" s="14">
        <v>1724.07</v>
      </c>
      <c r="F46" s="15">
        <v>1.21E-2</v>
      </c>
      <c r="G46" s="15"/>
    </row>
    <row r="47" spans="1:7" x14ac:dyDescent="0.35">
      <c r="A47" s="12" t="s">
        <v>1111</v>
      </c>
      <c r="B47" s="30" t="s">
        <v>1112</v>
      </c>
      <c r="C47" s="30" t="s">
        <v>952</v>
      </c>
      <c r="D47" s="13">
        <v>556084</v>
      </c>
      <c r="E47" s="14">
        <v>1697.45</v>
      </c>
      <c r="F47" s="15">
        <v>1.1900000000000001E-2</v>
      </c>
      <c r="G47" s="15"/>
    </row>
    <row r="48" spans="1:7" x14ac:dyDescent="0.35">
      <c r="A48" s="12" t="s">
        <v>1651</v>
      </c>
      <c r="B48" s="30" t="s">
        <v>1652</v>
      </c>
      <c r="C48" s="30" t="s">
        <v>1025</v>
      </c>
      <c r="D48" s="13">
        <v>58516</v>
      </c>
      <c r="E48" s="14">
        <v>1574.55</v>
      </c>
      <c r="F48" s="15">
        <v>1.0999999999999999E-2</v>
      </c>
      <c r="G48" s="15"/>
    </row>
    <row r="49" spans="1:7" x14ac:dyDescent="0.35">
      <c r="A49" s="12" t="s">
        <v>1653</v>
      </c>
      <c r="B49" s="30" t="s">
        <v>1654</v>
      </c>
      <c r="C49" s="30" t="s">
        <v>985</v>
      </c>
      <c r="D49" s="13">
        <v>399570</v>
      </c>
      <c r="E49" s="14">
        <v>1544.94</v>
      </c>
      <c r="F49" s="15">
        <v>1.0800000000000001E-2</v>
      </c>
      <c r="G49" s="15"/>
    </row>
    <row r="50" spans="1:7" x14ac:dyDescent="0.35">
      <c r="A50" s="12" t="s">
        <v>1127</v>
      </c>
      <c r="B50" s="30" t="s">
        <v>1128</v>
      </c>
      <c r="C50" s="30" t="s">
        <v>1025</v>
      </c>
      <c r="D50" s="13">
        <v>51468</v>
      </c>
      <c r="E50" s="14">
        <v>1544.4</v>
      </c>
      <c r="F50" s="15">
        <v>1.0800000000000001E-2</v>
      </c>
      <c r="G50" s="15"/>
    </row>
    <row r="51" spans="1:7" x14ac:dyDescent="0.35">
      <c r="A51" s="12" t="s">
        <v>1655</v>
      </c>
      <c r="B51" s="30" t="s">
        <v>1656</v>
      </c>
      <c r="C51" s="30" t="s">
        <v>1252</v>
      </c>
      <c r="D51" s="13">
        <v>44260</v>
      </c>
      <c r="E51" s="14">
        <v>1504.18</v>
      </c>
      <c r="F51" s="15">
        <v>1.0500000000000001E-2</v>
      </c>
      <c r="G51" s="15"/>
    </row>
    <row r="52" spans="1:7" x14ac:dyDescent="0.35">
      <c r="A52" s="12" t="s">
        <v>1589</v>
      </c>
      <c r="B52" s="30" t="s">
        <v>1590</v>
      </c>
      <c r="C52" s="30" t="s">
        <v>903</v>
      </c>
      <c r="D52" s="13">
        <v>440917</v>
      </c>
      <c r="E52" s="14">
        <v>1495.59</v>
      </c>
      <c r="F52" s="15">
        <v>1.0500000000000001E-2</v>
      </c>
      <c r="G52" s="15"/>
    </row>
    <row r="53" spans="1:7" x14ac:dyDescent="0.35">
      <c r="A53" s="12" t="s">
        <v>1103</v>
      </c>
      <c r="B53" s="30" t="s">
        <v>1104</v>
      </c>
      <c r="C53" s="30" t="s">
        <v>920</v>
      </c>
      <c r="D53" s="13">
        <v>79851</v>
      </c>
      <c r="E53" s="14">
        <v>1453.85</v>
      </c>
      <c r="F53" s="15">
        <v>1.0200000000000001E-2</v>
      </c>
      <c r="G53" s="15"/>
    </row>
    <row r="54" spans="1:7" x14ac:dyDescent="0.35">
      <c r="A54" s="12" t="s">
        <v>1492</v>
      </c>
      <c r="B54" s="30" t="s">
        <v>1493</v>
      </c>
      <c r="C54" s="30" t="s">
        <v>985</v>
      </c>
      <c r="D54" s="13">
        <v>498498</v>
      </c>
      <c r="E54" s="14">
        <v>1405.27</v>
      </c>
      <c r="F54" s="15">
        <v>9.7999999999999997E-3</v>
      </c>
      <c r="G54" s="15"/>
    </row>
    <row r="55" spans="1:7" x14ac:dyDescent="0.35">
      <c r="A55" s="12" t="s">
        <v>1657</v>
      </c>
      <c r="B55" s="30" t="s">
        <v>1658</v>
      </c>
      <c r="C55" s="30" t="s">
        <v>1659</v>
      </c>
      <c r="D55" s="13">
        <v>54985</v>
      </c>
      <c r="E55" s="14">
        <v>1371.55</v>
      </c>
      <c r="F55" s="15">
        <v>9.5999999999999992E-3</v>
      </c>
      <c r="G55" s="15"/>
    </row>
    <row r="56" spans="1:7" x14ac:dyDescent="0.35">
      <c r="A56" s="12" t="s">
        <v>1660</v>
      </c>
      <c r="B56" s="30" t="s">
        <v>1661</v>
      </c>
      <c r="C56" s="30" t="s">
        <v>1662</v>
      </c>
      <c r="D56" s="13">
        <v>208540</v>
      </c>
      <c r="E56" s="14">
        <v>1368.75</v>
      </c>
      <c r="F56" s="15">
        <v>9.5999999999999992E-3</v>
      </c>
      <c r="G56" s="15"/>
    </row>
    <row r="57" spans="1:7" x14ac:dyDescent="0.35">
      <c r="A57" s="12" t="s">
        <v>1663</v>
      </c>
      <c r="B57" s="30" t="s">
        <v>1664</v>
      </c>
      <c r="C57" s="30" t="s">
        <v>1025</v>
      </c>
      <c r="D57" s="13">
        <v>326313</v>
      </c>
      <c r="E57" s="14">
        <v>1363.34</v>
      </c>
      <c r="F57" s="15">
        <v>9.4999999999999998E-3</v>
      </c>
      <c r="G57" s="15"/>
    </row>
    <row r="58" spans="1:7" x14ac:dyDescent="0.35">
      <c r="A58" s="12" t="s">
        <v>965</v>
      </c>
      <c r="B58" s="30" t="s">
        <v>966</v>
      </c>
      <c r="C58" s="30" t="s">
        <v>967</v>
      </c>
      <c r="D58" s="13">
        <v>86415</v>
      </c>
      <c r="E58" s="14">
        <v>1350.1</v>
      </c>
      <c r="F58" s="15">
        <v>9.4999999999999998E-3</v>
      </c>
      <c r="G58" s="15"/>
    </row>
    <row r="59" spans="1:7" x14ac:dyDescent="0.35">
      <c r="A59" s="12" t="s">
        <v>1619</v>
      </c>
      <c r="B59" s="30" t="s">
        <v>1620</v>
      </c>
      <c r="C59" s="30" t="s">
        <v>943</v>
      </c>
      <c r="D59" s="13">
        <v>1996056</v>
      </c>
      <c r="E59" s="14">
        <v>1343.35</v>
      </c>
      <c r="F59" s="15">
        <v>9.4000000000000004E-3</v>
      </c>
      <c r="G59" s="15"/>
    </row>
    <row r="60" spans="1:7" x14ac:dyDescent="0.35">
      <c r="A60" s="12" t="s">
        <v>1665</v>
      </c>
      <c r="B60" s="30" t="s">
        <v>1666</v>
      </c>
      <c r="C60" s="30" t="s">
        <v>997</v>
      </c>
      <c r="D60" s="13">
        <v>442035</v>
      </c>
      <c r="E60" s="14">
        <v>1301.79</v>
      </c>
      <c r="F60" s="15">
        <v>9.1000000000000004E-3</v>
      </c>
      <c r="G60" s="15"/>
    </row>
    <row r="61" spans="1:7" x14ac:dyDescent="0.35">
      <c r="A61" s="12" t="s">
        <v>1599</v>
      </c>
      <c r="B61" s="30" t="s">
        <v>1600</v>
      </c>
      <c r="C61" s="30" t="s">
        <v>928</v>
      </c>
      <c r="D61" s="13">
        <v>329646</v>
      </c>
      <c r="E61" s="14">
        <v>1274.4100000000001</v>
      </c>
      <c r="F61" s="15">
        <v>8.8999999999999999E-3</v>
      </c>
      <c r="G61" s="15"/>
    </row>
    <row r="62" spans="1:7" x14ac:dyDescent="0.35">
      <c r="A62" s="12" t="s">
        <v>1667</v>
      </c>
      <c r="B62" s="30" t="s">
        <v>1668</v>
      </c>
      <c r="C62" s="30" t="s">
        <v>900</v>
      </c>
      <c r="D62" s="13">
        <v>568314</v>
      </c>
      <c r="E62" s="14">
        <v>1240.6300000000001</v>
      </c>
      <c r="F62" s="15">
        <v>8.6999999999999994E-3</v>
      </c>
      <c r="G62" s="15"/>
    </row>
    <row r="63" spans="1:7" x14ac:dyDescent="0.35">
      <c r="A63" s="12" t="s">
        <v>1669</v>
      </c>
      <c r="B63" s="30" t="s">
        <v>1670</v>
      </c>
      <c r="C63" s="30" t="s">
        <v>1015</v>
      </c>
      <c r="D63" s="13">
        <v>64020</v>
      </c>
      <c r="E63" s="14">
        <v>1228.8</v>
      </c>
      <c r="F63" s="15">
        <v>8.6E-3</v>
      </c>
      <c r="G63" s="15"/>
    </row>
    <row r="64" spans="1:7" x14ac:dyDescent="0.35">
      <c r="A64" s="12" t="s">
        <v>1109</v>
      </c>
      <c r="B64" s="30" t="s">
        <v>1110</v>
      </c>
      <c r="C64" s="30" t="s">
        <v>994</v>
      </c>
      <c r="D64" s="13">
        <v>279555</v>
      </c>
      <c r="E64" s="14">
        <v>1167</v>
      </c>
      <c r="F64" s="15">
        <v>8.2000000000000007E-3</v>
      </c>
      <c r="G64" s="15"/>
    </row>
    <row r="65" spans="1:7" x14ac:dyDescent="0.35">
      <c r="A65" s="12" t="s">
        <v>1094</v>
      </c>
      <c r="B65" s="30" t="s">
        <v>1095</v>
      </c>
      <c r="C65" s="30" t="s">
        <v>1034</v>
      </c>
      <c r="D65" s="13">
        <v>379883</v>
      </c>
      <c r="E65" s="14">
        <v>1157.8800000000001</v>
      </c>
      <c r="F65" s="15">
        <v>8.0999999999999996E-3</v>
      </c>
      <c r="G65" s="15"/>
    </row>
    <row r="66" spans="1:7" x14ac:dyDescent="0.35">
      <c r="A66" s="12" t="s">
        <v>1597</v>
      </c>
      <c r="B66" s="30" t="s">
        <v>1598</v>
      </c>
      <c r="C66" s="30" t="s">
        <v>997</v>
      </c>
      <c r="D66" s="13">
        <v>1786551</v>
      </c>
      <c r="E66" s="14">
        <v>1097.8399999999999</v>
      </c>
      <c r="F66" s="15">
        <v>7.7000000000000002E-3</v>
      </c>
      <c r="G66" s="15"/>
    </row>
    <row r="67" spans="1:7" x14ac:dyDescent="0.35">
      <c r="A67" s="12" t="s">
        <v>1671</v>
      </c>
      <c r="B67" s="30" t="s">
        <v>1672</v>
      </c>
      <c r="C67" s="30" t="s">
        <v>928</v>
      </c>
      <c r="D67" s="13">
        <v>899052</v>
      </c>
      <c r="E67" s="14">
        <v>1073.47</v>
      </c>
      <c r="F67" s="15">
        <v>7.4999999999999997E-3</v>
      </c>
      <c r="G67" s="15"/>
    </row>
    <row r="68" spans="1:7" x14ac:dyDescent="0.35">
      <c r="A68" s="12" t="s">
        <v>1673</v>
      </c>
      <c r="B68" s="30" t="s">
        <v>1674</v>
      </c>
      <c r="C68" s="30" t="s">
        <v>985</v>
      </c>
      <c r="D68" s="13">
        <v>53705</v>
      </c>
      <c r="E68" s="14">
        <v>1033.42</v>
      </c>
      <c r="F68" s="15">
        <v>7.1999999999999998E-3</v>
      </c>
      <c r="G68" s="15"/>
    </row>
    <row r="69" spans="1:7" x14ac:dyDescent="0.35">
      <c r="A69" s="12" t="s">
        <v>1675</v>
      </c>
      <c r="B69" s="30" t="s">
        <v>1676</v>
      </c>
      <c r="C69" s="30" t="s">
        <v>952</v>
      </c>
      <c r="D69" s="13">
        <v>59690</v>
      </c>
      <c r="E69" s="14">
        <v>1020.1</v>
      </c>
      <c r="F69" s="15">
        <v>7.1000000000000004E-3</v>
      </c>
      <c r="G69" s="15"/>
    </row>
    <row r="70" spans="1:7" x14ac:dyDescent="0.35">
      <c r="A70" s="12" t="s">
        <v>1677</v>
      </c>
      <c r="B70" s="30" t="s">
        <v>1678</v>
      </c>
      <c r="C70" s="30" t="s">
        <v>1193</v>
      </c>
      <c r="D70" s="13">
        <v>100536</v>
      </c>
      <c r="E70" s="14">
        <v>819.67</v>
      </c>
      <c r="F70" s="15">
        <v>5.7000000000000002E-3</v>
      </c>
      <c r="G70" s="15"/>
    </row>
    <row r="71" spans="1:7" x14ac:dyDescent="0.35">
      <c r="A71" s="12" t="s">
        <v>1679</v>
      </c>
      <c r="B71" s="30" t="s">
        <v>1680</v>
      </c>
      <c r="C71" s="30" t="s">
        <v>1082</v>
      </c>
      <c r="D71" s="13">
        <v>59740</v>
      </c>
      <c r="E71" s="14">
        <v>817.36</v>
      </c>
      <c r="F71" s="15">
        <v>5.7000000000000002E-3</v>
      </c>
      <c r="G71" s="15"/>
    </row>
    <row r="72" spans="1:7" x14ac:dyDescent="0.35">
      <c r="A72" s="12" t="s">
        <v>1227</v>
      </c>
      <c r="B72" s="30" t="s">
        <v>1228</v>
      </c>
      <c r="C72" s="30" t="s">
        <v>985</v>
      </c>
      <c r="D72" s="13">
        <v>18126</v>
      </c>
      <c r="E72" s="14">
        <v>770.7</v>
      </c>
      <c r="F72" s="15">
        <v>5.4000000000000003E-3</v>
      </c>
      <c r="G72" s="15"/>
    </row>
    <row r="73" spans="1:7" x14ac:dyDescent="0.35">
      <c r="A73" s="12" t="s">
        <v>1681</v>
      </c>
      <c r="B73" s="30" t="s">
        <v>1682</v>
      </c>
      <c r="C73" s="30" t="s">
        <v>1073</v>
      </c>
      <c r="D73" s="13">
        <v>160031</v>
      </c>
      <c r="E73" s="14">
        <v>691.89</v>
      </c>
      <c r="F73" s="15">
        <v>4.7999999999999996E-3</v>
      </c>
      <c r="G73" s="15"/>
    </row>
    <row r="74" spans="1:7" x14ac:dyDescent="0.35">
      <c r="A74" s="12" t="s">
        <v>1683</v>
      </c>
      <c r="B74" s="30" t="s">
        <v>1684</v>
      </c>
      <c r="C74" s="30" t="s">
        <v>997</v>
      </c>
      <c r="D74" s="13">
        <v>35294</v>
      </c>
      <c r="E74" s="14">
        <v>662.45</v>
      </c>
      <c r="F74" s="15">
        <v>4.5999999999999999E-3</v>
      </c>
      <c r="G74" s="15"/>
    </row>
    <row r="75" spans="1:7" x14ac:dyDescent="0.35">
      <c r="A75" s="12" t="s">
        <v>1685</v>
      </c>
      <c r="B75" s="30" t="s">
        <v>1686</v>
      </c>
      <c r="C75" s="30" t="s">
        <v>967</v>
      </c>
      <c r="D75" s="13">
        <v>37598</v>
      </c>
      <c r="E75" s="14">
        <v>600.5</v>
      </c>
      <c r="F75" s="15">
        <v>4.1999999999999997E-3</v>
      </c>
      <c r="G75" s="15"/>
    </row>
    <row r="76" spans="1:7" x14ac:dyDescent="0.35">
      <c r="A76" s="12" t="s">
        <v>1687</v>
      </c>
      <c r="B76" s="30" t="s">
        <v>1688</v>
      </c>
      <c r="C76" s="30" t="s">
        <v>928</v>
      </c>
      <c r="D76" s="13">
        <v>93300</v>
      </c>
      <c r="E76" s="14">
        <v>550.94000000000005</v>
      </c>
      <c r="F76" s="15">
        <v>3.8999999999999998E-3</v>
      </c>
      <c r="G76" s="15"/>
    </row>
    <row r="77" spans="1:7" x14ac:dyDescent="0.35">
      <c r="A77" s="12" t="s">
        <v>1689</v>
      </c>
      <c r="B77" s="30" t="s">
        <v>1690</v>
      </c>
      <c r="C77" s="30" t="s">
        <v>977</v>
      </c>
      <c r="D77" s="13">
        <v>135642</v>
      </c>
      <c r="E77" s="14">
        <v>526.02</v>
      </c>
      <c r="F77" s="15">
        <v>3.7000000000000002E-3</v>
      </c>
      <c r="G77" s="15"/>
    </row>
    <row r="78" spans="1:7" x14ac:dyDescent="0.35">
      <c r="A78" s="12" t="s">
        <v>975</v>
      </c>
      <c r="B78" s="30" t="s">
        <v>976</v>
      </c>
      <c r="C78" s="30" t="s">
        <v>977</v>
      </c>
      <c r="D78" s="13">
        <v>49498</v>
      </c>
      <c r="E78" s="14">
        <v>512.54999999999995</v>
      </c>
      <c r="F78" s="15">
        <v>3.5999999999999999E-3</v>
      </c>
      <c r="G78" s="15"/>
    </row>
    <row r="79" spans="1:7" x14ac:dyDescent="0.35">
      <c r="A79" s="12" t="s">
        <v>1236</v>
      </c>
      <c r="B79" s="30" t="s">
        <v>1237</v>
      </c>
      <c r="C79" s="30" t="s">
        <v>920</v>
      </c>
      <c r="D79" s="13">
        <v>14658</v>
      </c>
      <c r="E79" s="14">
        <v>451.42</v>
      </c>
      <c r="F79" s="15">
        <v>3.2000000000000002E-3</v>
      </c>
      <c r="G79" s="15"/>
    </row>
    <row r="80" spans="1:7" x14ac:dyDescent="0.35">
      <c r="A80" s="12" t="s">
        <v>1603</v>
      </c>
      <c r="B80" s="30" t="s">
        <v>1604</v>
      </c>
      <c r="C80" s="30" t="s">
        <v>1068</v>
      </c>
      <c r="D80" s="13">
        <v>95995</v>
      </c>
      <c r="E80" s="14">
        <v>399.77</v>
      </c>
      <c r="F80" s="15">
        <v>2.8E-3</v>
      </c>
      <c r="G80" s="15"/>
    </row>
    <row r="81" spans="1:7" x14ac:dyDescent="0.35">
      <c r="A81" s="12" t="s">
        <v>1691</v>
      </c>
      <c r="B81" s="30" t="s">
        <v>1692</v>
      </c>
      <c r="C81" s="30" t="s">
        <v>952</v>
      </c>
      <c r="D81" s="13">
        <v>121901</v>
      </c>
      <c r="E81" s="14">
        <v>353.94</v>
      </c>
      <c r="F81" s="15">
        <v>2.5000000000000001E-3</v>
      </c>
      <c r="G81" s="15"/>
    </row>
    <row r="82" spans="1:7" x14ac:dyDescent="0.35">
      <c r="A82" s="12" t="s">
        <v>1693</v>
      </c>
      <c r="B82" s="30" t="s">
        <v>1694</v>
      </c>
      <c r="C82" s="30" t="s">
        <v>977</v>
      </c>
      <c r="D82" s="13">
        <v>14909</v>
      </c>
      <c r="E82" s="14">
        <v>320.31</v>
      </c>
      <c r="F82" s="15">
        <v>2.2000000000000001E-3</v>
      </c>
      <c r="G82" s="15"/>
    </row>
    <row r="83" spans="1:7" x14ac:dyDescent="0.35">
      <c r="A83" s="12" t="s">
        <v>1695</v>
      </c>
      <c r="B83" s="30" t="s">
        <v>1696</v>
      </c>
      <c r="C83" s="30" t="s">
        <v>1073</v>
      </c>
      <c r="D83" s="13">
        <v>258757</v>
      </c>
      <c r="E83" s="14">
        <v>205.32</v>
      </c>
      <c r="F83" s="15">
        <v>1.4E-3</v>
      </c>
      <c r="G83" s="15"/>
    </row>
    <row r="84" spans="1:7" x14ac:dyDescent="0.35">
      <c r="A84" s="16" t="s">
        <v>110</v>
      </c>
      <c r="B84" s="31"/>
      <c r="C84" s="31"/>
      <c r="D84" s="17"/>
      <c r="E84" s="37">
        <v>136925.65</v>
      </c>
      <c r="F84" s="38">
        <v>0.95809999999999995</v>
      </c>
      <c r="G84" s="20"/>
    </row>
    <row r="85" spans="1:7" x14ac:dyDescent="0.35">
      <c r="A85" s="16" t="s">
        <v>1277</v>
      </c>
      <c r="B85" s="30"/>
      <c r="C85" s="30"/>
      <c r="D85" s="13"/>
      <c r="E85" s="14"/>
      <c r="F85" s="15"/>
      <c r="G85" s="15"/>
    </row>
    <row r="86" spans="1:7" x14ac:dyDescent="0.35">
      <c r="A86" s="16" t="s">
        <v>110</v>
      </c>
      <c r="B86" s="30"/>
      <c r="C86" s="30"/>
      <c r="D86" s="13"/>
      <c r="E86" s="39" t="s">
        <v>104</v>
      </c>
      <c r="F86" s="40" t="s">
        <v>104</v>
      </c>
      <c r="G86" s="15"/>
    </row>
    <row r="87" spans="1:7" x14ac:dyDescent="0.35">
      <c r="A87" s="21" t="s">
        <v>135</v>
      </c>
      <c r="B87" s="32"/>
      <c r="C87" s="32"/>
      <c r="D87" s="22"/>
      <c r="E87" s="27">
        <v>136925.65</v>
      </c>
      <c r="F87" s="28">
        <v>0.95809999999999995</v>
      </c>
      <c r="G87" s="20"/>
    </row>
    <row r="88" spans="1:7" x14ac:dyDescent="0.35">
      <c r="A88" s="12"/>
      <c r="B88" s="30"/>
      <c r="C88" s="30"/>
      <c r="D88" s="13"/>
      <c r="E88" s="14"/>
      <c r="F88" s="15"/>
      <c r="G88" s="15"/>
    </row>
    <row r="89" spans="1:7" x14ac:dyDescent="0.35">
      <c r="A89" s="12"/>
      <c r="B89" s="30"/>
      <c r="C89" s="30"/>
      <c r="D89" s="13"/>
      <c r="E89" s="14"/>
      <c r="F89" s="15"/>
      <c r="G89" s="15"/>
    </row>
    <row r="90" spans="1:7" x14ac:dyDescent="0.35">
      <c r="A90" s="16" t="s">
        <v>136</v>
      </c>
      <c r="B90" s="30"/>
      <c r="C90" s="30"/>
      <c r="D90" s="13"/>
      <c r="E90" s="14"/>
      <c r="F90" s="15"/>
      <c r="G90" s="15"/>
    </row>
    <row r="91" spans="1:7" x14ac:dyDescent="0.35">
      <c r="A91" s="12" t="s">
        <v>137</v>
      </c>
      <c r="B91" s="30"/>
      <c r="C91" s="30"/>
      <c r="D91" s="13"/>
      <c r="E91" s="14">
        <v>6288.03</v>
      </c>
      <c r="F91" s="15">
        <v>4.3999999999999997E-2</v>
      </c>
      <c r="G91" s="15">
        <v>5.6446000000000003E-2</v>
      </c>
    </row>
    <row r="92" spans="1:7" x14ac:dyDescent="0.35">
      <c r="A92" s="16" t="s">
        <v>110</v>
      </c>
      <c r="B92" s="31"/>
      <c r="C92" s="31"/>
      <c r="D92" s="17"/>
      <c r="E92" s="37">
        <v>6288.03</v>
      </c>
      <c r="F92" s="38">
        <v>4.3999999999999997E-2</v>
      </c>
      <c r="G92" s="20"/>
    </row>
    <row r="93" spans="1:7" x14ac:dyDescent="0.35">
      <c r="A93" s="12"/>
      <c r="B93" s="30"/>
      <c r="C93" s="30"/>
      <c r="D93" s="13"/>
      <c r="E93" s="14"/>
      <c r="F93" s="15"/>
      <c r="G93" s="15"/>
    </row>
    <row r="94" spans="1:7" x14ac:dyDescent="0.35">
      <c r="A94" s="21" t="s">
        <v>135</v>
      </c>
      <c r="B94" s="32"/>
      <c r="C94" s="32"/>
      <c r="D94" s="22"/>
      <c r="E94" s="18">
        <v>6288.03</v>
      </c>
      <c r="F94" s="19">
        <v>4.3999999999999997E-2</v>
      </c>
      <c r="G94" s="20"/>
    </row>
    <row r="95" spans="1:7" x14ac:dyDescent="0.35">
      <c r="A95" s="12" t="s">
        <v>138</v>
      </c>
      <c r="B95" s="30"/>
      <c r="C95" s="30"/>
      <c r="D95" s="13"/>
      <c r="E95" s="14">
        <v>0.97242189999999995</v>
      </c>
      <c r="F95" s="15">
        <v>6.0000000000000002E-6</v>
      </c>
      <c r="G95" s="15"/>
    </row>
    <row r="96" spans="1:7" x14ac:dyDescent="0.35">
      <c r="A96" s="12" t="s">
        <v>139</v>
      </c>
      <c r="B96" s="30"/>
      <c r="C96" s="30"/>
      <c r="D96" s="13"/>
      <c r="E96" s="23">
        <v>-373.96242189999998</v>
      </c>
      <c r="F96" s="24">
        <v>-2.1059999999999998E-3</v>
      </c>
      <c r="G96" s="15">
        <v>5.6446000000000003E-2</v>
      </c>
    </row>
    <row r="97" spans="1:7" x14ac:dyDescent="0.35">
      <c r="A97" s="25" t="s">
        <v>140</v>
      </c>
      <c r="B97" s="33"/>
      <c r="C97" s="33"/>
      <c r="D97" s="26"/>
      <c r="E97" s="27">
        <v>142840.69</v>
      </c>
      <c r="F97" s="28">
        <v>1</v>
      </c>
      <c r="G97" s="28"/>
    </row>
    <row r="102" spans="1:7" x14ac:dyDescent="0.35">
      <c r="A102" s="1" t="s">
        <v>2352</v>
      </c>
    </row>
    <row r="103" spans="1:7" x14ac:dyDescent="0.35">
      <c r="A103" s="47" t="s">
        <v>2353</v>
      </c>
      <c r="B103" s="34" t="s">
        <v>104</v>
      </c>
    </row>
    <row r="104" spans="1:7" x14ac:dyDescent="0.35">
      <c r="A104" t="s">
        <v>2354</v>
      </c>
    </row>
    <row r="105" spans="1:7" x14ac:dyDescent="0.35">
      <c r="A105" t="s">
        <v>2355</v>
      </c>
      <c r="B105" t="s">
        <v>2356</v>
      </c>
      <c r="C105" t="s">
        <v>2356</v>
      </c>
    </row>
    <row r="106" spans="1:7" x14ac:dyDescent="0.35">
      <c r="B106" s="48">
        <v>44865</v>
      </c>
      <c r="C106" s="48">
        <v>44895</v>
      </c>
    </row>
    <row r="107" spans="1:7" x14ac:dyDescent="0.35">
      <c r="A107" t="s">
        <v>2360</v>
      </c>
      <c r="B107">
        <v>27.055</v>
      </c>
      <c r="C107">
        <v>27.38</v>
      </c>
      <c r="E107" s="2"/>
      <c r="G107"/>
    </row>
    <row r="108" spans="1:7" x14ac:dyDescent="0.35">
      <c r="A108" t="s">
        <v>2361</v>
      </c>
      <c r="B108">
        <v>23.669</v>
      </c>
      <c r="C108">
        <v>23.952999999999999</v>
      </c>
      <c r="E108" s="2"/>
      <c r="G108"/>
    </row>
    <row r="109" spans="1:7" x14ac:dyDescent="0.35">
      <c r="A109" t="s">
        <v>2385</v>
      </c>
      <c r="B109">
        <v>25.489000000000001</v>
      </c>
      <c r="C109">
        <v>25.76</v>
      </c>
      <c r="E109" s="2"/>
      <c r="G109"/>
    </row>
    <row r="110" spans="1:7" x14ac:dyDescent="0.35">
      <c r="A110" t="s">
        <v>2386</v>
      </c>
      <c r="B110">
        <v>22.149000000000001</v>
      </c>
      <c r="C110">
        <v>22.384</v>
      </c>
      <c r="E110" s="2"/>
      <c r="G110"/>
    </row>
    <row r="111" spans="1:7" x14ac:dyDescent="0.35">
      <c r="E111" s="2"/>
      <c r="G111"/>
    </row>
    <row r="112" spans="1:7" x14ac:dyDescent="0.35">
      <c r="A112" t="s">
        <v>2371</v>
      </c>
      <c r="B112" s="34" t="s">
        <v>104</v>
      </c>
    </row>
    <row r="113" spans="1:4" x14ac:dyDescent="0.35">
      <c r="A113" t="s">
        <v>2372</v>
      </c>
      <c r="B113" s="34" t="s">
        <v>104</v>
      </c>
    </row>
    <row r="114" spans="1:4" ht="29" x14ac:dyDescent="0.35">
      <c r="A114" s="47" t="s">
        <v>2373</v>
      </c>
      <c r="B114" s="34" t="s">
        <v>104</v>
      </c>
    </row>
    <row r="115" spans="1:4" ht="29" x14ac:dyDescent="0.35">
      <c r="A115" s="47" t="s">
        <v>2374</v>
      </c>
      <c r="B115" s="34" t="s">
        <v>104</v>
      </c>
    </row>
    <row r="116" spans="1:4" x14ac:dyDescent="0.35">
      <c r="A116" t="s">
        <v>2415</v>
      </c>
      <c r="B116" s="49">
        <v>0.14852199999999999</v>
      </c>
    </row>
    <row r="117" spans="1:4" ht="29" x14ac:dyDescent="0.35">
      <c r="A117" s="47" t="s">
        <v>2376</v>
      </c>
      <c r="B117" s="34" t="s">
        <v>104</v>
      </c>
    </row>
    <row r="118" spans="1:4" ht="29" x14ac:dyDescent="0.35">
      <c r="A118" s="47" t="s">
        <v>2377</v>
      </c>
      <c r="B118" s="34" t="s">
        <v>104</v>
      </c>
    </row>
    <row r="119" spans="1:4" ht="29" x14ac:dyDescent="0.35">
      <c r="A119" s="47" t="s">
        <v>2380</v>
      </c>
      <c r="B119" s="34" t="s">
        <v>104</v>
      </c>
    </row>
    <row r="120" spans="1:4" x14ac:dyDescent="0.35">
      <c r="A120" t="s">
        <v>2523</v>
      </c>
      <c r="B120" s="34" t="s">
        <v>104</v>
      </c>
    </row>
    <row r="121" spans="1:4" x14ac:dyDescent="0.35">
      <c r="A121" t="s">
        <v>2524</v>
      </c>
      <c r="B121" s="34" t="s">
        <v>104</v>
      </c>
    </row>
    <row r="123" spans="1:4" ht="29" x14ac:dyDescent="0.35">
      <c r="A123" s="70" t="s">
        <v>2580</v>
      </c>
      <c r="B123" s="57" t="s">
        <v>2581</v>
      </c>
      <c r="C123" s="57" t="s">
        <v>2531</v>
      </c>
      <c r="D123" s="65" t="s">
        <v>2532</v>
      </c>
    </row>
    <row r="124" spans="1:4" ht="70.5" customHeight="1" x14ac:dyDescent="0.35">
      <c r="A124" s="71" t="s">
        <v>2605</v>
      </c>
      <c r="B124" s="58"/>
      <c r="C124" s="58" t="s">
        <v>2556</v>
      </c>
      <c r="D124"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78CFE-1BCC-463A-B667-D7BAE5C41E57}">
  <dimension ref="A1:H181"/>
  <sheetViews>
    <sheetView showGridLines="0" workbookViewId="0">
      <pane ySplit="4" topLeftCell="A179" activePane="bottomLeft" state="frozen"/>
      <selection pane="bottomLeft" activeCell="A180" sqref="A180:D181"/>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61</v>
      </c>
      <c r="B1" s="55"/>
      <c r="C1" s="55"/>
      <c r="D1" s="55"/>
      <c r="E1" s="55"/>
      <c r="F1" s="55"/>
      <c r="G1" s="55"/>
      <c r="H1" s="51" t="str">
        <f>HYPERLINK("[EDEL_Portfolio Monthly Notes 30-Nov-2022.xlsx]Index!A1","Index")</f>
        <v>Index</v>
      </c>
    </row>
    <row r="2" spans="1:8" ht="19.5" customHeight="1" x14ac:dyDescent="0.35">
      <c r="A2" s="55" t="s">
        <v>62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935</v>
      </c>
      <c r="B8" s="30" t="s">
        <v>936</v>
      </c>
      <c r="C8" s="30" t="s">
        <v>937</v>
      </c>
      <c r="D8" s="13">
        <v>83049</v>
      </c>
      <c r="E8" s="14">
        <v>2268.36</v>
      </c>
      <c r="F8" s="15">
        <v>8.3400000000000002E-2</v>
      </c>
      <c r="G8" s="15"/>
    </row>
    <row r="9" spans="1:8" x14ac:dyDescent="0.35">
      <c r="A9" s="12" t="s">
        <v>918</v>
      </c>
      <c r="B9" s="30" t="s">
        <v>919</v>
      </c>
      <c r="C9" s="30" t="s">
        <v>920</v>
      </c>
      <c r="D9" s="13">
        <v>307800</v>
      </c>
      <c r="E9" s="14">
        <v>1756.77</v>
      </c>
      <c r="F9" s="15">
        <v>6.4600000000000005E-2</v>
      </c>
      <c r="G9" s="15"/>
    </row>
    <row r="10" spans="1:8" x14ac:dyDescent="0.35">
      <c r="A10" s="12" t="s">
        <v>895</v>
      </c>
      <c r="B10" s="30" t="s">
        <v>896</v>
      </c>
      <c r="C10" s="30" t="s">
        <v>897</v>
      </c>
      <c r="D10" s="13">
        <v>170000</v>
      </c>
      <c r="E10" s="14">
        <v>1497.7</v>
      </c>
      <c r="F10" s="15">
        <v>5.5E-2</v>
      </c>
      <c r="G10" s="15"/>
    </row>
    <row r="11" spans="1:8" x14ac:dyDescent="0.35">
      <c r="A11" s="12" t="s">
        <v>933</v>
      </c>
      <c r="B11" s="30" t="s">
        <v>934</v>
      </c>
      <c r="C11" s="30" t="s">
        <v>900</v>
      </c>
      <c r="D11" s="13">
        <v>122936</v>
      </c>
      <c r="E11" s="14">
        <v>1171.46</v>
      </c>
      <c r="F11" s="15">
        <v>4.3099999999999999E-2</v>
      </c>
      <c r="G11" s="15"/>
    </row>
    <row r="12" spans="1:8" x14ac:dyDescent="0.35">
      <c r="A12" s="12" t="s">
        <v>978</v>
      </c>
      <c r="B12" s="30" t="s">
        <v>979</v>
      </c>
      <c r="C12" s="30" t="s">
        <v>980</v>
      </c>
      <c r="D12" s="13">
        <v>246632</v>
      </c>
      <c r="E12" s="14">
        <v>838.55</v>
      </c>
      <c r="F12" s="15">
        <v>3.0800000000000001E-2</v>
      </c>
      <c r="G12" s="15"/>
    </row>
    <row r="13" spans="1:8" x14ac:dyDescent="0.35">
      <c r="A13" s="12" t="s">
        <v>1482</v>
      </c>
      <c r="B13" s="30" t="s">
        <v>1483</v>
      </c>
      <c r="C13" s="30" t="s">
        <v>900</v>
      </c>
      <c r="D13" s="13">
        <v>112430</v>
      </c>
      <c r="E13" s="14">
        <v>677.33</v>
      </c>
      <c r="F13" s="15">
        <v>2.4899999999999999E-2</v>
      </c>
      <c r="G13" s="15"/>
    </row>
    <row r="14" spans="1:8" x14ac:dyDescent="0.35">
      <c r="A14" s="12" t="s">
        <v>1151</v>
      </c>
      <c r="B14" s="30" t="s">
        <v>1152</v>
      </c>
      <c r="C14" s="30" t="s">
        <v>900</v>
      </c>
      <c r="D14" s="13">
        <v>73917</v>
      </c>
      <c r="E14" s="14">
        <v>666.18</v>
      </c>
      <c r="F14" s="15">
        <v>2.4500000000000001E-2</v>
      </c>
      <c r="G14" s="15"/>
    </row>
    <row r="15" spans="1:8" x14ac:dyDescent="0.35">
      <c r="A15" s="12" t="s">
        <v>898</v>
      </c>
      <c r="B15" s="30" t="s">
        <v>899</v>
      </c>
      <c r="C15" s="30" t="s">
        <v>900</v>
      </c>
      <c r="D15" s="13">
        <v>41135</v>
      </c>
      <c r="E15" s="14">
        <v>661.64</v>
      </c>
      <c r="F15" s="15">
        <v>2.4299999999999999E-2</v>
      </c>
      <c r="G15" s="15"/>
    </row>
    <row r="16" spans="1:8" x14ac:dyDescent="0.35">
      <c r="A16" s="12" t="s">
        <v>904</v>
      </c>
      <c r="B16" s="30" t="s">
        <v>905</v>
      </c>
      <c r="C16" s="30" t="s">
        <v>906</v>
      </c>
      <c r="D16" s="13">
        <v>15500</v>
      </c>
      <c r="E16" s="14">
        <v>607.27</v>
      </c>
      <c r="F16" s="15">
        <v>2.23E-2</v>
      </c>
      <c r="G16" s="15"/>
    </row>
    <row r="17" spans="1:7" x14ac:dyDescent="0.35">
      <c r="A17" s="12" t="s">
        <v>1071</v>
      </c>
      <c r="B17" s="30" t="s">
        <v>1072</v>
      </c>
      <c r="C17" s="30" t="s">
        <v>1073</v>
      </c>
      <c r="D17" s="13">
        <v>28320</v>
      </c>
      <c r="E17" s="14">
        <v>587.6</v>
      </c>
      <c r="F17" s="15">
        <v>2.1600000000000001E-2</v>
      </c>
      <c r="G17" s="15"/>
    </row>
    <row r="18" spans="1:7" x14ac:dyDescent="0.35">
      <c r="A18" s="12" t="s">
        <v>971</v>
      </c>
      <c r="B18" s="30" t="s">
        <v>972</v>
      </c>
      <c r="C18" s="30" t="s">
        <v>952</v>
      </c>
      <c r="D18" s="13">
        <v>32522</v>
      </c>
      <c r="E18" s="14">
        <v>531.72</v>
      </c>
      <c r="F18" s="15">
        <v>1.95E-2</v>
      </c>
      <c r="G18" s="15"/>
    </row>
    <row r="19" spans="1:7" x14ac:dyDescent="0.35">
      <c r="A19" s="12" t="s">
        <v>921</v>
      </c>
      <c r="B19" s="30" t="s">
        <v>922</v>
      </c>
      <c r="C19" s="30" t="s">
        <v>923</v>
      </c>
      <c r="D19" s="13">
        <v>4700</v>
      </c>
      <c r="E19" s="14">
        <v>421.79</v>
      </c>
      <c r="F19" s="15">
        <v>1.55E-2</v>
      </c>
      <c r="G19" s="15"/>
    </row>
    <row r="20" spans="1:7" x14ac:dyDescent="0.35">
      <c r="A20" s="12" t="s">
        <v>1035</v>
      </c>
      <c r="B20" s="30" t="s">
        <v>1036</v>
      </c>
      <c r="C20" s="30" t="s">
        <v>1022</v>
      </c>
      <c r="D20" s="13">
        <v>170200</v>
      </c>
      <c r="E20" s="14">
        <v>387.12</v>
      </c>
      <c r="F20" s="15">
        <v>1.4200000000000001E-2</v>
      </c>
      <c r="G20" s="15"/>
    </row>
    <row r="21" spans="1:7" x14ac:dyDescent="0.35">
      <c r="A21" s="12" t="s">
        <v>1697</v>
      </c>
      <c r="B21" s="30" t="s">
        <v>1698</v>
      </c>
      <c r="C21" s="30" t="s">
        <v>977</v>
      </c>
      <c r="D21" s="13">
        <v>61416</v>
      </c>
      <c r="E21" s="14">
        <v>317.14999999999998</v>
      </c>
      <c r="F21" s="15">
        <v>1.17E-2</v>
      </c>
      <c r="G21" s="15"/>
    </row>
    <row r="22" spans="1:7" x14ac:dyDescent="0.35">
      <c r="A22" s="12" t="s">
        <v>1170</v>
      </c>
      <c r="B22" s="30" t="s">
        <v>1171</v>
      </c>
      <c r="C22" s="30" t="s">
        <v>980</v>
      </c>
      <c r="D22" s="13">
        <v>11652</v>
      </c>
      <c r="E22" s="14">
        <v>312.77999999999997</v>
      </c>
      <c r="F22" s="15">
        <v>1.15E-2</v>
      </c>
      <c r="G22" s="15"/>
    </row>
    <row r="23" spans="1:7" x14ac:dyDescent="0.35">
      <c r="A23" s="12" t="s">
        <v>931</v>
      </c>
      <c r="B23" s="30" t="s">
        <v>932</v>
      </c>
      <c r="C23" s="30" t="s">
        <v>928</v>
      </c>
      <c r="D23" s="13">
        <v>3827</v>
      </c>
      <c r="E23" s="14">
        <v>257.20999999999998</v>
      </c>
      <c r="F23" s="15">
        <v>9.4999999999999998E-3</v>
      </c>
      <c r="G23" s="15"/>
    </row>
    <row r="24" spans="1:7" x14ac:dyDescent="0.35">
      <c r="A24" s="12" t="s">
        <v>1018</v>
      </c>
      <c r="B24" s="30" t="s">
        <v>1019</v>
      </c>
      <c r="C24" s="30" t="s">
        <v>994</v>
      </c>
      <c r="D24" s="13">
        <v>5000</v>
      </c>
      <c r="E24" s="14">
        <v>224.36</v>
      </c>
      <c r="F24" s="15">
        <v>8.2000000000000007E-3</v>
      </c>
      <c r="G24" s="15"/>
    </row>
    <row r="25" spans="1:7" x14ac:dyDescent="0.35">
      <c r="A25" s="12" t="s">
        <v>1135</v>
      </c>
      <c r="B25" s="30" t="s">
        <v>1136</v>
      </c>
      <c r="C25" s="30" t="s">
        <v>923</v>
      </c>
      <c r="D25" s="13">
        <v>17000</v>
      </c>
      <c r="E25" s="14">
        <v>221.95</v>
      </c>
      <c r="F25" s="15">
        <v>8.2000000000000007E-3</v>
      </c>
      <c r="G25" s="15"/>
    </row>
    <row r="26" spans="1:7" x14ac:dyDescent="0.35">
      <c r="A26" s="12" t="s">
        <v>988</v>
      </c>
      <c r="B26" s="30" t="s">
        <v>989</v>
      </c>
      <c r="C26" s="30" t="s">
        <v>955</v>
      </c>
      <c r="D26" s="13">
        <v>272000</v>
      </c>
      <c r="E26" s="14">
        <v>209.44</v>
      </c>
      <c r="F26" s="15">
        <v>7.7000000000000002E-3</v>
      </c>
      <c r="G26" s="15"/>
    </row>
    <row r="27" spans="1:7" x14ac:dyDescent="0.35">
      <c r="A27" s="12" t="s">
        <v>973</v>
      </c>
      <c r="B27" s="30" t="s">
        <v>974</v>
      </c>
      <c r="C27" s="30" t="s">
        <v>909</v>
      </c>
      <c r="D27" s="13">
        <v>42000</v>
      </c>
      <c r="E27" s="14">
        <v>206.56</v>
      </c>
      <c r="F27" s="15">
        <v>7.6E-3</v>
      </c>
      <c r="G27" s="15"/>
    </row>
    <row r="28" spans="1:7" x14ac:dyDescent="0.35">
      <c r="A28" s="12" t="s">
        <v>1076</v>
      </c>
      <c r="B28" s="30" t="s">
        <v>1077</v>
      </c>
      <c r="C28" s="30" t="s">
        <v>952</v>
      </c>
      <c r="D28" s="13">
        <v>16800</v>
      </c>
      <c r="E28" s="14">
        <v>188.29</v>
      </c>
      <c r="F28" s="15">
        <v>6.8999999999999999E-3</v>
      </c>
      <c r="G28" s="15"/>
    </row>
    <row r="29" spans="1:7" x14ac:dyDescent="0.35">
      <c r="A29" s="12" t="s">
        <v>960</v>
      </c>
      <c r="B29" s="30" t="s">
        <v>961</v>
      </c>
      <c r="C29" s="30" t="s">
        <v>962</v>
      </c>
      <c r="D29" s="13">
        <v>21717</v>
      </c>
      <c r="E29" s="14">
        <v>184.32</v>
      </c>
      <c r="F29" s="15">
        <v>6.7999999999999996E-3</v>
      </c>
      <c r="G29" s="15"/>
    </row>
    <row r="30" spans="1:7" x14ac:dyDescent="0.35">
      <c r="A30" s="12" t="s">
        <v>1187</v>
      </c>
      <c r="B30" s="30" t="s">
        <v>1188</v>
      </c>
      <c r="C30" s="30" t="s">
        <v>917</v>
      </c>
      <c r="D30" s="13">
        <v>105000</v>
      </c>
      <c r="E30" s="14">
        <v>180.81</v>
      </c>
      <c r="F30" s="15">
        <v>6.6E-3</v>
      </c>
      <c r="G30" s="15"/>
    </row>
    <row r="31" spans="1:7" x14ac:dyDescent="0.35">
      <c r="A31" s="12" t="s">
        <v>1250</v>
      </c>
      <c r="B31" s="30" t="s">
        <v>1251</v>
      </c>
      <c r="C31" s="30" t="s">
        <v>1252</v>
      </c>
      <c r="D31" s="13">
        <v>380</v>
      </c>
      <c r="E31" s="14">
        <v>180.18</v>
      </c>
      <c r="F31" s="15">
        <v>6.6E-3</v>
      </c>
      <c r="G31" s="15"/>
    </row>
    <row r="32" spans="1:7" x14ac:dyDescent="0.35">
      <c r="A32" s="12" t="s">
        <v>910</v>
      </c>
      <c r="B32" s="30" t="s">
        <v>911</v>
      </c>
      <c r="C32" s="30" t="s">
        <v>912</v>
      </c>
      <c r="D32" s="13">
        <v>6000</v>
      </c>
      <c r="E32" s="14">
        <v>165.24</v>
      </c>
      <c r="F32" s="15">
        <v>6.1000000000000004E-3</v>
      </c>
      <c r="G32" s="15"/>
    </row>
    <row r="33" spans="1:7" x14ac:dyDescent="0.35">
      <c r="A33" s="12" t="s">
        <v>1155</v>
      </c>
      <c r="B33" s="30" t="s">
        <v>1156</v>
      </c>
      <c r="C33" s="30" t="s">
        <v>1034</v>
      </c>
      <c r="D33" s="13">
        <v>20747</v>
      </c>
      <c r="E33" s="14">
        <v>163.84</v>
      </c>
      <c r="F33" s="15">
        <v>6.0000000000000001E-3</v>
      </c>
      <c r="G33" s="15"/>
    </row>
    <row r="34" spans="1:7" x14ac:dyDescent="0.35">
      <c r="A34" s="12" t="s">
        <v>1145</v>
      </c>
      <c r="B34" s="30" t="s">
        <v>1146</v>
      </c>
      <c r="C34" s="30" t="s">
        <v>952</v>
      </c>
      <c r="D34" s="13">
        <v>3750</v>
      </c>
      <c r="E34" s="14">
        <v>155.80000000000001</v>
      </c>
      <c r="F34" s="15">
        <v>5.7000000000000002E-3</v>
      </c>
      <c r="G34" s="15"/>
    </row>
    <row r="35" spans="1:7" x14ac:dyDescent="0.35">
      <c r="A35" s="12" t="s">
        <v>1125</v>
      </c>
      <c r="B35" s="30" t="s">
        <v>1126</v>
      </c>
      <c r="C35" s="30" t="s">
        <v>900</v>
      </c>
      <c r="D35" s="13">
        <v>91000</v>
      </c>
      <c r="E35" s="14">
        <v>151.29</v>
      </c>
      <c r="F35" s="15">
        <v>5.5999999999999999E-3</v>
      </c>
      <c r="G35" s="15"/>
    </row>
    <row r="36" spans="1:7" x14ac:dyDescent="0.35">
      <c r="A36" s="12" t="s">
        <v>1039</v>
      </c>
      <c r="B36" s="30" t="s">
        <v>1040</v>
      </c>
      <c r="C36" s="30" t="s">
        <v>994</v>
      </c>
      <c r="D36" s="13">
        <v>13851</v>
      </c>
      <c r="E36" s="14">
        <v>144.88999999999999</v>
      </c>
      <c r="F36" s="15">
        <v>5.3E-3</v>
      </c>
      <c r="G36" s="15"/>
    </row>
    <row r="37" spans="1:7" x14ac:dyDescent="0.35">
      <c r="A37" s="12" t="s">
        <v>1003</v>
      </c>
      <c r="B37" s="30" t="s">
        <v>1004</v>
      </c>
      <c r="C37" s="30" t="s">
        <v>952</v>
      </c>
      <c r="D37" s="13">
        <v>4234</v>
      </c>
      <c r="E37" s="14">
        <v>143.57</v>
      </c>
      <c r="F37" s="15">
        <v>5.3E-3</v>
      </c>
      <c r="G37" s="15"/>
    </row>
    <row r="38" spans="1:7" x14ac:dyDescent="0.35">
      <c r="A38" s="12" t="s">
        <v>1054</v>
      </c>
      <c r="B38" s="30" t="s">
        <v>1055</v>
      </c>
      <c r="C38" s="30" t="s">
        <v>928</v>
      </c>
      <c r="D38" s="13">
        <v>8571</v>
      </c>
      <c r="E38" s="14">
        <v>139.41</v>
      </c>
      <c r="F38" s="15">
        <v>5.1000000000000004E-3</v>
      </c>
      <c r="G38" s="15"/>
    </row>
    <row r="39" spans="1:7" x14ac:dyDescent="0.35">
      <c r="A39" s="12" t="s">
        <v>963</v>
      </c>
      <c r="B39" s="30" t="s">
        <v>964</v>
      </c>
      <c r="C39" s="30" t="s">
        <v>912</v>
      </c>
      <c r="D39" s="13">
        <v>132433</v>
      </c>
      <c r="E39" s="14">
        <v>139.19</v>
      </c>
      <c r="F39" s="15">
        <v>5.1000000000000004E-3</v>
      </c>
      <c r="G39" s="15"/>
    </row>
    <row r="40" spans="1:7" x14ac:dyDescent="0.35">
      <c r="A40" s="12" t="s">
        <v>1225</v>
      </c>
      <c r="B40" s="30" t="s">
        <v>1226</v>
      </c>
      <c r="C40" s="30" t="s">
        <v>1159</v>
      </c>
      <c r="D40" s="13">
        <v>140000</v>
      </c>
      <c r="E40" s="14">
        <v>132.65</v>
      </c>
      <c r="F40" s="15">
        <v>4.8999999999999998E-3</v>
      </c>
      <c r="G40" s="15"/>
    </row>
    <row r="41" spans="1:7" x14ac:dyDescent="0.35">
      <c r="A41" s="12" t="s">
        <v>907</v>
      </c>
      <c r="B41" s="30" t="s">
        <v>908</v>
      </c>
      <c r="C41" s="30" t="s">
        <v>909</v>
      </c>
      <c r="D41" s="13">
        <v>50000</v>
      </c>
      <c r="E41" s="14">
        <v>132.30000000000001</v>
      </c>
      <c r="F41" s="15">
        <v>4.8999999999999998E-3</v>
      </c>
      <c r="G41" s="15"/>
    </row>
    <row r="42" spans="1:7" x14ac:dyDescent="0.35">
      <c r="A42" s="12" t="s">
        <v>953</v>
      </c>
      <c r="B42" s="30" t="s">
        <v>954</v>
      </c>
      <c r="C42" s="30" t="s">
        <v>955</v>
      </c>
      <c r="D42" s="13">
        <v>28450</v>
      </c>
      <c r="E42" s="14">
        <v>128.22</v>
      </c>
      <c r="F42" s="15">
        <v>4.7000000000000002E-3</v>
      </c>
      <c r="G42" s="15"/>
    </row>
    <row r="43" spans="1:7" x14ac:dyDescent="0.35">
      <c r="A43" s="12" t="s">
        <v>1078</v>
      </c>
      <c r="B43" s="30" t="s">
        <v>1079</v>
      </c>
      <c r="C43" s="30" t="s">
        <v>920</v>
      </c>
      <c r="D43" s="13">
        <v>1700</v>
      </c>
      <c r="E43" s="14">
        <v>120.31</v>
      </c>
      <c r="F43" s="15">
        <v>4.4000000000000003E-3</v>
      </c>
      <c r="G43" s="15"/>
    </row>
    <row r="44" spans="1:7" x14ac:dyDescent="0.35">
      <c r="A44" s="12" t="s">
        <v>1518</v>
      </c>
      <c r="B44" s="30" t="s">
        <v>1519</v>
      </c>
      <c r="C44" s="30" t="s">
        <v>1002</v>
      </c>
      <c r="D44" s="13">
        <v>37400</v>
      </c>
      <c r="E44" s="14">
        <v>108.98</v>
      </c>
      <c r="F44" s="15">
        <v>4.0000000000000001E-3</v>
      </c>
      <c r="G44" s="15"/>
    </row>
    <row r="45" spans="1:7" x14ac:dyDescent="0.35">
      <c r="A45" s="12" t="s">
        <v>929</v>
      </c>
      <c r="B45" s="30" t="s">
        <v>930</v>
      </c>
      <c r="C45" s="30" t="s">
        <v>900</v>
      </c>
      <c r="D45" s="13">
        <v>9319</v>
      </c>
      <c r="E45" s="14">
        <v>108.83</v>
      </c>
      <c r="F45" s="15">
        <v>4.0000000000000001E-3</v>
      </c>
      <c r="G45" s="15"/>
    </row>
    <row r="46" spans="1:7" x14ac:dyDescent="0.35">
      <c r="A46" s="12" t="s">
        <v>947</v>
      </c>
      <c r="B46" s="30" t="s">
        <v>948</v>
      </c>
      <c r="C46" s="30" t="s">
        <v>949</v>
      </c>
      <c r="D46" s="13">
        <v>22500</v>
      </c>
      <c r="E46" s="14">
        <v>107.15</v>
      </c>
      <c r="F46" s="15">
        <v>3.8999999999999998E-3</v>
      </c>
      <c r="G46" s="15"/>
    </row>
    <row r="47" spans="1:7" x14ac:dyDescent="0.35">
      <c r="A47" s="12" t="s">
        <v>1265</v>
      </c>
      <c r="B47" s="30" t="s">
        <v>1266</v>
      </c>
      <c r="C47" s="30" t="s">
        <v>923</v>
      </c>
      <c r="D47" s="13">
        <v>9868</v>
      </c>
      <c r="E47" s="14">
        <v>103.43</v>
      </c>
      <c r="F47" s="15">
        <v>3.8E-3</v>
      </c>
      <c r="G47" s="15"/>
    </row>
    <row r="48" spans="1:7" x14ac:dyDescent="0.35">
      <c r="A48" s="12" t="s">
        <v>1506</v>
      </c>
      <c r="B48" s="30" t="s">
        <v>1507</v>
      </c>
      <c r="C48" s="30" t="s">
        <v>1015</v>
      </c>
      <c r="D48" s="13">
        <v>3000</v>
      </c>
      <c r="E48" s="14">
        <v>99.18</v>
      </c>
      <c r="F48" s="15">
        <v>3.5999999999999999E-3</v>
      </c>
      <c r="G48" s="15"/>
    </row>
    <row r="49" spans="1:7" x14ac:dyDescent="0.35">
      <c r="A49" s="12" t="s">
        <v>1202</v>
      </c>
      <c r="B49" s="30" t="s">
        <v>1203</v>
      </c>
      <c r="C49" s="30" t="s">
        <v>1204</v>
      </c>
      <c r="D49" s="13">
        <v>43102</v>
      </c>
      <c r="E49" s="14">
        <v>97.95</v>
      </c>
      <c r="F49" s="15">
        <v>3.5999999999999999E-3</v>
      </c>
      <c r="G49" s="15"/>
    </row>
    <row r="50" spans="1:7" x14ac:dyDescent="0.35">
      <c r="A50" s="12" t="s">
        <v>1569</v>
      </c>
      <c r="B50" s="30" t="s">
        <v>1570</v>
      </c>
      <c r="C50" s="30" t="s">
        <v>977</v>
      </c>
      <c r="D50" s="13">
        <v>2500</v>
      </c>
      <c r="E50" s="14">
        <v>96.94</v>
      </c>
      <c r="F50" s="15">
        <v>3.5999999999999999E-3</v>
      </c>
      <c r="G50" s="15"/>
    </row>
    <row r="51" spans="1:7" x14ac:dyDescent="0.35">
      <c r="A51" s="12" t="s">
        <v>938</v>
      </c>
      <c r="B51" s="30" t="s">
        <v>939</v>
      </c>
      <c r="C51" s="30" t="s">
        <v>940</v>
      </c>
      <c r="D51" s="13">
        <v>10163</v>
      </c>
      <c r="E51" s="14">
        <v>94.75</v>
      </c>
      <c r="F51" s="15">
        <v>3.5000000000000001E-3</v>
      </c>
      <c r="G51" s="15"/>
    </row>
    <row r="52" spans="1:7" x14ac:dyDescent="0.35">
      <c r="A52" s="12" t="s">
        <v>1209</v>
      </c>
      <c r="B52" s="30" t="s">
        <v>1210</v>
      </c>
      <c r="C52" s="30" t="s">
        <v>952</v>
      </c>
      <c r="D52" s="13">
        <v>1945</v>
      </c>
      <c r="E52" s="14">
        <v>94.11</v>
      </c>
      <c r="F52" s="15">
        <v>3.5000000000000001E-3</v>
      </c>
      <c r="G52" s="15"/>
    </row>
    <row r="53" spans="1:7" x14ac:dyDescent="0.35">
      <c r="A53" s="12" t="s">
        <v>1512</v>
      </c>
      <c r="B53" s="30" t="s">
        <v>1513</v>
      </c>
      <c r="C53" s="30" t="s">
        <v>955</v>
      </c>
      <c r="D53" s="13">
        <v>30016</v>
      </c>
      <c r="E53" s="14">
        <v>92.22</v>
      </c>
      <c r="F53" s="15">
        <v>3.3999999999999998E-3</v>
      </c>
      <c r="G53" s="15"/>
    </row>
    <row r="54" spans="1:7" x14ac:dyDescent="0.35">
      <c r="A54" s="12" t="s">
        <v>1183</v>
      </c>
      <c r="B54" s="30" t="s">
        <v>1184</v>
      </c>
      <c r="C54" s="30" t="s">
        <v>1159</v>
      </c>
      <c r="D54" s="13">
        <v>42149</v>
      </c>
      <c r="E54" s="14">
        <v>89.63</v>
      </c>
      <c r="F54" s="15">
        <v>3.3E-3</v>
      </c>
      <c r="G54" s="15"/>
    </row>
    <row r="55" spans="1:7" x14ac:dyDescent="0.35">
      <c r="A55" s="12" t="s">
        <v>1009</v>
      </c>
      <c r="B55" s="30" t="s">
        <v>1010</v>
      </c>
      <c r="C55" s="30" t="s">
        <v>917</v>
      </c>
      <c r="D55" s="13">
        <v>16599</v>
      </c>
      <c r="E55" s="14">
        <v>89.25</v>
      </c>
      <c r="F55" s="15">
        <v>3.3E-3</v>
      </c>
      <c r="G55" s="15"/>
    </row>
    <row r="56" spans="1:7" x14ac:dyDescent="0.35">
      <c r="A56" s="12" t="s">
        <v>1200</v>
      </c>
      <c r="B56" s="30" t="s">
        <v>1201</v>
      </c>
      <c r="C56" s="30" t="s">
        <v>937</v>
      </c>
      <c r="D56" s="13">
        <v>24000</v>
      </c>
      <c r="E56" s="14">
        <v>81.88</v>
      </c>
      <c r="F56" s="15">
        <v>3.0000000000000001E-3</v>
      </c>
      <c r="G56" s="15"/>
    </row>
    <row r="57" spans="1:7" x14ac:dyDescent="0.35">
      <c r="A57" s="12" t="s">
        <v>1050</v>
      </c>
      <c r="B57" s="30" t="s">
        <v>1051</v>
      </c>
      <c r="C57" s="30" t="s">
        <v>1034</v>
      </c>
      <c r="D57" s="13">
        <v>8777</v>
      </c>
      <c r="E57" s="14">
        <v>81.599999999999994</v>
      </c>
      <c r="F57" s="15">
        <v>3.0000000000000001E-3</v>
      </c>
      <c r="G57" s="15"/>
    </row>
    <row r="58" spans="1:7" x14ac:dyDescent="0.35">
      <c r="A58" s="12" t="s">
        <v>1236</v>
      </c>
      <c r="B58" s="30" t="s">
        <v>1237</v>
      </c>
      <c r="C58" s="30" t="s">
        <v>920</v>
      </c>
      <c r="D58" s="13">
        <v>2559</v>
      </c>
      <c r="E58" s="14">
        <v>78.81</v>
      </c>
      <c r="F58" s="15">
        <v>2.8999999999999998E-3</v>
      </c>
      <c r="G58" s="15"/>
    </row>
    <row r="59" spans="1:7" x14ac:dyDescent="0.35">
      <c r="A59" s="12" t="s">
        <v>1180</v>
      </c>
      <c r="B59" s="30" t="s">
        <v>1181</v>
      </c>
      <c r="C59" s="30" t="s">
        <v>1182</v>
      </c>
      <c r="D59" s="13">
        <v>55000</v>
      </c>
      <c r="E59" s="14">
        <v>77.61</v>
      </c>
      <c r="F59" s="15">
        <v>2.8999999999999998E-3</v>
      </c>
      <c r="G59" s="15"/>
    </row>
    <row r="60" spans="1:7" x14ac:dyDescent="0.35">
      <c r="A60" s="12" t="s">
        <v>1621</v>
      </c>
      <c r="B60" s="30" t="s">
        <v>1622</v>
      </c>
      <c r="C60" s="30" t="s">
        <v>1089</v>
      </c>
      <c r="D60" s="13">
        <v>17242</v>
      </c>
      <c r="E60" s="14">
        <v>77.61</v>
      </c>
      <c r="F60" s="15">
        <v>2.8999999999999998E-3</v>
      </c>
      <c r="G60" s="15"/>
    </row>
    <row r="61" spans="1:7" x14ac:dyDescent="0.35">
      <c r="A61" s="12" t="s">
        <v>1533</v>
      </c>
      <c r="B61" s="30" t="s">
        <v>1534</v>
      </c>
      <c r="C61" s="30" t="s">
        <v>1233</v>
      </c>
      <c r="D61" s="13">
        <v>2000</v>
      </c>
      <c r="E61" s="14">
        <v>76.3</v>
      </c>
      <c r="F61" s="15">
        <v>2.8E-3</v>
      </c>
      <c r="G61" s="15"/>
    </row>
    <row r="62" spans="1:7" x14ac:dyDescent="0.35">
      <c r="A62" s="12" t="s">
        <v>1699</v>
      </c>
      <c r="B62" s="30" t="s">
        <v>1700</v>
      </c>
      <c r="C62" s="30" t="s">
        <v>997</v>
      </c>
      <c r="D62" s="13">
        <v>766</v>
      </c>
      <c r="E62" s="14">
        <v>74.58</v>
      </c>
      <c r="F62" s="15">
        <v>2.7000000000000001E-3</v>
      </c>
      <c r="G62" s="15"/>
    </row>
    <row r="63" spans="1:7" x14ac:dyDescent="0.35">
      <c r="A63" s="12" t="s">
        <v>1516</v>
      </c>
      <c r="B63" s="30" t="s">
        <v>1517</v>
      </c>
      <c r="C63" s="30" t="s">
        <v>928</v>
      </c>
      <c r="D63" s="13">
        <v>2500</v>
      </c>
      <c r="E63" s="14">
        <v>73.13</v>
      </c>
      <c r="F63" s="15">
        <v>2.7000000000000001E-3</v>
      </c>
      <c r="G63" s="15"/>
    </row>
    <row r="64" spans="1:7" x14ac:dyDescent="0.35">
      <c r="A64" s="12" t="s">
        <v>1524</v>
      </c>
      <c r="B64" s="30" t="s">
        <v>1525</v>
      </c>
      <c r="C64" s="30" t="s">
        <v>994</v>
      </c>
      <c r="D64" s="13">
        <v>2068</v>
      </c>
      <c r="E64" s="14">
        <v>70.41</v>
      </c>
      <c r="F64" s="15">
        <v>2.5999999999999999E-3</v>
      </c>
      <c r="G64" s="15"/>
    </row>
    <row r="65" spans="1:7" x14ac:dyDescent="0.35">
      <c r="A65" s="12" t="s">
        <v>1500</v>
      </c>
      <c r="B65" s="30" t="s">
        <v>1501</v>
      </c>
      <c r="C65" s="30" t="s">
        <v>1002</v>
      </c>
      <c r="D65" s="13">
        <v>14352</v>
      </c>
      <c r="E65" s="14">
        <v>69.790000000000006</v>
      </c>
      <c r="F65" s="15">
        <v>2.5999999999999999E-3</v>
      </c>
      <c r="G65" s="15"/>
    </row>
    <row r="66" spans="1:7" x14ac:dyDescent="0.35">
      <c r="A66" s="12" t="s">
        <v>1064</v>
      </c>
      <c r="B66" s="30" t="s">
        <v>1065</v>
      </c>
      <c r="C66" s="30" t="s">
        <v>1022</v>
      </c>
      <c r="D66" s="13">
        <v>12616</v>
      </c>
      <c r="E66" s="14">
        <v>68.989999999999995</v>
      </c>
      <c r="F66" s="15">
        <v>2.5000000000000001E-3</v>
      </c>
      <c r="G66" s="15"/>
    </row>
    <row r="67" spans="1:7" x14ac:dyDescent="0.35">
      <c r="A67" s="12" t="s">
        <v>1486</v>
      </c>
      <c r="B67" s="30" t="s">
        <v>1487</v>
      </c>
      <c r="C67" s="30" t="s">
        <v>997</v>
      </c>
      <c r="D67" s="13">
        <v>12380</v>
      </c>
      <c r="E67" s="14">
        <v>68.11</v>
      </c>
      <c r="F67" s="15">
        <v>2.5000000000000001E-3</v>
      </c>
      <c r="G67" s="15"/>
    </row>
    <row r="68" spans="1:7" x14ac:dyDescent="0.35">
      <c r="A68" s="12" t="s">
        <v>1238</v>
      </c>
      <c r="B68" s="30" t="s">
        <v>1239</v>
      </c>
      <c r="C68" s="30" t="s">
        <v>994</v>
      </c>
      <c r="D68" s="13">
        <v>336</v>
      </c>
      <c r="E68" s="14">
        <v>68</v>
      </c>
      <c r="F68" s="15">
        <v>2.5000000000000001E-3</v>
      </c>
      <c r="G68" s="15"/>
    </row>
    <row r="69" spans="1:7" x14ac:dyDescent="0.35">
      <c r="A69" s="12" t="s">
        <v>1488</v>
      </c>
      <c r="B69" s="30" t="s">
        <v>1489</v>
      </c>
      <c r="C69" s="30" t="s">
        <v>997</v>
      </c>
      <c r="D69" s="13">
        <v>2529</v>
      </c>
      <c r="E69" s="14">
        <v>67.66</v>
      </c>
      <c r="F69" s="15">
        <v>2.5000000000000001E-3</v>
      </c>
      <c r="G69" s="15"/>
    </row>
    <row r="70" spans="1:7" x14ac:dyDescent="0.35">
      <c r="A70" s="12" t="s">
        <v>1701</v>
      </c>
      <c r="B70" s="30" t="s">
        <v>1702</v>
      </c>
      <c r="C70" s="30" t="s">
        <v>903</v>
      </c>
      <c r="D70" s="13">
        <v>4600</v>
      </c>
      <c r="E70" s="14">
        <v>67.55</v>
      </c>
      <c r="F70" s="15">
        <v>2.5000000000000001E-3</v>
      </c>
      <c r="G70" s="15"/>
    </row>
    <row r="71" spans="1:7" x14ac:dyDescent="0.35">
      <c r="A71" s="12" t="s">
        <v>1514</v>
      </c>
      <c r="B71" s="30" t="s">
        <v>1515</v>
      </c>
      <c r="C71" s="30" t="s">
        <v>977</v>
      </c>
      <c r="D71" s="13">
        <v>1800</v>
      </c>
      <c r="E71" s="14">
        <v>62.99</v>
      </c>
      <c r="F71" s="15">
        <v>2.3E-3</v>
      </c>
      <c r="G71" s="15"/>
    </row>
    <row r="72" spans="1:7" x14ac:dyDescent="0.35">
      <c r="A72" s="12" t="s">
        <v>1058</v>
      </c>
      <c r="B72" s="30" t="s">
        <v>1059</v>
      </c>
      <c r="C72" s="30" t="s">
        <v>946</v>
      </c>
      <c r="D72" s="13">
        <v>58418</v>
      </c>
      <c r="E72" s="14">
        <v>62.89</v>
      </c>
      <c r="F72" s="15">
        <v>2.3E-3</v>
      </c>
      <c r="G72" s="15"/>
    </row>
    <row r="73" spans="1:7" x14ac:dyDescent="0.35">
      <c r="A73" s="12" t="s">
        <v>1627</v>
      </c>
      <c r="B73" s="30" t="s">
        <v>1628</v>
      </c>
      <c r="C73" s="30" t="s">
        <v>1015</v>
      </c>
      <c r="D73" s="13">
        <v>3001</v>
      </c>
      <c r="E73" s="14">
        <v>58.05</v>
      </c>
      <c r="F73" s="15">
        <v>2.0999999999999999E-3</v>
      </c>
      <c r="G73" s="15"/>
    </row>
    <row r="74" spans="1:7" x14ac:dyDescent="0.35">
      <c r="A74" s="12" t="s">
        <v>1526</v>
      </c>
      <c r="B74" s="30" t="s">
        <v>1527</v>
      </c>
      <c r="C74" s="30" t="s">
        <v>928</v>
      </c>
      <c r="D74" s="13">
        <v>8400</v>
      </c>
      <c r="E74" s="14">
        <v>49.99</v>
      </c>
      <c r="F74" s="15">
        <v>1.8E-3</v>
      </c>
      <c r="G74" s="15"/>
    </row>
    <row r="75" spans="1:7" x14ac:dyDescent="0.35">
      <c r="A75" s="12" t="s">
        <v>1522</v>
      </c>
      <c r="B75" s="30" t="s">
        <v>1523</v>
      </c>
      <c r="C75" s="30" t="s">
        <v>994</v>
      </c>
      <c r="D75" s="13">
        <v>2650</v>
      </c>
      <c r="E75" s="14">
        <v>47.16</v>
      </c>
      <c r="F75" s="15">
        <v>1.6999999999999999E-3</v>
      </c>
      <c r="G75" s="15"/>
    </row>
    <row r="76" spans="1:7" x14ac:dyDescent="0.35">
      <c r="A76" s="12" t="s">
        <v>1703</v>
      </c>
      <c r="B76" s="30" t="s">
        <v>1704</v>
      </c>
      <c r="C76" s="30" t="s">
        <v>1002</v>
      </c>
      <c r="D76" s="13">
        <v>12000</v>
      </c>
      <c r="E76" s="14">
        <v>40.17</v>
      </c>
      <c r="F76" s="15">
        <v>1.5E-3</v>
      </c>
      <c r="G76" s="15"/>
    </row>
    <row r="77" spans="1:7" x14ac:dyDescent="0.35">
      <c r="A77" s="12" t="s">
        <v>1141</v>
      </c>
      <c r="B77" s="30" t="s">
        <v>1142</v>
      </c>
      <c r="C77" s="30" t="s">
        <v>928</v>
      </c>
      <c r="D77" s="13">
        <v>1085</v>
      </c>
      <c r="E77" s="14">
        <v>29.21</v>
      </c>
      <c r="F77" s="15">
        <v>1.1000000000000001E-3</v>
      </c>
      <c r="G77" s="15"/>
    </row>
    <row r="78" spans="1:7" x14ac:dyDescent="0.35">
      <c r="A78" s="12" t="s">
        <v>1490</v>
      </c>
      <c r="B78" s="30" t="s">
        <v>1491</v>
      </c>
      <c r="C78" s="30" t="s">
        <v>967</v>
      </c>
      <c r="D78" s="13">
        <v>1204</v>
      </c>
      <c r="E78" s="14">
        <v>27.68</v>
      </c>
      <c r="F78" s="15">
        <v>1E-3</v>
      </c>
      <c r="G78" s="15"/>
    </row>
    <row r="79" spans="1:7" x14ac:dyDescent="0.35">
      <c r="A79" s="12" t="s">
        <v>1530</v>
      </c>
      <c r="B79" s="30" t="s">
        <v>1531</v>
      </c>
      <c r="C79" s="30" t="s">
        <v>1532</v>
      </c>
      <c r="D79" s="13">
        <v>480</v>
      </c>
      <c r="E79" s="14">
        <v>3.48</v>
      </c>
      <c r="F79" s="15">
        <v>1E-4</v>
      </c>
      <c r="G79" s="15"/>
    </row>
    <row r="80" spans="1:7" x14ac:dyDescent="0.35">
      <c r="A80" s="16" t="s">
        <v>110</v>
      </c>
      <c r="B80" s="31"/>
      <c r="C80" s="31"/>
      <c r="D80" s="17"/>
      <c r="E80" s="37">
        <v>18953.2</v>
      </c>
      <c r="F80" s="38">
        <v>0.6966</v>
      </c>
      <c r="G80" s="20"/>
    </row>
    <row r="81" spans="1:7" x14ac:dyDescent="0.35">
      <c r="A81" s="12"/>
      <c r="B81" s="30"/>
      <c r="C81" s="30"/>
      <c r="D81" s="13"/>
      <c r="E81" s="14"/>
      <c r="F81" s="15"/>
      <c r="G81" s="15"/>
    </row>
    <row r="82" spans="1:7" x14ac:dyDescent="0.35">
      <c r="A82" s="16" t="s">
        <v>1277</v>
      </c>
      <c r="B82" s="30"/>
      <c r="C82" s="30"/>
      <c r="D82" s="13"/>
      <c r="E82" s="14"/>
      <c r="F82" s="15"/>
      <c r="G82" s="15"/>
    </row>
    <row r="83" spans="1:7" x14ac:dyDescent="0.35">
      <c r="A83" s="12" t="s">
        <v>1705</v>
      </c>
      <c r="B83" s="30" t="s">
        <v>1706</v>
      </c>
      <c r="C83" s="30" t="s">
        <v>928</v>
      </c>
      <c r="D83" s="13">
        <v>4600</v>
      </c>
      <c r="E83" s="14">
        <v>13.88</v>
      </c>
      <c r="F83" s="15">
        <v>5.0000000000000001E-4</v>
      </c>
      <c r="G83" s="15"/>
    </row>
    <row r="84" spans="1:7" x14ac:dyDescent="0.35">
      <c r="A84" s="16" t="s">
        <v>110</v>
      </c>
      <c r="B84" s="31"/>
      <c r="C84" s="31"/>
      <c r="D84" s="17"/>
      <c r="E84" s="37">
        <v>13.88</v>
      </c>
      <c r="F84" s="38">
        <v>5.0000000000000001E-4</v>
      </c>
      <c r="G84" s="20"/>
    </row>
    <row r="85" spans="1:7" x14ac:dyDescent="0.35">
      <c r="A85" s="21" t="s">
        <v>135</v>
      </c>
      <c r="B85" s="32"/>
      <c r="C85" s="32"/>
      <c r="D85" s="22"/>
      <c r="E85" s="27">
        <v>18953.2</v>
      </c>
      <c r="F85" s="28">
        <v>0.6966</v>
      </c>
      <c r="G85" s="20"/>
    </row>
    <row r="86" spans="1:7" x14ac:dyDescent="0.35">
      <c r="A86" s="12"/>
      <c r="B86" s="30"/>
      <c r="C86" s="30"/>
      <c r="D86" s="13"/>
      <c r="E86" s="14"/>
      <c r="F86" s="15"/>
      <c r="G86" s="15"/>
    </row>
    <row r="87" spans="1:7" x14ac:dyDescent="0.35">
      <c r="A87" s="16" t="s">
        <v>1278</v>
      </c>
      <c r="B87" s="30"/>
      <c r="C87" s="30"/>
      <c r="D87" s="13"/>
      <c r="E87" s="14"/>
      <c r="F87" s="15"/>
      <c r="G87" s="15"/>
    </row>
    <row r="88" spans="1:7" x14ac:dyDescent="0.35">
      <c r="A88" s="16" t="s">
        <v>1279</v>
      </c>
      <c r="B88" s="30"/>
      <c r="C88" s="30"/>
      <c r="D88" s="13"/>
      <c r="E88" s="14"/>
      <c r="F88" s="15"/>
      <c r="G88" s="15"/>
    </row>
    <row r="89" spans="1:7" x14ac:dyDescent="0.35">
      <c r="A89" s="12" t="s">
        <v>1580</v>
      </c>
      <c r="B89" s="30"/>
      <c r="C89" s="30" t="s">
        <v>985</v>
      </c>
      <c r="D89" s="13">
        <v>22500</v>
      </c>
      <c r="E89" s="14">
        <v>82.36</v>
      </c>
      <c r="F89" s="15">
        <v>3.026E-3</v>
      </c>
      <c r="G89" s="15"/>
    </row>
    <row r="90" spans="1:7" x14ac:dyDescent="0.35">
      <c r="A90" s="12" t="s">
        <v>1539</v>
      </c>
      <c r="B90" s="30"/>
      <c r="C90" s="30" t="s">
        <v>952</v>
      </c>
      <c r="D90" s="13">
        <v>1500</v>
      </c>
      <c r="E90" s="14">
        <v>60.58</v>
      </c>
      <c r="F90" s="15">
        <v>2.2260000000000001E-3</v>
      </c>
      <c r="G90" s="15"/>
    </row>
    <row r="91" spans="1:7" x14ac:dyDescent="0.35">
      <c r="A91" s="12" t="s">
        <v>1376</v>
      </c>
      <c r="B91" s="30"/>
      <c r="C91" s="30" t="s">
        <v>952</v>
      </c>
      <c r="D91" s="41">
        <v>-16800</v>
      </c>
      <c r="E91" s="23">
        <v>-189.85</v>
      </c>
      <c r="F91" s="24">
        <v>-6.9769999999999997E-3</v>
      </c>
      <c r="G91" s="15"/>
    </row>
    <row r="92" spans="1:7" x14ac:dyDescent="0.35">
      <c r="A92" s="12" t="s">
        <v>1421</v>
      </c>
      <c r="B92" s="30"/>
      <c r="C92" s="30" t="s">
        <v>909</v>
      </c>
      <c r="D92" s="41">
        <v>-42000</v>
      </c>
      <c r="E92" s="23">
        <v>-208.36</v>
      </c>
      <c r="F92" s="24">
        <v>-7.6569999999999997E-3</v>
      </c>
      <c r="G92" s="15"/>
    </row>
    <row r="93" spans="1:7" x14ac:dyDescent="0.35">
      <c r="A93" s="12" t="s">
        <v>1415</v>
      </c>
      <c r="B93" s="30"/>
      <c r="C93" s="30" t="s">
        <v>955</v>
      </c>
      <c r="D93" s="41">
        <v>-272000</v>
      </c>
      <c r="E93" s="23">
        <v>-210.66</v>
      </c>
      <c r="F93" s="24">
        <v>-7.7419999999999998E-3</v>
      </c>
      <c r="G93" s="15"/>
    </row>
    <row r="94" spans="1:7" x14ac:dyDescent="0.35">
      <c r="A94" s="12" t="s">
        <v>1395</v>
      </c>
      <c r="B94" s="30"/>
      <c r="C94" s="30" t="s">
        <v>1022</v>
      </c>
      <c r="D94" s="41">
        <v>-170200</v>
      </c>
      <c r="E94" s="23">
        <v>-389.33</v>
      </c>
      <c r="F94" s="24">
        <v>-1.4308E-2</v>
      </c>
      <c r="G94" s="15"/>
    </row>
    <row r="95" spans="1:7" x14ac:dyDescent="0.35">
      <c r="A95" s="12" t="s">
        <v>1447</v>
      </c>
      <c r="B95" s="30"/>
      <c r="C95" s="30" t="s">
        <v>906</v>
      </c>
      <c r="D95" s="41">
        <v>-15500</v>
      </c>
      <c r="E95" s="23">
        <v>-611.08000000000004</v>
      </c>
      <c r="F95" s="24">
        <v>-2.2457999999999999E-2</v>
      </c>
      <c r="G95" s="15"/>
    </row>
    <row r="96" spans="1:7" x14ac:dyDescent="0.35">
      <c r="A96" s="12" t="s">
        <v>1435</v>
      </c>
      <c r="B96" s="30"/>
      <c r="C96" s="30" t="s">
        <v>937</v>
      </c>
      <c r="D96" s="41">
        <v>-43750</v>
      </c>
      <c r="E96" s="23">
        <v>-1201.6400000000001</v>
      </c>
      <c r="F96" s="24">
        <v>-4.4160999999999999E-2</v>
      </c>
      <c r="G96" s="15"/>
    </row>
    <row r="97" spans="1:7" x14ac:dyDescent="0.35">
      <c r="A97" s="12" t="s">
        <v>1450</v>
      </c>
      <c r="B97" s="30"/>
      <c r="C97" s="30" t="s">
        <v>897</v>
      </c>
      <c r="D97" s="41">
        <v>-170000</v>
      </c>
      <c r="E97" s="23">
        <v>-1508.33</v>
      </c>
      <c r="F97" s="24">
        <v>-5.5433000000000003E-2</v>
      </c>
      <c r="G97" s="15"/>
    </row>
    <row r="98" spans="1:7" x14ac:dyDescent="0.35">
      <c r="A98" s="12" t="s">
        <v>1442</v>
      </c>
      <c r="B98" s="30"/>
      <c r="C98" s="30" t="s">
        <v>920</v>
      </c>
      <c r="D98" s="41">
        <v>-307800</v>
      </c>
      <c r="E98" s="23">
        <v>-1772</v>
      </c>
      <c r="F98" s="24">
        <v>-6.5123E-2</v>
      </c>
      <c r="G98" s="15"/>
    </row>
    <row r="99" spans="1:7" x14ac:dyDescent="0.35">
      <c r="A99" s="16" t="s">
        <v>110</v>
      </c>
      <c r="B99" s="31"/>
      <c r="C99" s="31"/>
      <c r="D99" s="17"/>
      <c r="E99" s="42">
        <v>-5948.31</v>
      </c>
      <c r="F99" s="43">
        <v>-0.218607</v>
      </c>
      <c r="G99" s="20"/>
    </row>
    <row r="100" spans="1:7" x14ac:dyDescent="0.35">
      <c r="A100" s="12"/>
      <c r="B100" s="30"/>
      <c r="C100" s="30"/>
      <c r="D100" s="13"/>
      <c r="E100" s="14"/>
      <c r="F100" s="15"/>
      <c r="G100" s="15"/>
    </row>
    <row r="101" spans="1:7" x14ac:dyDescent="0.35">
      <c r="A101" s="12"/>
      <c r="B101" s="30"/>
      <c r="C101" s="30"/>
      <c r="D101" s="13"/>
      <c r="E101" s="14"/>
      <c r="F101" s="15"/>
      <c r="G101" s="15"/>
    </row>
    <row r="102" spans="1:7" x14ac:dyDescent="0.35">
      <c r="A102" s="16" t="s">
        <v>1545</v>
      </c>
      <c r="B102" s="31"/>
      <c r="C102" s="31"/>
      <c r="D102" s="17"/>
      <c r="E102" s="46"/>
      <c r="F102" s="20"/>
      <c r="G102" s="20"/>
    </row>
    <row r="103" spans="1:7" x14ac:dyDescent="0.35">
      <c r="A103" s="12" t="s">
        <v>1546</v>
      </c>
      <c r="B103" s="30"/>
      <c r="C103" s="30" t="s">
        <v>1547</v>
      </c>
      <c r="D103" s="13">
        <v>3000</v>
      </c>
      <c r="E103" s="14">
        <v>19.37</v>
      </c>
      <c r="F103" s="15">
        <v>6.9999999999999999E-4</v>
      </c>
      <c r="G103" s="15"/>
    </row>
    <row r="104" spans="1:7" x14ac:dyDescent="0.35">
      <c r="A104" s="16" t="s">
        <v>110</v>
      </c>
      <c r="B104" s="31"/>
      <c r="C104" s="31"/>
      <c r="D104" s="17"/>
      <c r="E104" s="37">
        <v>19.37</v>
      </c>
      <c r="F104" s="38">
        <v>6.9999999999999999E-4</v>
      </c>
      <c r="G104" s="20"/>
    </row>
    <row r="105" spans="1:7" x14ac:dyDescent="0.35">
      <c r="A105" s="12"/>
      <c r="B105" s="30"/>
      <c r="C105" s="30"/>
      <c r="D105" s="13"/>
      <c r="E105" s="14"/>
      <c r="F105" s="15"/>
      <c r="G105" s="15"/>
    </row>
    <row r="106" spans="1:7" x14ac:dyDescent="0.35">
      <c r="A106" s="21" t="s">
        <v>135</v>
      </c>
      <c r="B106" s="32"/>
      <c r="C106" s="32"/>
      <c r="D106" s="22"/>
      <c r="E106" s="18">
        <v>19.37</v>
      </c>
      <c r="F106" s="19">
        <v>6.9999999999999999E-4</v>
      </c>
      <c r="G106" s="20"/>
    </row>
    <row r="107" spans="1:7" x14ac:dyDescent="0.35">
      <c r="A107" s="16" t="s">
        <v>143</v>
      </c>
      <c r="B107" s="30"/>
      <c r="C107" s="30"/>
      <c r="D107" s="13"/>
      <c r="E107" s="14"/>
      <c r="F107" s="15"/>
      <c r="G107" s="15"/>
    </row>
    <row r="108" spans="1:7" x14ac:dyDescent="0.35">
      <c r="A108" s="16" t="s">
        <v>144</v>
      </c>
      <c r="B108" s="30"/>
      <c r="C108" s="30"/>
      <c r="D108" s="13"/>
      <c r="E108" s="14"/>
      <c r="F108" s="15"/>
      <c r="G108" s="15"/>
    </row>
    <row r="109" spans="1:7" x14ac:dyDescent="0.35">
      <c r="A109" s="12" t="s">
        <v>575</v>
      </c>
      <c r="B109" s="30" t="s">
        <v>576</v>
      </c>
      <c r="C109" s="30" t="s">
        <v>147</v>
      </c>
      <c r="D109" s="13">
        <v>500000</v>
      </c>
      <c r="E109" s="14">
        <v>499.29</v>
      </c>
      <c r="F109" s="15">
        <v>1.83E-2</v>
      </c>
      <c r="G109" s="15">
        <v>7.3849999999999999E-2</v>
      </c>
    </row>
    <row r="110" spans="1:7" x14ac:dyDescent="0.35">
      <c r="A110" s="16" t="s">
        <v>110</v>
      </c>
      <c r="B110" s="31"/>
      <c r="C110" s="31"/>
      <c r="D110" s="17"/>
      <c r="E110" s="37">
        <v>499.29</v>
      </c>
      <c r="F110" s="38">
        <v>1.83E-2</v>
      </c>
      <c r="G110" s="20"/>
    </row>
    <row r="111" spans="1:7" x14ac:dyDescent="0.35">
      <c r="A111" s="12"/>
      <c r="B111" s="30"/>
      <c r="C111" s="30"/>
      <c r="D111" s="13"/>
      <c r="E111" s="14"/>
      <c r="F111" s="15"/>
      <c r="G111" s="15"/>
    </row>
    <row r="112" spans="1:7" x14ac:dyDescent="0.35">
      <c r="A112" s="16" t="s">
        <v>417</v>
      </c>
      <c r="B112" s="30"/>
      <c r="C112" s="30"/>
      <c r="D112" s="13"/>
      <c r="E112" s="14"/>
      <c r="F112" s="15"/>
      <c r="G112" s="15"/>
    </row>
    <row r="113" spans="1:7" x14ac:dyDescent="0.35">
      <c r="A113" s="12" t="s">
        <v>796</v>
      </c>
      <c r="B113" s="30" t="s">
        <v>797</v>
      </c>
      <c r="C113" s="30" t="s">
        <v>109</v>
      </c>
      <c r="D113" s="13">
        <v>4900000</v>
      </c>
      <c r="E113" s="14">
        <v>4689.92</v>
      </c>
      <c r="F113" s="15">
        <v>0.1724</v>
      </c>
      <c r="G113" s="15">
        <v>7.0814000000000002E-2</v>
      </c>
    </row>
    <row r="114" spans="1:7" x14ac:dyDescent="0.35">
      <c r="A114" s="16" t="s">
        <v>110</v>
      </c>
      <c r="B114" s="31"/>
      <c r="C114" s="31"/>
      <c r="D114" s="17"/>
      <c r="E114" s="37">
        <v>4689.92</v>
      </c>
      <c r="F114" s="38">
        <v>0.1724</v>
      </c>
      <c r="G114" s="20"/>
    </row>
    <row r="115" spans="1:7" x14ac:dyDescent="0.35">
      <c r="A115" s="12"/>
      <c r="B115" s="30"/>
      <c r="C115" s="30"/>
      <c r="D115" s="13"/>
      <c r="E115" s="14"/>
      <c r="F115" s="15"/>
      <c r="G115" s="15"/>
    </row>
    <row r="116" spans="1:7" x14ac:dyDescent="0.35">
      <c r="A116" s="16" t="s">
        <v>196</v>
      </c>
      <c r="B116" s="30"/>
      <c r="C116" s="30"/>
      <c r="D116" s="13"/>
      <c r="E116" s="14"/>
      <c r="F116" s="15"/>
      <c r="G116" s="15"/>
    </row>
    <row r="117" spans="1:7" x14ac:dyDescent="0.35">
      <c r="A117" s="16" t="s">
        <v>110</v>
      </c>
      <c r="B117" s="30"/>
      <c r="C117" s="30"/>
      <c r="D117" s="13"/>
      <c r="E117" s="39" t="s">
        <v>104</v>
      </c>
      <c r="F117" s="40" t="s">
        <v>104</v>
      </c>
      <c r="G117" s="15"/>
    </row>
    <row r="118" spans="1:7" x14ac:dyDescent="0.35">
      <c r="A118" s="12"/>
      <c r="B118" s="30"/>
      <c r="C118" s="30"/>
      <c r="D118" s="13"/>
      <c r="E118" s="14"/>
      <c r="F118" s="15"/>
      <c r="G118" s="15"/>
    </row>
    <row r="119" spans="1:7" x14ac:dyDescent="0.35">
      <c r="A119" s="16" t="s">
        <v>197</v>
      </c>
      <c r="B119" s="30"/>
      <c r="C119" s="30"/>
      <c r="D119" s="13"/>
      <c r="E119" s="14"/>
      <c r="F119" s="15"/>
      <c r="G119" s="15"/>
    </row>
    <row r="120" spans="1:7" x14ac:dyDescent="0.35">
      <c r="A120" s="16" t="s">
        <v>110</v>
      </c>
      <c r="B120" s="30"/>
      <c r="C120" s="30"/>
      <c r="D120" s="13"/>
      <c r="E120" s="39" t="s">
        <v>104</v>
      </c>
      <c r="F120" s="40" t="s">
        <v>104</v>
      </c>
      <c r="G120" s="15"/>
    </row>
    <row r="121" spans="1:7" x14ac:dyDescent="0.35">
      <c r="A121" s="12"/>
      <c r="B121" s="30"/>
      <c r="C121" s="30"/>
      <c r="D121" s="13"/>
      <c r="E121" s="14"/>
      <c r="F121" s="15"/>
      <c r="G121" s="15"/>
    </row>
    <row r="122" spans="1:7" x14ac:dyDescent="0.35">
      <c r="A122" s="21" t="s">
        <v>135</v>
      </c>
      <c r="B122" s="32"/>
      <c r="C122" s="32"/>
      <c r="D122" s="22"/>
      <c r="E122" s="18">
        <v>5189.21</v>
      </c>
      <c r="F122" s="19">
        <v>0.19070000000000001</v>
      </c>
      <c r="G122" s="20"/>
    </row>
    <row r="123" spans="1:7" x14ac:dyDescent="0.35">
      <c r="A123" s="12"/>
      <c r="B123" s="30"/>
      <c r="C123" s="30"/>
      <c r="D123" s="13"/>
      <c r="E123" s="14"/>
      <c r="F123" s="15"/>
      <c r="G123" s="15"/>
    </row>
    <row r="124" spans="1:7" x14ac:dyDescent="0.35">
      <c r="A124" s="16" t="s">
        <v>105</v>
      </c>
      <c r="B124" s="30"/>
      <c r="C124" s="30"/>
      <c r="D124" s="13"/>
      <c r="E124" s="14"/>
      <c r="F124" s="15"/>
      <c r="G124" s="15"/>
    </row>
    <row r="125" spans="1:7" x14ac:dyDescent="0.35">
      <c r="A125" s="12"/>
      <c r="B125" s="30"/>
      <c r="C125" s="30"/>
      <c r="D125" s="13"/>
      <c r="E125" s="14"/>
      <c r="F125" s="15"/>
      <c r="G125" s="15"/>
    </row>
    <row r="126" spans="1:7" x14ac:dyDescent="0.35">
      <c r="A126" s="16" t="s">
        <v>106</v>
      </c>
      <c r="B126" s="30"/>
      <c r="C126" s="30"/>
      <c r="D126" s="13"/>
      <c r="E126" s="14"/>
      <c r="F126" s="15"/>
      <c r="G126" s="15"/>
    </row>
    <row r="127" spans="1:7" x14ac:dyDescent="0.35">
      <c r="A127" s="12" t="s">
        <v>1471</v>
      </c>
      <c r="B127" s="30" t="s">
        <v>1472</v>
      </c>
      <c r="C127" s="30" t="s">
        <v>109</v>
      </c>
      <c r="D127" s="13">
        <v>1000000</v>
      </c>
      <c r="E127" s="14">
        <v>984.37</v>
      </c>
      <c r="F127" s="15">
        <v>3.6200000000000003E-2</v>
      </c>
      <c r="G127" s="15">
        <v>6.3695000000000002E-2</v>
      </c>
    </row>
    <row r="128" spans="1:7" x14ac:dyDescent="0.35">
      <c r="A128" s="16" t="s">
        <v>110</v>
      </c>
      <c r="B128" s="31"/>
      <c r="C128" s="31"/>
      <c r="D128" s="17"/>
      <c r="E128" s="37">
        <v>984.37</v>
      </c>
      <c r="F128" s="38">
        <v>3.6200000000000003E-2</v>
      </c>
      <c r="G128" s="20"/>
    </row>
    <row r="129" spans="1:7" x14ac:dyDescent="0.35">
      <c r="A129" s="12"/>
      <c r="B129" s="30"/>
      <c r="C129" s="30"/>
      <c r="D129" s="13"/>
      <c r="E129" s="14"/>
      <c r="F129" s="15"/>
      <c r="G129" s="15"/>
    </row>
    <row r="130" spans="1:7" x14ac:dyDescent="0.35">
      <c r="A130" s="21" t="s">
        <v>135</v>
      </c>
      <c r="B130" s="32"/>
      <c r="C130" s="32"/>
      <c r="D130" s="22"/>
      <c r="E130" s="18">
        <v>984.37</v>
      </c>
      <c r="F130" s="19">
        <v>3.6200000000000003E-2</v>
      </c>
      <c r="G130" s="20"/>
    </row>
    <row r="131" spans="1:7" x14ac:dyDescent="0.35">
      <c r="A131" s="12"/>
      <c r="B131" s="30"/>
      <c r="C131" s="30"/>
      <c r="D131" s="13"/>
      <c r="E131" s="14"/>
      <c r="F131" s="15"/>
      <c r="G131" s="15"/>
    </row>
    <row r="132" spans="1:7" x14ac:dyDescent="0.35">
      <c r="A132" s="12"/>
      <c r="B132" s="30"/>
      <c r="C132" s="30"/>
      <c r="D132" s="13"/>
      <c r="E132" s="14"/>
      <c r="F132" s="15"/>
      <c r="G132" s="15"/>
    </row>
    <row r="133" spans="1:7" x14ac:dyDescent="0.35">
      <c r="A133" s="16" t="s">
        <v>637</v>
      </c>
      <c r="B133" s="30"/>
      <c r="C133" s="30"/>
      <c r="D133" s="13"/>
      <c r="E133" s="14"/>
      <c r="F133" s="15"/>
      <c r="G133" s="15"/>
    </row>
    <row r="134" spans="1:7" x14ac:dyDescent="0.35">
      <c r="A134" s="12" t="s">
        <v>1707</v>
      </c>
      <c r="B134" s="30" t="s">
        <v>1708</v>
      </c>
      <c r="C134" s="30"/>
      <c r="D134" s="13">
        <v>47098.75</v>
      </c>
      <c r="E134" s="14">
        <v>1338.05</v>
      </c>
      <c r="F134" s="15">
        <v>4.9200000000000001E-2</v>
      </c>
      <c r="G134" s="15"/>
    </row>
    <row r="135" spans="1:7" x14ac:dyDescent="0.35">
      <c r="A135" s="12"/>
      <c r="B135" s="30"/>
      <c r="C135" s="30"/>
      <c r="D135" s="13"/>
      <c r="E135" s="14"/>
      <c r="F135" s="15"/>
      <c r="G135" s="15"/>
    </row>
    <row r="136" spans="1:7" x14ac:dyDescent="0.35">
      <c r="A136" s="21" t="s">
        <v>135</v>
      </c>
      <c r="B136" s="32"/>
      <c r="C136" s="32"/>
      <c r="D136" s="22"/>
      <c r="E136" s="18">
        <v>1338.05</v>
      </c>
      <c r="F136" s="19">
        <v>4.9200000000000001E-2</v>
      </c>
      <c r="G136" s="20"/>
    </row>
    <row r="137" spans="1:7" x14ac:dyDescent="0.35">
      <c r="A137" s="12"/>
      <c r="B137" s="30"/>
      <c r="C137" s="30"/>
      <c r="D137" s="13"/>
      <c r="E137" s="14"/>
      <c r="F137" s="15"/>
      <c r="G137" s="15"/>
    </row>
    <row r="138" spans="1:7" x14ac:dyDescent="0.35">
      <c r="A138" s="16" t="s">
        <v>136</v>
      </c>
      <c r="B138" s="30"/>
      <c r="C138" s="30"/>
      <c r="D138" s="13"/>
      <c r="E138" s="14"/>
      <c r="F138" s="15"/>
      <c r="G138" s="15"/>
    </row>
    <row r="139" spans="1:7" x14ac:dyDescent="0.35">
      <c r="A139" s="12" t="s">
        <v>137</v>
      </c>
      <c r="B139" s="30"/>
      <c r="C139" s="30"/>
      <c r="D139" s="13"/>
      <c r="E139" s="14">
        <v>883.86</v>
      </c>
      <c r="F139" s="15">
        <v>3.2500000000000001E-2</v>
      </c>
      <c r="G139" s="15">
        <v>5.6446000000000003E-2</v>
      </c>
    </row>
    <row r="140" spans="1:7" x14ac:dyDescent="0.35">
      <c r="A140" s="16" t="s">
        <v>110</v>
      </c>
      <c r="B140" s="31"/>
      <c r="C140" s="31"/>
      <c r="D140" s="17"/>
      <c r="E140" s="37">
        <v>883.86</v>
      </c>
      <c r="F140" s="38">
        <v>3.2500000000000001E-2</v>
      </c>
      <c r="G140" s="20"/>
    </row>
    <row r="141" spans="1:7" x14ac:dyDescent="0.35">
      <c r="A141" s="12"/>
      <c r="B141" s="30"/>
      <c r="C141" s="30"/>
      <c r="D141" s="13"/>
      <c r="E141" s="14"/>
      <c r="F141" s="15"/>
      <c r="G141" s="15"/>
    </row>
    <row r="142" spans="1:7" x14ac:dyDescent="0.35">
      <c r="A142" s="21" t="s">
        <v>135</v>
      </c>
      <c r="B142" s="32"/>
      <c r="C142" s="32"/>
      <c r="D142" s="22"/>
      <c r="E142" s="18">
        <v>883.86</v>
      </c>
      <c r="F142" s="19">
        <v>3.2500000000000001E-2</v>
      </c>
      <c r="G142" s="20"/>
    </row>
    <row r="143" spans="1:7" x14ac:dyDescent="0.35">
      <c r="A143" s="12" t="s">
        <v>138</v>
      </c>
      <c r="B143" s="30"/>
      <c r="C143" s="30"/>
      <c r="D143" s="13"/>
      <c r="E143" s="14">
        <v>55.482644899999997</v>
      </c>
      <c r="F143" s="15">
        <v>2.039E-3</v>
      </c>
      <c r="G143" s="15"/>
    </row>
    <row r="144" spans="1:7" x14ac:dyDescent="0.35">
      <c r="A144" s="12" t="s">
        <v>139</v>
      </c>
      <c r="B144" s="30"/>
      <c r="C144" s="30"/>
      <c r="D144" s="13"/>
      <c r="E144" s="23">
        <v>-213.7026449</v>
      </c>
      <c r="F144" s="24">
        <v>-7.9389999999999999E-3</v>
      </c>
      <c r="G144" s="15">
        <v>5.6446000000000003E-2</v>
      </c>
    </row>
    <row r="145" spans="1:7" x14ac:dyDescent="0.35">
      <c r="A145" s="25" t="s">
        <v>140</v>
      </c>
      <c r="B145" s="33"/>
      <c r="C145" s="33"/>
      <c r="D145" s="26"/>
      <c r="E145" s="27">
        <v>27209.84</v>
      </c>
      <c r="F145" s="28">
        <v>1</v>
      </c>
      <c r="G145" s="28"/>
    </row>
    <row r="147" spans="1:7" x14ac:dyDescent="0.35">
      <c r="A147" s="1" t="s">
        <v>1481</v>
      </c>
    </row>
    <row r="148" spans="1:7" x14ac:dyDescent="0.35">
      <c r="A148" s="1" t="s">
        <v>142</v>
      </c>
    </row>
    <row r="150" spans="1:7" x14ac:dyDescent="0.35">
      <c r="A150" s="1" t="s">
        <v>2352</v>
      </c>
    </row>
    <row r="151" spans="1:7" x14ac:dyDescent="0.35">
      <c r="A151" s="47" t="s">
        <v>2353</v>
      </c>
      <c r="B151" s="34" t="s">
        <v>104</v>
      </c>
    </row>
    <row r="152" spans="1:7" x14ac:dyDescent="0.35">
      <c r="A152" t="s">
        <v>2354</v>
      </c>
    </row>
    <row r="153" spans="1:7" x14ac:dyDescent="0.35">
      <c r="A153" t="s">
        <v>2355</v>
      </c>
      <c r="B153" t="s">
        <v>2356</v>
      </c>
      <c r="C153" t="s">
        <v>2356</v>
      </c>
    </row>
    <row r="154" spans="1:7" x14ac:dyDescent="0.35">
      <c r="B154" s="48">
        <v>44865</v>
      </c>
      <c r="C154" s="48">
        <v>44895</v>
      </c>
    </row>
    <row r="155" spans="1:7" x14ac:dyDescent="0.35">
      <c r="A155" t="s">
        <v>2358</v>
      </c>
      <c r="B155">
        <v>20.165400000000002</v>
      </c>
      <c r="C155">
        <v>20.497399999999999</v>
      </c>
      <c r="E155" s="2"/>
      <c r="G155"/>
    </row>
    <row r="156" spans="1:7" x14ac:dyDescent="0.35">
      <c r="A156" t="s">
        <v>2360</v>
      </c>
      <c r="B156">
        <v>20.1571</v>
      </c>
      <c r="C156">
        <v>20.488499999999998</v>
      </c>
      <c r="E156" s="2"/>
      <c r="G156"/>
    </row>
    <row r="157" spans="1:7" x14ac:dyDescent="0.35">
      <c r="A157" t="s">
        <v>2361</v>
      </c>
      <c r="B157">
        <v>14.6525</v>
      </c>
      <c r="C157">
        <v>14.8933</v>
      </c>
      <c r="E157" s="2"/>
      <c r="G157"/>
    </row>
    <row r="158" spans="1:7" x14ac:dyDescent="0.35">
      <c r="A158" t="s">
        <v>2382</v>
      </c>
      <c r="B158">
        <v>14.052899999999999</v>
      </c>
      <c r="C158">
        <v>14.2029</v>
      </c>
      <c r="E158" s="2"/>
      <c r="G158"/>
    </row>
    <row r="159" spans="1:7" x14ac:dyDescent="0.35">
      <c r="A159" t="s">
        <v>2369</v>
      </c>
      <c r="B159">
        <v>18.815999999999999</v>
      </c>
      <c r="C159">
        <v>19.1038</v>
      </c>
      <c r="E159" s="2"/>
      <c r="G159"/>
    </row>
    <row r="160" spans="1:7" x14ac:dyDescent="0.35">
      <c r="A160" t="s">
        <v>2385</v>
      </c>
      <c r="B160">
        <v>18.803999999999998</v>
      </c>
      <c r="C160">
        <v>19.091699999999999</v>
      </c>
      <c r="E160" s="2"/>
      <c r="G160"/>
    </row>
    <row r="161" spans="1:7" x14ac:dyDescent="0.35">
      <c r="A161" t="s">
        <v>2386</v>
      </c>
      <c r="B161">
        <v>12.996</v>
      </c>
      <c r="C161">
        <v>13.194900000000001</v>
      </c>
      <c r="E161" s="2"/>
      <c r="G161"/>
    </row>
    <row r="162" spans="1:7" x14ac:dyDescent="0.35">
      <c r="A162" t="s">
        <v>2387</v>
      </c>
      <c r="B162">
        <v>13.011200000000001</v>
      </c>
      <c r="C162">
        <v>13.129300000000001</v>
      </c>
      <c r="E162" s="2"/>
      <c r="G162"/>
    </row>
    <row r="163" spans="1:7" x14ac:dyDescent="0.35">
      <c r="E163" s="2"/>
      <c r="G163"/>
    </row>
    <row r="164" spans="1:7" x14ac:dyDescent="0.35">
      <c r="A164" t="s">
        <v>2389</v>
      </c>
    </row>
    <row r="166" spans="1:7" x14ac:dyDescent="0.35">
      <c r="A166" s="50" t="s">
        <v>2390</v>
      </c>
      <c r="B166" s="50" t="s">
        <v>2391</v>
      </c>
      <c r="C166" s="50" t="s">
        <v>2392</v>
      </c>
      <c r="D166" s="50" t="s">
        <v>2393</v>
      </c>
    </row>
    <row r="167" spans="1:7" x14ac:dyDescent="0.35">
      <c r="A167" s="50" t="s">
        <v>2395</v>
      </c>
      <c r="B167" s="50"/>
      <c r="C167" s="50">
        <v>0.08</v>
      </c>
      <c r="D167" s="50">
        <v>0.08</v>
      </c>
    </row>
    <row r="168" spans="1:7" x14ac:dyDescent="0.35">
      <c r="A168" s="50" t="s">
        <v>2398</v>
      </c>
      <c r="B168" s="50"/>
      <c r="C168" s="50">
        <v>0.08</v>
      </c>
      <c r="D168" s="50">
        <v>0.08</v>
      </c>
    </row>
    <row r="170" spans="1:7" x14ac:dyDescent="0.35">
      <c r="A170" t="s">
        <v>2372</v>
      </c>
      <c r="B170" s="34" t="s">
        <v>104</v>
      </c>
    </row>
    <row r="171" spans="1:7" ht="29" x14ac:dyDescent="0.35">
      <c r="A171" s="47" t="s">
        <v>2373</v>
      </c>
      <c r="B171" s="34" t="s">
        <v>104</v>
      </c>
    </row>
    <row r="172" spans="1:7" ht="29" x14ac:dyDescent="0.35">
      <c r="A172" s="47" t="s">
        <v>2374</v>
      </c>
      <c r="B172" s="34" t="s">
        <v>104</v>
      </c>
    </row>
    <row r="173" spans="1:7" x14ac:dyDescent="0.35">
      <c r="A173" t="s">
        <v>2415</v>
      </c>
      <c r="B173" s="49">
        <v>4.9158900000000001</v>
      </c>
    </row>
    <row r="174" spans="1:7" ht="29" x14ac:dyDescent="0.35">
      <c r="A174" s="47" t="s">
        <v>2376</v>
      </c>
      <c r="B174" s="34">
        <v>162.315</v>
      </c>
    </row>
    <row r="175" spans="1:7" ht="29" x14ac:dyDescent="0.35">
      <c r="A175" s="47" t="s">
        <v>2377</v>
      </c>
      <c r="B175" s="34" t="s">
        <v>104</v>
      </c>
    </row>
    <row r="176" spans="1:7" ht="29" x14ac:dyDescent="0.35">
      <c r="A176" s="47" t="s">
        <v>2380</v>
      </c>
      <c r="B176" s="34" t="s">
        <v>104</v>
      </c>
    </row>
    <row r="177" spans="1:4" x14ac:dyDescent="0.35">
      <c r="A177" t="s">
        <v>2523</v>
      </c>
      <c r="B177" s="34" t="s">
        <v>104</v>
      </c>
    </row>
    <row r="178" spans="1:4" x14ac:dyDescent="0.35">
      <c r="A178" t="s">
        <v>2524</v>
      </c>
      <c r="B178" s="34" t="s">
        <v>104</v>
      </c>
    </row>
    <row r="180" spans="1:4" ht="29" x14ac:dyDescent="0.35">
      <c r="A180" s="70" t="s">
        <v>2580</v>
      </c>
      <c r="B180" s="57" t="s">
        <v>2581</v>
      </c>
      <c r="C180" s="57" t="s">
        <v>2531</v>
      </c>
      <c r="D180" s="65" t="s">
        <v>2532</v>
      </c>
    </row>
    <row r="181" spans="1:4" ht="69.5" customHeight="1" x14ac:dyDescent="0.35">
      <c r="A181" s="71" t="s">
        <v>2606</v>
      </c>
      <c r="B181" s="58"/>
      <c r="C181" s="58" t="s">
        <v>2557</v>
      </c>
      <c r="D181"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DAFCD-13A3-4F09-8415-E7B1F99970B3}">
  <dimension ref="A1:H94"/>
  <sheetViews>
    <sheetView showGridLines="0" workbookViewId="0">
      <pane ySplit="4" topLeftCell="A92" activePane="bottomLeft" state="frozen"/>
      <selection pane="bottomLeft" activeCell="E94" sqref="E94"/>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9</v>
      </c>
      <c r="B1" s="55"/>
      <c r="C1" s="55"/>
      <c r="D1" s="55"/>
      <c r="E1" s="55"/>
      <c r="F1" s="55"/>
      <c r="G1" s="55"/>
      <c r="H1" s="51" t="str">
        <f>HYPERLINK("[EDEL_Portfolio Monthly Notes 30-Nov-2022.xlsx]Index!A1","Index")</f>
        <v>Index</v>
      </c>
    </row>
    <row r="2" spans="1:8" ht="19.5" customHeight="1" x14ac:dyDescent="0.35">
      <c r="A2" s="55" t="s">
        <v>10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143</v>
      </c>
      <c r="B9" s="30"/>
      <c r="C9" s="30"/>
      <c r="D9" s="13"/>
      <c r="E9" s="14"/>
      <c r="F9" s="15"/>
      <c r="G9" s="15"/>
    </row>
    <row r="10" spans="1:8" x14ac:dyDescent="0.35">
      <c r="A10" s="16" t="s">
        <v>144</v>
      </c>
      <c r="B10" s="30"/>
      <c r="C10" s="30"/>
      <c r="D10" s="13"/>
      <c r="E10" s="14"/>
      <c r="F10" s="15"/>
      <c r="G10" s="15"/>
    </row>
    <row r="11" spans="1:8" x14ac:dyDescent="0.35">
      <c r="A11" s="12" t="s">
        <v>145</v>
      </c>
      <c r="B11" s="30" t="s">
        <v>146</v>
      </c>
      <c r="C11" s="30" t="s">
        <v>147</v>
      </c>
      <c r="D11" s="13">
        <v>103000000</v>
      </c>
      <c r="E11" s="14">
        <v>102749.09</v>
      </c>
      <c r="F11" s="15">
        <v>0.13189999999999999</v>
      </c>
      <c r="G11" s="15">
        <v>7.2098999999999996E-2</v>
      </c>
    </row>
    <row r="12" spans="1:8" x14ac:dyDescent="0.35">
      <c r="A12" s="12" t="s">
        <v>148</v>
      </c>
      <c r="B12" s="30" t="s">
        <v>149</v>
      </c>
      <c r="C12" s="30" t="s">
        <v>150</v>
      </c>
      <c r="D12" s="13">
        <v>79800000</v>
      </c>
      <c r="E12" s="14">
        <v>79563.710000000006</v>
      </c>
      <c r="F12" s="15">
        <v>0.1022</v>
      </c>
      <c r="G12" s="15">
        <v>7.2400999999999993E-2</v>
      </c>
    </row>
    <row r="13" spans="1:8" x14ac:dyDescent="0.35">
      <c r="A13" s="12" t="s">
        <v>151</v>
      </c>
      <c r="B13" s="30" t="s">
        <v>152</v>
      </c>
      <c r="C13" s="30" t="s">
        <v>147</v>
      </c>
      <c r="D13" s="13">
        <v>77000000</v>
      </c>
      <c r="E13" s="14">
        <v>76811.81</v>
      </c>
      <c r="F13" s="15">
        <v>9.8599999999999993E-2</v>
      </c>
      <c r="G13" s="15">
        <v>7.1849999999999997E-2</v>
      </c>
    </row>
    <row r="14" spans="1:8" x14ac:dyDescent="0.35">
      <c r="A14" s="12" t="s">
        <v>153</v>
      </c>
      <c r="B14" s="30" t="s">
        <v>154</v>
      </c>
      <c r="C14" s="30" t="s">
        <v>147</v>
      </c>
      <c r="D14" s="13">
        <v>75000000</v>
      </c>
      <c r="E14" s="14">
        <v>74981.03</v>
      </c>
      <c r="F14" s="15">
        <v>9.6299999999999997E-2</v>
      </c>
      <c r="G14" s="15">
        <v>7.1801000000000004E-2</v>
      </c>
    </row>
    <row r="15" spans="1:8" x14ac:dyDescent="0.35">
      <c r="A15" s="12" t="s">
        <v>155</v>
      </c>
      <c r="B15" s="30" t="s">
        <v>156</v>
      </c>
      <c r="C15" s="30" t="s">
        <v>150</v>
      </c>
      <c r="D15" s="13">
        <v>73250000</v>
      </c>
      <c r="E15" s="14">
        <v>73118.880000000005</v>
      </c>
      <c r="F15" s="15">
        <v>9.3899999999999997E-2</v>
      </c>
      <c r="G15" s="15">
        <v>7.3450000000000001E-2</v>
      </c>
    </row>
    <row r="16" spans="1:8" x14ac:dyDescent="0.35">
      <c r="A16" s="12" t="s">
        <v>157</v>
      </c>
      <c r="B16" s="30" t="s">
        <v>158</v>
      </c>
      <c r="C16" s="30" t="s">
        <v>147</v>
      </c>
      <c r="D16" s="13">
        <v>44000000</v>
      </c>
      <c r="E16" s="14">
        <v>43971.88</v>
      </c>
      <c r="F16" s="15">
        <v>5.6500000000000002E-2</v>
      </c>
      <c r="G16" s="15">
        <v>6.9849999999999995E-2</v>
      </c>
    </row>
    <row r="17" spans="1:7" x14ac:dyDescent="0.35">
      <c r="A17" s="12" t="s">
        <v>159</v>
      </c>
      <c r="B17" s="30" t="s">
        <v>160</v>
      </c>
      <c r="C17" s="30" t="s">
        <v>147</v>
      </c>
      <c r="D17" s="13">
        <v>36500000</v>
      </c>
      <c r="E17" s="14">
        <v>36400.32</v>
      </c>
      <c r="F17" s="15">
        <v>4.6699999999999998E-2</v>
      </c>
      <c r="G17" s="15">
        <v>7.1858000000000005E-2</v>
      </c>
    </row>
    <row r="18" spans="1:7" x14ac:dyDescent="0.35">
      <c r="A18" s="12" t="s">
        <v>161</v>
      </c>
      <c r="B18" s="30" t="s">
        <v>162</v>
      </c>
      <c r="C18" s="30" t="s">
        <v>163</v>
      </c>
      <c r="D18" s="13">
        <v>33000000</v>
      </c>
      <c r="E18" s="14">
        <v>33144.379999999997</v>
      </c>
      <c r="F18" s="15">
        <v>4.2599999999999999E-2</v>
      </c>
      <c r="G18" s="15">
        <v>7.1749999999999994E-2</v>
      </c>
    </row>
    <row r="19" spans="1:7" x14ac:dyDescent="0.35">
      <c r="A19" s="12" t="s">
        <v>164</v>
      </c>
      <c r="B19" s="30" t="s">
        <v>165</v>
      </c>
      <c r="C19" s="30" t="s">
        <v>147</v>
      </c>
      <c r="D19" s="13">
        <v>26000000</v>
      </c>
      <c r="E19" s="14">
        <v>25945.53</v>
      </c>
      <c r="F19" s="15">
        <v>3.3300000000000003E-2</v>
      </c>
      <c r="G19" s="15">
        <v>7.2899000000000005E-2</v>
      </c>
    </row>
    <row r="20" spans="1:7" x14ac:dyDescent="0.35">
      <c r="A20" s="12" t="s">
        <v>166</v>
      </c>
      <c r="B20" s="30" t="s">
        <v>167</v>
      </c>
      <c r="C20" s="30" t="s">
        <v>147</v>
      </c>
      <c r="D20" s="13">
        <v>22500000</v>
      </c>
      <c r="E20" s="14">
        <v>22581.34</v>
      </c>
      <c r="F20" s="15">
        <v>2.9000000000000001E-2</v>
      </c>
      <c r="G20" s="15">
        <v>7.0350999999999997E-2</v>
      </c>
    </row>
    <row r="21" spans="1:7" x14ac:dyDescent="0.35">
      <c r="A21" s="12" t="s">
        <v>168</v>
      </c>
      <c r="B21" s="30" t="s">
        <v>169</v>
      </c>
      <c r="C21" s="30" t="s">
        <v>147</v>
      </c>
      <c r="D21" s="13">
        <v>10000000</v>
      </c>
      <c r="E21" s="14">
        <v>9975.61</v>
      </c>
      <c r="F21" s="15">
        <v>1.2800000000000001E-2</v>
      </c>
      <c r="G21" s="15">
        <v>7.1049000000000001E-2</v>
      </c>
    </row>
    <row r="22" spans="1:7" x14ac:dyDescent="0.35">
      <c r="A22" s="12" t="s">
        <v>170</v>
      </c>
      <c r="B22" s="30" t="s">
        <v>171</v>
      </c>
      <c r="C22" s="30" t="s">
        <v>163</v>
      </c>
      <c r="D22" s="13">
        <v>8000000</v>
      </c>
      <c r="E22" s="14">
        <v>8031.63</v>
      </c>
      <c r="F22" s="15">
        <v>1.03E-2</v>
      </c>
      <c r="G22" s="15">
        <v>7.1899000000000005E-2</v>
      </c>
    </row>
    <row r="23" spans="1:7" x14ac:dyDescent="0.35">
      <c r="A23" s="12" t="s">
        <v>172</v>
      </c>
      <c r="B23" s="30" t="s">
        <v>173</v>
      </c>
      <c r="C23" s="30" t="s">
        <v>163</v>
      </c>
      <c r="D23" s="13">
        <v>7500000</v>
      </c>
      <c r="E23" s="14">
        <v>7531.67</v>
      </c>
      <c r="F23" s="15">
        <v>9.7000000000000003E-3</v>
      </c>
      <c r="G23" s="15">
        <v>7.0448999999999998E-2</v>
      </c>
    </row>
    <row r="24" spans="1:7" x14ac:dyDescent="0.35">
      <c r="A24" s="12" t="s">
        <v>174</v>
      </c>
      <c r="B24" s="30" t="s">
        <v>175</v>
      </c>
      <c r="C24" s="30" t="s">
        <v>150</v>
      </c>
      <c r="D24" s="13">
        <v>7500000</v>
      </c>
      <c r="E24" s="14">
        <v>7484.35</v>
      </c>
      <c r="F24" s="15">
        <v>9.5999999999999992E-3</v>
      </c>
      <c r="G24" s="15">
        <v>6.8251000000000006E-2</v>
      </c>
    </row>
    <row r="25" spans="1:7" x14ac:dyDescent="0.35">
      <c r="A25" s="12" t="s">
        <v>176</v>
      </c>
      <c r="B25" s="30" t="s">
        <v>177</v>
      </c>
      <c r="C25" s="30" t="s">
        <v>147</v>
      </c>
      <c r="D25" s="13">
        <v>6500000</v>
      </c>
      <c r="E25" s="14">
        <v>6513.44</v>
      </c>
      <c r="F25" s="15">
        <v>8.3999999999999995E-3</v>
      </c>
      <c r="G25" s="15">
        <v>6.7698999999999995E-2</v>
      </c>
    </row>
    <row r="26" spans="1:7" x14ac:dyDescent="0.35">
      <c r="A26" s="12" t="s">
        <v>178</v>
      </c>
      <c r="B26" s="30" t="s">
        <v>179</v>
      </c>
      <c r="C26" s="30" t="s">
        <v>147</v>
      </c>
      <c r="D26" s="13">
        <v>6000000</v>
      </c>
      <c r="E26" s="14">
        <v>6025</v>
      </c>
      <c r="F26" s="15">
        <v>7.7000000000000002E-3</v>
      </c>
      <c r="G26" s="15">
        <v>7.0449999999999999E-2</v>
      </c>
    </row>
    <row r="27" spans="1:7" x14ac:dyDescent="0.35">
      <c r="A27" s="12" t="s">
        <v>180</v>
      </c>
      <c r="B27" s="30" t="s">
        <v>181</v>
      </c>
      <c r="C27" s="30" t="s">
        <v>163</v>
      </c>
      <c r="D27" s="13">
        <v>4000000</v>
      </c>
      <c r="E27" s="14">
        <v>4017.67</v>
      </c>
      <c r="F27" s="15">
        <v>5.1999999999999998E-3</v>
      </c>
      <c r="G27" s="15">
        <v>7.1999999999999995E-2</v>
      </c>
    </row>
    <row r="28" spans="1:7" x14ac:dyDescent="0.35">
      <c r="A28" s="12" t="s">
        <v>182</v>
      </c>
      <c r="B28" s="30" t="s">
        <v>183</v>
      </c>
      <c r="C28" s="30" t="s">
        <v>147</v>
      </c>
      <c r="D28" s="13">
        <v>4000000</v>
      </c>
      <c r="E28" s="14">
        <v>4015.73</v>
      </c>
      <c r="F28" s="15">
        <v>5.1999999999999998E-3</v>
      </c>
      <c r="G28" s="15">
        <v>6.9550000000000001E-2</v>
      </c>
    </row>
    <row r="29" spans="1:7" x14ac:dyDescent="0.35">
      <c r="A29" s="12" t="s">
        <v>184</v>
      </c>
      <c r="B29" s="30" t="s">
        <v>185</v>
      </c>
      <c r="C29" s="30" t="s">
        <v>147</v>
      </c>
      <c r="D29" s="13">
        <v>2000000</v>
      </c>
      <c r="E29" s="14">
        <v>2001.37</v>
      </c>
      <c r="F29" s="15">
        <v>2.5999999999999999E-3</v>
      </c>
      <c r="G29" s="15">
        <v>6.1301000000000001E-2</v>
      </c>
    </row>
    <row r="30" spans="1:7" x14ac:dyDescent="0.35">
      <c r="A30" s="12" t="s">
        <v>186</v>
      </c>
      <c r="B30" s="30" t="s">
        <v>187</v>
      </c>
      <c r="C30" s="30" t="s">
        <v>147</v>
      </c>
      <c r="D30" s="13">
        <v>1000000</v>
      </c>
      <c r="E30" s="14">
        <v>1004.7</v>
      </c>
      <c r="F30" s="15">
        <v>1.2999999999999999E-3</v>
      </c>
      <c r="G30" s="15">
        <v>6.9099999999999995E-2</v>
      </c>
    </row>
    <row r="31" spans="1:7" x14ac:dyDescent="0.35">
      <c r="A31" s="12" t="s">
        <v>188</v>
      </c>
      <c r="B31" s="30" t="s">
        <v>189</v>
      </c>
      <c r="C31" s="30" t="s">
        <v>147</v>
      </c>
      <c r="D31" s="13">
        <v>1000000</v>
      </c>
      <c r="E31" s="14">
        <v>1003.45</v>
      </c>
      <c r="F31" s="15">
        <v>1.2999999999999999E-3</v>
      </c>
      <c r="G31" s="15">
        <v>6.9999000000000006E-2</v>
      </c>
    </row>
    <row r="32" spans="1:7" x14ac:dyDescent="0.35">
      <c r="A32" s="12" t="s">
        <v>190</v>
      </c>
      <c r="B32" s="30" t="s">
        <v>191</v>
      </c>
      <c r="C32" s="30" t="s">
        <v>147</v>
      </c>
      <c r="D32" s="13">
        <v>1000000</v>
      </c>
      <c r="E32" s="14">
        <v>1003.43</v>
      </c>
      <c r="F32" s="15">
        <v>1.2999999999999999E-3</v>
      </c>
      <c r="G32" s="15">
        <v>6.9549E-2</v>
      </c>
    </row>
    <row r="33" spans="1:7" x14ac:dyDescent="0.35">
      <c r="A33" s="12" t="s">
        <v>192</v>
      </c>
      <c r="B33" s="30" t="s">
        <v>193</v>
      </c>
      <c r="C33" s="30" t="s">
        <v>147</v>
      </c>
      <c r="D33" s="13">
        <v>1000000</v>
      </c>
      <c r="E33" s="14">
        <v>1002.95</v>
      </c>
      <c r="F33" s="15">
        <v>1.2999999999999999E-3</v>
      </c>
      <c r="G33" s="15">
        <v>6.83E-2</v>
      </c>
    </row>
    <row r="34" spans="1:7" x14ac:dyDescent="0.35">
      <c r="A34" s="12" t="s">
        <v>194</v>
      </c>
      <c r="B34" s="30" t="s">
        <v>195</v>
      </c>
      <c r="C34" s="30" t="s">
        <v>147</v>
      </c>
      <c r="D34" s="13">
        <v>500000</v>
      </c>
      <c r="E34" s="14">
        <v>502.1</v>
      </c>
      <c r="F34" s="15">
        <v>5.9999999999999995E-4</v>
      </c>
      <c r="G34" s="15">
        <v>7.0000000000000007E-2</v>
      </c>
    </row>
    <row r="35" spans="1:7" x14ac:dyDescent="0.35">
      <c r="A35" s="16" t="s">
        <v>110</v>
      </c>
      <c r="B35" s="31"/>
      <c r="C35" s="31"/>
      <c r="D35" s="17"/>
      <c r="E35" s="18">
        <v>629381.06999999995</v>
      </c>
      <c r="F35" s="19">
        <v>0.80830000000000002</v>
      </c>
      <c r="G35" s="20"/>
    </row>
    <row r="36" spans="1:7" x14ac:dyDescent="0.35">
      <c r="A36" s="12"/>
      <c r="B36" s="30"/>
      <c r="C36" s="30"/>
      <c r="D36" s="13"/>
      <c r="E36" s="14"/>
      <c r="F36" s="15"/>
      <c r="G36" s="15"/>
    </row>
    <row r="37" spans="1:7" x14ac:dyDescent="0.35">
      <c r="A37" s="16" t="s">
        <v>196</v>
      </c>
      <c r="B37" s="30"/>
      <c r="C37" s="30"/>
      <c r="D37" s="13"/>
      <c r="E37" s="14"/>
      <c r="F37" s="15"/>
      <c r="G37" s="15"/>
    </row>
    <row r="38" spans="1:7" x14ac:dyDescent="0.35">
      <c r="A38" s="16" t="s">
        <v>110</v>
      </c>
      <c r="B38" s="30"/>
      <c r="C38" s="30"/>
      <c r="D38" s="13"/>
      <c r="E38" s="35" t="s">
        <v>104</v>
      </c>
      <c r="F38" s="36" t="s">
        <v>104</v>
      </c>
      <c r="G38" s="15"/>
    </row>
    <row r="39" spans="1:7" x14ac:dyDescent="0.35">
      <c r="A39" s="12"/>
      <c r="B39" s="30"/>
      <c r="C39" s="30"/>
      <c r="D39" s="13"/>
      <c r="E39" s="14"/>
      <c r="F39" s="15"/>
      <c r="G39" s="15"/>
    </row>
    <row r="40" spans="1:7" x14ac:dyDescent="0.35">
      <c r="A40" s="16" t="s">
        <v>197</v>
      </c>
      <c r="B40" s="30"/>
      <c r="C40" s="30"/>
      <c r="D40" s="13"/>
      <c r="E40" s="14"/>
      <c r="F40" s="15"/>
      <c r="G40" s="15"/>
    </row>
    <row r="41" spans="1:7" x14ac:dyDescent="0.35">
      <c r="A41" s="16" t="s">
        <v>110</v>
      </c>
      <c r="B41" s="30"/>
      <c r="C41" s="30"/>
      <c r="D41" s="13"/>
      <c r="E41" s="35" t="s">
        <v>104</v>
      </c>
      <c r="F41" s="36" t="s">
        <v>104</v>
      </c>
      <c r="G41" s="15"/>
    </row>
    <row r="42" spans="1:7" x14ac:dyDescent="0.35">
      <c r="A42" s="12"/>
      <c r="B42" s="30"/>
      <c r="C42" s="30"/>
      <c r="D42" s="13"/>
      <c r="E42" s="14"/>
      <c r="F42" s="15"/>
      <c r="G42" s="15"/>
    </row>
    <row r="43" spans="1:7" x14ac:dyDescent="0.35">
      <c r="A43" s="21" t="s">
        <v>135</v>
      </c>
      <c r="B43" s="32"/>
      <c r="C43" s="32"/>
      <c r="D43" s="22"/>
      <c r="E43" s="18">
        <v>629381.06999999995</v>
      </c>
      <c r="F43" s="19">
        <v>0.80830000000000002</v>
      </c>
      <c r="G43" s="20"/>
    </row>
    <row r="44" spans="1:7" x14ac:dyDescent="0.35">
      <c r="A44" s="12"/>
      <c r="B44" s="30"/>
      <c r="C44" s="30"/>
      <c r="D44" s="13"/>
      <c r="E44" s="14"/>
      <c r="F44" s="15"/>
      <c r="G44" s="15"/>
    </row>
    <row r="45" spans="1:7" x14ac:dyDescent="0.35">
      <c r="A45" s="16" t="s">
        <v>105</v>
      </c>
      <c r="B45" s="30"/>
      <c r="C45" s="30"/>
      <c r="D45" s="13"/>
      <c r="E45" s="14"/>
      <c r="F45" s="15"/>
      <c r="G45" s="15"/>
    </row>
    <row r="46" spans="1:7" x14ac:dyDescent="0.35">
      <c r="A46" s="16" t="s">
        <v>111</v>
      </c>
      <c r="B46" s="30"/>
      <c r="C46" s="30"/>
      <c r="D46" s="13"/>
      <c r="E46" s="14"/>
      <c r="F46" s="15"/>
      <c r="G46" s="15"/>
    </row>
    <row r="47" spans="1:7" x14ac:dyDescent="0.35">
      <c r="A47" s="12" t="s">
        <v>2517</v>
      </c>
      <c r="B47" s="30" t="s">
        <v>198</v>
      </c>
      <c r="C47" s="30" t="s">
        <v>114</v>
      </c>
      <c r="D47" s="13">
        <v>22500000</v>
      </c>
      <c r="E47" s="14">
        <v>22030.2</v>
      </c>
      <c r="F47" s="15">
        <v>2.8299999999999999E-2</v>
      </c>
      <c r="G47" s="15">
        <v>6.9498000000000004E-2</v>
      </c>
    </row>
    <row r="48" spans="1:7" x14ac:dyDescent="0.35">
      <c r="A48" s="12" t="s">
        <v>199</v>
      </c>
      <c r="B48" s="30" t="s">
        <v>200</v>
      </c>
      <c r="C48" s="30" t="s">
        <v>114</v>
      </c>
      <c r="D48" s="13">
        <v>15000000</v>
      </c>
      <c r="E48" s="14">
        <v>14744.21</v>
      </c>
      <c r="F48" s="15">
        <v>1.89E-2</v>
      </c>
      <c r="G48" s="15">
        <v>6.8832000000000004E-2</v>
      </c>
    </row>
    <row r="49" spans="1:7" x14ac:dyDescent="0.35">
      <c r="A49" s="12" t="s">
        <v>2519</v>
      </c>
      <c r="B49" s="30" t="s">
        <v>201</v>
      </c>
      <c r="C49" s="30" t="s">
        <v>114</v>
      </c>
      <c r="D49" s="13">
        <v>10000000</v>
      </c>
      <c r="E49" s="14">
        <v>9873.4500000000007</v>
      </c>
      <c r="F49" s="15">
        <v>1.2699999999999999E-2</v>
      </c>
      <c r="G49" s="15">
        <v>6.7801E-2</v>
      </c>
    </row>
    <row r="50" spans="1:7" x14ac:dyDescent="0.35">
      <c r="A50" s="12" t="s">
        <v>2518</v>
      </c>
      <c r="B50" s="30" t="s">
        <v>202</v>
      </c>
      <c r="C50" s="30" t="s">
        <v>114</v>
      </c>
      <c r="D50" s="13">
        <v>10000000</v>
      </c>
      <c r="E50" s="14">
        <v>9847.73</v>
      </c>
      <c r="F50" s="15">
        <v>1.26E-2</v>
      </c>
      <c r="G50" s="15">
        <v>6.7998000000000003E-2</v>
      </c>
    </row>
    <row r="51" spans="1:7" x14ac:dyDescent="0.35">
      <c r="A51" s="12" t="s">
        <v>203</v>
      </c>
      <c r="B51" s="30" t="s">
        <v>204</v>
      </c>
      <c r="C51" s="30" t="s">
        <v>114</v>
      </c>
      <c r="D51" s="13">
        <v>8000000</v>
      </c>
      <c r="E51" s="14">
        <v>7842.85</v>
      </c>
      <c r="F51" s="15">
        <v>1.01E-2</v>
      </c>
      <c r="G51" s="15">
        <v>6.8999000000000005E-2</v>
      </c>
    </row>
    <row r="52" spans="1:7" x14ac:dyDescent="0.35">
      <c r="A52" s="16" t="s">
        <v>110</v>
      </c>
      <c r="B52" s="31"/>
      <c r="C52" s="31"/>
      <c r="D52" s="17"/>
      <c r="E52" s="18">
        <v>64338.44</v>
      </c>
      <c r="F52" s="19">
        <v>8.2600000000000007E-2</v>
      </c>
      <c r="G52" s="20"/>
    </row>
    <row r="53" spans="1:7" x14ac:dyDescent="0.35">
      <c r="A53" s="12"/>
      <c r="B53" s="30"/>
      <c r="C53" s="30"/>
      <c r="D53" s="13"/>
      <c r="E53" s="14"/>
      <c r="F53" s="15"/>
      <c r="G53" s="15"/>
    </row>
    <row r="54" spans="1:7" x14ac:dyDescent="0.35">
      <c r="A54" s="16" t="s">
        <v>131</v>
      </c>
      <c r="B54" s="30"/>
      <c r="C54" s="30"/>
      <c r="D54" s="13"/>
      <c r="E54" s="14"/>
      <c r="F54" s="15"/>
      <c r="G54" s="15"/>
    </row>
    <row r="55" spans="1:7" x14ac:dyDescent="0.35">
      <c r="A55" s="12" t="s">
        <v>2497</v>
      </c>
      <c r="B55" s="30" t="s">
        <v>205</v>
      </c>
      <c r="C55" s="30" t="s">
        <v>114</v>
      </c>
      <c r="D55" s="13">
        <v>40000000</v>
      </c>
      <c r="E55" s="14">
        <v>39331.800000000003</v>
      </c>
      <c r="F55" s="15">
        <v>5.0500000000000003E-2</v>
      </c>
      <c r="G55" s="15">
        <v>6.8899000000000002E-2</v>
      </c>
    </row>
    <row r="56" spans="1:7" x14ac:dyDescent="0.35">
      <c r="A56" s="12" t="s">
        <v>2498</v>
      </c>
      <c r="B56" s="30" t="s">
        <v>206</v>
      </c>
      <c r="C56" s="30" t="s">
        <v>114</v>
      </c>
      <c r="D56" s="13">
        <v>10000000</v>
      </c>
      <c r="E56" s="14">
        <v>9815.86</v>
      </c>
      <c r="F56" s="15">
        <v>1.26E-2</v>
      </c>
      <c r="G56" s="15">
        <v>6.9164000000000003E-2</v>
      </c>
    </row>
    <row r="57" spans="1:7" x14ac:dyDescent="0.35">
      <c r="A57" s="16" t="s">
        <v>110</v>
      </c>
      <c r="B57" s="31"/>
      <c r="C57" s="31"/>
      <c r="D57" s="17"/>
      <c r="E57" s="18">
        <v>49147.66</v>
      </c>
      <c r="F57" s="19">
        <v>6.3100000000000003E-2</v>
      </c>
      <c r="G57" s="20"/>
    </row>
    <row r="58" spans="1:7" x14ac:dyDescent="0.35">
      <c r="A58" s="12"/>
      <c r="B58" s="30"/>
      <c r="C58" s="30"/>
      <c r="D58" s="13"/>
      <c r="E58" s="14"/>
      <c r="F58" s="15"/>
      <c r="G58" s="15"/>
    </row>
    <row r="59" spans="1:7" x14ac:dyDescent="0.35">
      <c r="A59" s="21" t="s">
        <v>135</v>
      </c>
      <c r="B59" s="32"/>
      <c r="C59" s="32"/>
      <c r="D59" s="22"/>
      <c r="E59" s="18">
        <v>113486.1</v>
      </c>
      <c r="F59" s="19">
        <v>0.1457</v>
      </c>
      <c r="G59" s="20"/>
    </row>
    <row r="60" spans="1:7" x14ac:dyDescent="0.35">
      <c r="A60" s="12"/>
      <c r="B60" s="30"/>
      <c r="C60" s="30"/>
      <c r="D60" s="13"/>
      <c r="E60" s="14"/>
      <c r="F60" s="15"/>
      <c r="G60" s="15"/>
    </row>
    <row r="61" spans="1:7" x14ac:dyDescent="0.35">
      <c r="A61" s="12"/>
      <c r="B61" s="30"/>
      <c r="C61" s="30"/>
      <c r="D61" s="13"/>
      <c r="E61" s="14"/>
      <c r="F61" s="15"/>
      <c r="G61" s="15"/>
    </row>
    <row r="62" spans="1:7" x14ac:dyDescent="0.35">
      <c r="A62" s="16" t="s">
        <v>136</v>
      </c>
      <c r="B62" s="30"/>
      <c r="C62" s="30"/>
      <c r="D62" s="13"/>
      <c r="E62" s="14"/>
      <c r="F62" s="15"/>
      <c r="G62" s="15"/>
    </row>
    <row r="63" spans="1:7" x14ac:dyDescent="0.35">
      <c r="A63" s="12" t="s">
        <v>137</v>
      </c>
      <c r="B63" s="30"/>
      <c r="C63" s="30"/>
      <c r="D63" s="13"/>
      <c r="E63" s="14">
        <v>6319.52</v>
      </c>
      <c r="F63" s="15">
        <v>8.0999999999999996E-3</v>
      </c>
      <c r="G63" s="15">
        <v>5.6446000000000003E-2</v>
      </c>
    </row>
    <row r="64" spans="1:7" x14ac:dyDescent="0.35">
      <c r="A64" s="16" t="s">
        <v>110</v>
      </c>
      <c r="B64" s="31"/>
      <c r="C64" s="31"/>
      <c r="D64" s="17"/>
      <c r="E64" s="18">
        <v>6319.52</v>
      </c>
      <c r="F64" s="19">
        <v>8.0999999999999996E-3</v>
      </c>
      <c r="G64" s="20"/>
    </row>
    <row r="65" spans="1:7" x14ac:dyDescent="0.35">
      <c r="A65" s="12"/>
      <c r="B65" s="30"/>
      <c r="C65" s="30"/>
      <c r="D65" s="13"/>
      <c r="E65" s="14"/>
      <c r="F65" s="15"/>
      <c r="G65" s="15"/>
    </row>
    <row r="66" spans="1:7" x14ac:dyDescent="0.35">
      <c r="A66" s="21" t="s">
        <v>135</v>
      </c>
      <c r="B66" s="32"/>
      <c r="C66" s="32"/>
      <c r="D66" s="22"/>
      <c r="E66" s="18">
        <v>6319.52</v>
      </c>
      <c r="F66" s="19">
        <v>8.0999999999999996E-3</v>
      </c>
      <c r="G66" s="20"/>
    </row>
    <row r="67" spans="1:7" x14ac:dyDescent="0.35">
      <c r="A67" s="12" t="s">
        <v>138</v>
      </c>
      <c r="B67" s="30"/>
      <c r="C67" s="30"/>
      <c r="D67" s="13"/>
      <c r="E67" s="14">
        <v>29454.9399228</v>
      </c>
      <c r="F67" s="15">
        <v>3.7819999999999999E-2</v>
      </c>
      <c r="G67" s="15"/>
    </row>
    <row r="68" spans="1:7" x14ac:dyDescent="0.35">
      <c r="A68" s="12" t="s">
        <v>139</v>
      </c>
      <c r="B68" s="30"/>
      <c r="C68" s="30"/>
      <c r="D68" s="13"/>
      <c r="E68" s="14">
        <v>174.7400772</v>
      </c>
      <c r="F68" s="15">
        <v>8.0000000000000007E-5</v>
      </c>
      <c r="G68" s="15">
        <v>5.6446000000000003E-2</v>
      </c>
    </row>
    <row r="69" spans="1:7" x14ac:dyDescent="0.35">
      <c r="A69" s="25" t="s">
        <v>140</v>
      </c>
      <c r="B69" s="33"/>
      <c r="C69" s="33"/>
      <c r="D69" s="26"/>
      <c r="E69" s="27">
        <v>778816.37</v>
      </c>
      <c r="F69" s="28">
        <v>1</v>
      </c>
      <c r="G69" s="28"/>
    </row>
    <row r="71" spans="1:7" x14ac:dyDescent="0.35">
      <c r="A71" s="1" t="s">
        <v>141</v>
      </c>
    </row>
    <row r="72" spans="1:7" x14ac:dyDescent="0.35">
      <c r="A72" s="1" t="s">
        <v>142</v>
      </c>
    </row>
    <row r="74" spans="1:7" x14ac:dyDescent="0.35">
      <c r="A74" s="1" t="s">
        <v>2352</v>
      </c>
    </row>
    <row r="75" spans="1:7" x14ac:dyDescent="0.35">
      <c r="A75" s="47" t="s">
        <v>2353</v>
      </c>
      <c r="B75" s="34" t="s">
        <v>104</v>
      </c>
    </row>
    <row r="76" spans="1:7" x14ac:dyDescent="0.35">
      <c r="A76" t="s">
        <v>2354</v>
      </c>
    </row>
    <row r="77" spans="1:7" x14ac:dyDescent="0.35">
      <c r="A77" t="s">
        <v>2378</v>
      </c>
      <c r="B77" t="s">
        <v>2356</v>
      </c>
      <c r="C77" t="s">
        <v>2356</v>
      </c>
    </row>
    <row r="78" spans="1:7" x14ac:dyDescent="0.35">
      <c r="B78" s="48">
        <v>44865</v>
      </c>
      <c r="C78" s="48">
        <v>44895</v>
      </c>
    </row>
    <row r="79" spans="1:7" x14ac:dyDescent="0.35">
      <c r="A79" t="s">
        <v>2379</v>
      </c>
      <c r="B79">
        <v>1193.4978000000001</v>
      </c>
      <c r="C79">
        <v>1200.8062</v>
      </c>
      <c r="E79" s="2"/>
      <c r="G79"/>
    </row>
    <row r="80" spans="1:7" x14ac:dyDescent="0.35">
      <c r="E80" s="2"/>
      <c r="G80"/>
    </row>
    <row r="81" spans="1:4" x14ac:dyDescent="0.35">
      <c r="A81" t="s">
        <v>2371</v>
      </c>
      <c r="B81" s="34" t="s">
        <v>104</v>
      </c>
    </row>
    <row r="82" spans="1:4" x14ac:dyDescent="0.35">
      <c r="A82" t="s">
        <v>2372</v>
      </c>
      <c r="B82" s="34" t="s">
        <v>104</v>
      </c>
    </row>
    <row r="83" spans="1:4" ht="29" x14ac:dyDescent="0.35">
      <c r="A83" s="47" t="s">
        <v>2373</v>
      </c>
      <c r="B83" s="34" t="s">
        <v>104</v>
      </c>
    </row>
    <row r="84" spans="1:4" ht="29" x14ac:dyDescent="0.35">
      <c r="A84" s="47" t="s">
        <v>2374</v>
      </c>
      <c r="B84" s="34" t="s">
        <v>104</v>
      </c>
    </row>
    <row r="85" spans="1:4" x14ac:dyDescent="0.35">
      <c r="A85" t="s">
        <v>2375</v>
      </c>
      <c r="B85" s="49">
        <v>0.35207830263673257</v>
      </c>
    </row>
    <row r="86" spans="1:4" ht="29" x14ac:dyDescent="0.35">
      <c r="A86" s="47" t="s">
        <v>2376</v>
      </c>
      <c r="B86" s="34" t="s">
        <v>104</v>
      </c>
    </row>
    <row r="87" spans="1:4" ht="29" x14ac:dyDescent="0.35">
      <c r="A87" s="47" t="s">
        <v>2377</v>
      </c>
      <c r="B87" s="34" t="s">
        <v>104</v>
      </c>
    </row>
    <row r="88" spans="1:4" ht="29" x14ac:dyDescent="0.35">
      <c r="A88" s="47" t="s">
        <v>2380</v>
      </c>
      <c r="B88" s="49">
        <v>416098.09030679998</v>
      </c>
    </row>
    <row r="89" spans="1:4" x14ac:dyDescent="0.35">
      <c r="A89" t="s">
        <v>2523</v>
      </c>
      <c r="B89" s="34" t="s">
        <v>104</v>
      </c>
    </row>
    <row r="90" spans="1:4" x14ac:dyDescent="0.35">
      <c r="A90" t="s">
        <v>2524</v>
      </c>
      <c r="B90" s="34" t="s">
        <v>104</v>
      </c>
    </row>
    <row r="93" spans="1:4" ht="29" x14ac:dyDescent="0.35">
      <c r="A93" s="70" t="s">
        <v>2580</v>
      </c>
      <c r="B93" s="57" t="s">
        <v>2581</v>
      </c>
      <c r="C93" s="57" t="s">
        <v>2531</v>
      </c>
      <c r="D93" s="65" t="s">
        <v>2532</v>
      </c>
    </row>
    <row r="94" spans="1:4" ht="74" customHeight="1" x14ac:dyDescent="0.35">
      <c r="A94" s="71" t="s">
        <v>2583</v>
      </c>
      <c r="B94" s="58"/>
      <c r="C94" s="59" t="s">
        <v>2535</v>
      </c>
      <c r="D94"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6531E-6200-4007-BDDD-C3F8C3D2C862}">
  <dimension ref="A1:H79"/>
  <sheetViews>
    <sheetView showGridLines="0" workbookViewId="0">
      <pane ySplit="4" topLeftCell="A77" activePane="bottomLeft" state="frozen"/>
      <selection pane="bottomLeft" activeCell="A78" sqref="A78:D79"/>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63</v>
      </c>
      <c r="B1" s="55"/>
      <c r="C1" s="55"/>
      <c r="D1" s="55"/>
      <c r="E1" s="55"/>
      <c r="F1" s="55"/>
      <c r="G1" s="55"/>
      <c r="H1" s="51" t="str">
        <f>HYPERLINK("[EDEL_Portfolio Monthly Notes 30-Nov-2022.xlsx]Index!A1","Index")</f>
        <v>Index</v>
      </c>
    </row>
    <row r="2" spans="1:8" ht="19.5" customHeight="1" x14ac:dyDescent="0.35">
      <c r="A2" s="55" t="s">
        <v>64</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933</v>
      </c>
      <c r="B8" s="30" t="s">
        <v>934</v>
      </c>
      <c r="C8" s="30" t="s">
        <v>900</v>
      </c>
      <c r="D8" s="13">
        <v>442091</v>
      </c>
      <c r="E8" s="14">
        <v>4212.6899999999996</v>
      </c>
      <c r="F8" s="15">
        <v>8.8700000000000001E-2</v>
      </c>
      <c r="G8" s="15"/>
    </row>
    <row r="9" spans="1:8" x14ac:dyDescent="0.35">
      <c r="A9" s="12" t="s">
        <v>971</v>
      </c>
      <c r="B9" s="30" t="s">
        <v>972</v>
      </c>
      <c r="C9" s="30" t="s">
        <v>952</v>
      </c>
      <c r="D9" s="13">
        <v>221624</v>
      </c>
      <c r="E9" s="14">
        <v>3623.44</v>
      </c>
      <c r="F9" s="15">
        <v>7.6300000000000007E-2</v>
      </c>
      <c r="G9" s="15"/>
    </row>
    <row r="10" spans="1:8" x14ac:dyDescent="0.35">
      <c r="A10" s="12" t="s">
        <v>898</v>
      </c>
      <c r="B10" s="30" t="s">
        <v>899</v>
      </c>
      <c r="C10" s="30" t="s">
        <v>900</v>
      </c>
      <c r="D10" s="13">
        <v>179988</v>
      </c>
      <c r="E10" s="14">
        <v>2895.02</v>
      </c>
      <c r="F10" s="15">
        <v>6.0900000000000003E-2</v>
      </c>
      <c r="G10" s="15"/>
    </row>
    <row r="11" spans="1:8" x14ac:dyDescent="0.35">
      <c r="A11" s="12" t="s">
        <v>1151</v>
      </c>
      <c r="B11" s="30" t="s">
        <v>1152</v>
      </c>
      <c r="C11" s="30" t="s">
        <v>900</v>
      </c>
      <c r="D11" s="13">
        <v>275535</v>
      </c>
      <c r="E11" s="14">
        <v>2483.2600000000002</v>
      </c>
      <c r="F11" s="15">
        <v>5.2299999999999999E-2</v>
      </c>
      <c r="G11" s="15"/>
    </row>
    <row r="12" spans="1:8" x14ac:dyDescent="0.35">
      <c r="A12" s="12" t="s">
        <v>1482</v>
      </c>
      <c r="B12" s="30" t="s">
        <v>1483</v>
      </c>
      <c r="C12" s="30" t="s">
        <v>900</v>
      </c>
      <c r="D12" s="13">
        <v>394039</v>
      </c>
      <c r="E12" s="14">
        <v>2373.89</v>
      </c>
      <c r="F12" s="15">
        <v>0.05</v>
      </c>
      <c r="G12" s="15"/>
    </row>
    <row r="13" spans="1:8" x14ac:dyDescent="0.35">
      <c r="A13" s="12" t="s">
        <v>935</v>
      </c>
      <c r="B13" s="30" t="s">
        <v>936</v>
      </c>
      <c r="C13" s="30" t="s">
        <v>937</v>
      </c>
      <c r="D13" s="13">
        <v>85975</v>
      </c>
      <c r="E13" s="14">
        <v>2348.2800000000002</v>
      </c>
      <c r="F13" s="15">
        <v>4.9399999999999999E-2</v>
      </c>
      <c r="G13" s="15"/>
    </row>
    <row r="14" spans="1:8" x14ac:dyDescent="0.35">
      <c r="A14" s="12" t="s">
        <v>1071</v>
      </c>
      <c r="B14" s="30" t="s">
        <v>1072</v>
      </c>
      <c r="C14" s="30" t="s">
        <v>1073</v>
      </c>
      <c r="D14" s="13">
        <v>107808</v>
      </c>
      <c r="E14" s="14">
        <v>2236.85</v>
      </c>
      <c r="F14" s="15">
        <v>4.7100000000000003E-2</v>
      </c>
      <c r="G14" s="15"/>
    </row>
    <row r="15" spans="1:8" x14ac:dyDescent="0.35">
      <c r="A15" s="12" t="s">
        <v>931</v>
      </c>
      <c r="B15" s="30" t="s">
        <v>932</v>
      </c>
      <c r="C15" s="30" t="s">
        <v>928</v>
      </c>
      <c r="D15" s="13">
        <v>25550</v>
      </c>
      <c r="E15" s="14">
        <v>1717.2</v>
      </c>
      <c r="F15" s="15">
        <v>3.61E-2</v>
      </c>
      <c r="G15" s="15"/>
    </row>
    <row r="16" spans="1:8" x14ac:dyDescent="0.35">
      <c r="A16" s="12" t="s">
        <v>960</v>
      </c>
      <c r="B16" s="30" t="s">
        <v>961</v>
      </c>
      <c r="C16" s="30" t="s">
        <v>962</v>
      </c>
      <c r="D16" s="13">
        <v>185524</v>
      </c>
      <c r="E16" s="14">
        <v>1574.63</v>
      </c>
      <c r="F16" s="15">
        <v>3.3099999999999997E-2</v>
      </c>
      <c r="G16" s="15"/>
    </row>
    <row r="17" spans="1:7" x14ac:dyDescent="0.35">
      <c r="A17" s="12" t="s">
        <v>1069</v>
      </c>
      <c r="B17" s="30" t="s">
        <v>1070</v>
      </c>
      <c r="C17" s="30" t="s">
        <v>1015</v>
      </c>
      <c r="D17" s="13">
        <v>110461</v>
      </c>
      <c r="E17" s="14">
        <v>1561.37</v>
      </c>
      <c r="F17" s="15">
        <v>3.2899999999999999E-2</v>
      </c>
      <c r="G17" s="15"/>
    </row>
    <row r="18" spans="1:7" x14ac:dyDescent="0.35">
      <c r="A18" s="12" t="s">
        <v>963</v>
      </c>
      <c r="B18" s="30" t="s">
        <v>964</v>
      </c>
      <c r="C18" s="30" t="s">
        <v>912</v>
      </c>
      <c r="D18" s="13">
        <v>1413245</v>
      </c>
      <c r="E18" s="14">
        <v>1485.32</v>
      </c>
      <c r="F18" s="15">
        <v>3.1300000000000001E-2</v>
      </c>
      <c r="G18" s="15"/>
    </row>
    <row r="19" spans="1:7" x14ac:dyDescent="0.35">
      <c r="A19" s="12" t="s">
        <v>1039</v>
      </c>
      <c r="B19" s="30" t="s">
        <v>1040</v>
      </c>
      <c r="C19" s="30" t="s">
        <v>994</v>
      </c>
      <c r="D19" s="13">
        <v>136314</v>
      </c>
      <c r="E19" s="14">
        <v>1425.91</v>
      </c>
      <c r="F19" s="15">
        <v>0.03</v>
      </c>
      <c r="G19" s="15"/>
    </row>
    <row r="20" spans="1:7" x14ac:dyDescent="0.35">
      <c r="A20" s="12" t="s">
        <v>1127</v>
      </c>
      <c r="B20" s="30" t="s">
        <v>1128</v>
      </c>
      <c r="C20" s="30" t="s">
        <v>1025</v>
      </c>
      <c r="D20" s="13">
        <v>47302</v>
      </c>
      <c r="E20" s="14">
        <v>1419.39</v>
      </c>
      <c r="F20" s="15">
        <v>2.9899999999999999E-2</v>
      </c>
      <c r="G20" s="15"/>
    </row>
    <row r="21" spans="1:7" x14ac:dyDescent="0.35">
      <c r="A21" s="12" t="s">
        <v>1583</v>
      </c>
      <c r="B21" s="30" t="s">
        <v>1584</v>
      </c>
      <c r="C21" s="30" t="s">
        <v>900</v>
      </c>
      <c r="D21" s="13">
        <v>1028849</v>
      </c>
      <c r="E21" s="14">
        <v>1352.42</v>
      </c>
      <c r="F21" s="15">
        <v>2.8500000000000001E-2</v>
      </c>
      <c r="G21" s="15"/>
    </row>
    <row r="22" spans="1:7" x14ac:dyDescent="0.35">
      <c r="A22" s="12" t="s">
        <v>1205</v>
      </c>
      <c r="B22" s="30" t="s">
        <v>1206</v>
      </c>
      <c r="C22" s="30" t="s">
        <v>949</v>
      </c>
      <c r="D22" s="13">
        <v>103125</v>
      </c>
      <c r="E22" s="14">
        <v>1322.99</v>
      </c>
      <c r="F22" s="15">
        <v>2.7799999999999998E-2</v>
      </c>
      <c r="G22" s="15"/>
    </row>
    <row r="23" spans="1:7" x14ac:dyDescent="0.35">
      <c r="A23" s="12" t="s">
        <v>978</v>
      </c>
      <c r="B23" s="30" t="s">
        <v>979</v>
      </c>
      <c r="C23" s="30" t="s">
        <v>980</v>
      </c>
      <c r="D23" s="13">
        <v>374899</v>
      </c>
      <c r="E23" s="14">
        <v>1274.6600000000001</v>
      </c>
      <c r="F23" s="15">
        <v>2.6800000000000001E-2</v>
      </c>
      <c r="G23" s="15"/>
    </row>
    <row r="24" spans="1:7" x14ac:dyDescent="0.35">
      <c r="A24" s="12" t="s">
        <v>921</v>
      </c>
      <c r="B24" s="30" t="s">
        <v>922</v>
      </c>
      <c r="C24" s="30" t="s">
        <v>923</v>
      </c>
      <c r="D24" s="13">
        <v>13587</v>
      </c>
      <c r="E24" s="14">
        <v>1219.32</v>
      </c>
      <c r="F24" s="15">
        <v>2.5700000000000001E-2</v>
      </c>
      <c r="G24" s="15"/>
    </row>
    <row r="25" spans="1:7" x14ac:dyDescent="0.35">
      <c r="A25" s="12" t="s">
        <v>1078</v>
      </c>
      <c r="B25" s="30" t="s">
        <v>1079</v>
      </c>
      <c r="C25" s="30" t="s">
        <v>920</v>
      </c>
      <c r="D25" s="13">
        <v>16726</v>
      </c>
      <c r="E25" s="14">
        <v>1183.7</v>
      </c>
      <c r="F25" s="15">
        <v>2.4899999999999999E-2</v>
      </c>
      <c r="G25" s="15"/>
    </row>
    <row r="26" spans="1:7" x14ac:dyDescent="0.35">
      <c r="A26" s="12" t="s">
        <v>1080</v>
      </c>
      <c r="B26" s="30" t="s">
        <v>1081</v>
      </c>
      <c r="C26" s="30" t="s">
        <v>1082</v>
      </c>
      <c r="D26" s="13">
        <v>79731</v>
      </c>
      <c r="E26" s="14">
        <v>1173.3599999999999</v>
      </c>
      <c r="F26" s="15">
        <v>2.47E-2</v>
      </c>
      <c r="G26" s="15"/>
    </row>
    <row r="27" spans="1:7" x14ac:dyDescent="0.35">
      <c r="A27" s="12" t="s">
        <v>1041</v>
      </c>
      <c r="B27" s="30" t="s">
        <v>1042</v>
      </c>
      <c r="C27" s="30" t="s">
        <v>923</v>
      </c>
      <c r="D27" s="13">
        <v>254097</v>
      </c>
      <c r="E27" s="14">
        <v>1116.5</v>
      </c>
      <c r="F27" s="15">
        <v>2.35E-2</v>
      </c>
      <c r="G27" s="15"/>
    </row>
    <row r="28" spans="1:7" x14ac:dyDescent="0.35">
      <c r="A28" s="12" t="s">
        <v>1170</v>
      </c>
      <c r="B28" s="30" t="s">
        <v>1171</v>
      </c>
      <c r="C28" s="30" t="s">
        <v>980</v>
      </c>
      <c r="D28" s="13">
        <v>41321</v>
      </c>
      <c r="E28" s="14">
        <v>1109.2</v>
      </c>
      <c r="F28" s="15">
        <v>2.3300000000000001E-2</v>
      </c>
      <c r="G28" s="15"/>
    </row>
    <row r="29" spans="1:7" x14ac:dyDescent="0.35">
      <c r="A29" s="12" t="s">
        <v>1496</v>
      </c>
      <c r="B29" s="30" t="s">
        <v>1497</v>
      </c>
      <c r="C29" s="30" t="s">
        <v>985</v>
      </c>
      <c r="D29" s="13">
        <v>90702</v>
      </c>
      <c r="E29" s="14">
        <v>1044.25</v>
      </c>
      <c r="F29" s="15">
        <v>2.1999999999999999E-2</v>
      </c>
      <c r="G29" s="15"/>
    </row>
    <row r="30" spans="1:7" x14ac:dyDescent="0.35">
      <c r="A30" s="12" t="s">
        <v>1003</v>
      </c>
      <c r="B30" s="30" t="s">
        <v>1004</v>
      </c>
      <c r="C30" s="30" t="s">
        <v>952</v>
      </c>
      <c r="D30" s="13">
        <v>30489</v>
      </c>
      <c r="E30" s="14">
        <v>1033.82</v>
      </c>
      <c r="F30" s="15">
        <v>2.18E-2</v>
      </c>
      <c r="G30" s="15"/>
    </row>
    <row r="31" spans="1:7" x14ac:dyDescent="0.35">
      <c r="A31" s="12" t="s">
        <v>1605</v>
      </c>
      <c r="B31" s="30" t="s">
        <v>1606</v>
      </c>
      <c r="C31" s="30" t="s">
        <v>1015</v>
      </c>
      <c r="D31" s="13">
        <v>66201</v>
      </c>
      <c r="E31" s="14">
        <v>1011.09</v>
      </c>
      <c r="F31" s="15">
        <v>2.1299999999999999E-2</v>
      </c>
      <c r="G31" s="15"/>
    </row>
    <row r="32" spans="1:7" x14ac:dyDescent="0.35">
      <c r="A32" s="12" t="s">
        <v>1056</v>
      </c>
      <c r="B32" s="30" t="s">
        <v>1057</v>
      </c>
      <c r="C32" s="30" t="s">
        <v>928</v>
      </c>
      <c r="D32" s="13">
        <v>140308</v>
      </c>
      <c r="E32" s="14">
        <v>1002.99</v>
      </c>
      <c r="F32" s="15">
        <v>2.1100000000000001E-2</v>
      </c>
      <c r="G32" s="15"/>
    </row>
    <row r="33" spans="1:7" x14ac:dyDescent="0.35">
      <c r="A33" s="12" t="s">
        <v>983</v>
      </c>
      <c r="B33" s="30" t="s">
        <v>984</v>
      </c>
      <c r="C33" s="30" t="s">
        <v>985</v>
      </c>
      <c r="D33" s="13">
        <v>33873</v>
      </c>
      <c r="E33" s="14">
        <v>898.65</v>
      </c>
      <c r="F33" s="15">
        <v>1.89E-2</v>
      </c>
      <c r="G33" s="15"/>
    </row>
    <row r="34" spans="1:7" x14ac:dyDescent="0.35">
      <c r="A34" s="12" t="s">
        <v>1271</v>
      </c>
      <c r="B34" s="30" t="s">
        <v>1272</v>
      </c>
      <c r="C34" s="30" t="s">
        <v>977</v>
      </c>
      <c r="D34" s="13">
        <v>17930</v>
      </c>
      <c r="E34" s="14">
        <v>778.6</v>
      </c>
      <c r="F34" s="15">
        <v>1.6400000000000001E-2</v>
      </c>
      <c r="G34" s="15"/>
    </row>
    <row r="35" spans="1:7" x14ac:dyDescent="0.35">
      <c r="A35" s="12" t="s">
        <v>1500</v>
      </c>
      <c r="B35" s="30" t="s">
        <v>1501</v>
      </c>
      <c r="C35" s="30" t="s">
        <v>1002</v>
      </c>
      <c r="D35" s="13">
        <v>155231</v>
      </c>
      <c r="E35" s="14">
        <v>754.81</v>
      </c>
      <c r="F35" s="15">
        <v>1.5900000000000001E-2</v>
      </c>
      <c r="G35" s="15"/>
    </row>
    <row r="36" spans="1:7" x14ac:dyDescent="0.35">
      <c r="A36" s="12" t="s">
        <v>1504</v>
      </c>
      <c r="B36" s="30" t="s">
        <v>1505</v>
      </c>
      <c r="C36" s="30" t="s">
        <v>1022</v>
      </c>
      <c r="D36" s="13">
        <v>94558</v>
      </c>
      <c r="E36" s="14">
        <v>685.45</v>
      </c>
      <c r="F36" s="15">
        <v>1.44E-2</v>
      </c>
      <c r="G36" s="15"/>
    </row>
    <row r="37" spans="1:7" x14ac:dyDescent="0.35">
      <c r="A37" s="12" t="s">
        <v>1092</v>
      </c>
      <c r="B37" s="30" t="s">
        <v>1093</v>
      </c>
      <c r="C37" s="30" t="s">
        <v>1002</v>
      </c>
      <c r="D37" s="13">
        <v>56703</v>
      </c>
      <c r="E37" s="14">
        <v>523.88</v>
      </c>
      <c r="F37" s="15">
        <v>1.0999999999999999E-2</v>
      </c>
      <c r="G37" s="15"/>
    </row>
    <row r="38" spans="1:7" x14ac:dyDescent="0.35">
      <c r="A38" s="16" t="s">
        <v>110</v>
      </c>
      <c r="B38" s="31"/>
      <c r="C38" s="31"/>
      <c r="D38" s="17"/>
      <c r="E38" s="37">
        <v>46842.94</v>
      </c>
      <c r="F38" s="38">
        <v>0.98599999999999999</v>
      </c>
      <c r="G38" s="20"/>
    </row>
    <row r="39" spans="1:7" x14ac:dyDescent="0.35">
      <c r="A39" s="16" t="s">
        <v>1277</v>
      </c>
      <c r="B39" s="30"/>
      <c r="C39" s="30"/>
      <c r="D39" s="13"/>
      <c r="E39" s="14"/>
      <c r="F39" s="15"/>
      <c r="G39" s="15"/>
    </row>
    <row r="40" spans="1:7" x14ac:dyDescent="0.35">
      <c r="A40" s="16" t="s">
        <v>110</v>
      </c>
      <c r="B40" s="30"/>
      <c r="C40" s="30"/>
      <c r="D40" s="13"/>
      <c r="E40" s="39" t="s">
        <v>104</v>
      </c>
      <c r="F40" s="40" t="s">
        <v>104</v>
      </c>
      <c r="G40" s="15"/>
    </row>
    <row r="41" spans="1:7" x14ac:dyDescent="0.35">
      <c r="A41" s="21" t="s">
        <v>135</v>
      </c>
      <c r="B41" s="32"/>
      <c r="C41" s="32"/>
      <c r="D41" s="22"/>
      <c r="E41" s="27">
        <v>46842.94</v>
      </c>
      <c r="F41" s="28">
        <v>0.98599999999999999</v>
      </c>
      <c r="G41" s="20"/>
    </row>
    <row r="42" spans="1:7" x14ac:dyDescent="0.35">
      <c r="A42" s="12"/>
      <c r="B42" s="30"/>
      <c r="C42" s="30"/>
      <c r="D42" s="13"/>
      <c r="E42" s="14"/>
      <c r="F42" s="15"/>
      <c r="G42" s="15"/>
    </row>
    <row r="43" spans="1:7" x14ac:dyDescent="0.35">
      <c r="A43" s="12"/>
      <c r="B43" s="30"/>
      <c r="C43" s="30"/>
      <c r="D43" s="13"/>
      <c r="E43" s="14"/>
      <c r="F43" s="15"/>
      <c r="G43" s="15"/>
    </row>
    <row r="44" spans="1:7" x14ac:dyDescent="0.35">
      <c r="A44" s="16" t="s">
        <v>136</v>
      </c>
      <c r="B44" s="30"/>
      <c r="C44" s="30"/>
      <c r="D44" s="13"/>
      <c r="E44" s="14"/>
      <c r="F44" s="15"/>
      <c r="G44" s="15"/>
    </row>
    <row r="45" spans="1:7" x14ac:dyDescent="0.35">
      <c r="A45" s="12" t="s">
        <v>137</v>
      </c>
      <c r="B45" s="30"/>
      <c r="C45" s="30"/>
      <c r="D45" s="13"/>
      <c r="E45" s="14">
        <v>1113.83</v>
      </c>
      <c r="F45" s="15">
        <v>2.3400000000000001E-2</v>
      </c>
      <c r="G45" s="15">
        <v>5.6446000000000003E-2</v>
      </c>
    </row>
    <row r="46" spans="1:7" x14ac:dyDescent="0.35">
      <c r="A46" s="16" t="s">
        <v>110</v>
      </c>
      <c r="B46" s="31"/>
      <c r="C46" s="31"/>
      <c r="D46" s="17"/>
      <c r="E46" s="37">
        <v>1113.83</v>
      </c>
      <c r="F46" s="38">
        <v>2.3400000000000001E-2</v>
      </c>
      <c r="G46" s="20"/>
    </row>
    <row r="47" spans="1:7" x14ac:dyDescent="0.35">
      <c r="A47" s="12"/>
      <c r="B47" s="30"/>
      <c r="C47" s="30"/>
      <c r="D47" s="13"/>
      <c r="E47" s="14"/>
      <c r="F47" s="15"/>
      <c r="G47" s="15"/>
    </row>
    <row r="48" spans="1:7" x14ac:dyDescent="0.35">
      <c r="A48" s="21" t="s">
        <v>135</v>
      </c>
      <c r="B48" s="32"/>
      <c r="C48" s="32"/>
      <c r="D48" s="22"/>
      <c r="E48" s="18">
        <v>1113.83</v>
      </c>
      <c r="F48" s="19">
        <v>2.3400000000000001E-2</v>
      </c>
      <c r="G48" s="20"/>
    </row>
    <row r="49" spans="1:7" x14ac:dyDescent="0.35">
      <c r="A49" s="12" t="s">
        <v>138</v>
      </c>
      <c r="B49" s="30"/>
      <c r="C49" s="30"/>
      <c r="D49" s="13"/>
      <c r="E49" s="14">
        <v>0.1722496</v>
      </c>
      <c r="F49" s="15">
        <v>3.0000000000000001E-6</v>
      </c>
      <c r="G49" s="15"/>
    </row>
    <row r="50" spans="1:7" x14ac:dyDescent="0.35">
      <c r="A50" s="12" t="s">
        <v>139</v>
      </c>
      <c r="B50" s="30"/>
      <c r="C50" s="30"/>
      <c r="D50" s="13"/>
      <c r="E50" s="23">
        <v>-443.30224959999998</v>
      </c>
      <c r="F50" s="24">
        <v>-9.4029999999999999E-3</v>
      </c>
      <c r="G50" s="15">
        <v>5.6446000000000003E-2</v>
      </c>
    </row>
    <row r="51" spans="1:7" x14ac:dyDescent="0.35">
      <c r="A51" s="25" t="s">
        <v>140</v>
      </c>
      <c r="B51" s="33"/>
      <c r="C51" s="33"/>
      <c r="D51" s="26"/>
      <c r="E51" s="27">
        <v>47513.64</v>
      </c>
      <c r="F51" s="28">
        <v>1</v>
      </c>
      <c r="G51" s="28"/>
    </row>
    <row r="56" spans="1:7" x14ac:dyDescent="0.35">
      <c r="A56" s="1" t="s">
        <v>2352</v>
      </c>
    </row>
    <row r="57" spans="1:7" x14ac:dyDescent="0.35">
      <c r="A57" s="47" t="s">
        <v>2353</v>
      </c>
      <c r="B57" s="34" t="s">
        <v>104</v>
      </c>
    </row>
    <row r="58" spans="1:7" x14ac:dyDescent="0.35">
      <c r="A58" t="s">
        <v>2354</v>
      </c>
    </row>
    <row r="59" spans="1:7" x14ac:dyDescent="0.35">
      <c r="A59" t="s">
        <v>2355</v>
      </c>
      <c r="B59" t="s">
        <v>2356</v>
      </c>
      <c r="C59" t="s">
        <v>2356</v>
      </c>
    </row>
    <row r="60" spans="1:7" x14ac:dyDescent="0.35">
      <c r="B60" s="48">
        <v>44865</v>
      </c>
      <c r="C60" s="48">
        <v>44895</v>
      </c>
    </row>
    <row r="61" spans="1:7" x14ac:dyDescent="0.35">
      <c r="A61" t="s">
        <v>2400</v>
      </c>
      <c r="B61">
        <v>10.548</v>
      </c>
      <c r="C61">
        <v>10.746</v>
      </c>
      <c r="E61" s="2"/>
      <c r="G61"/>
    </row>
    <row r="62" spans="1:7" x14ac:dyDescent="0.35">
      <c r="A62" t="s">
        <v>2361</v>
      </c>
      <c r="B62">
        <v>10.548</v>
      </c>
      <c r="C62">
        <v>10.746</v>
      </c>
      <c r="E62" s="2"/>
      <c r="G62"/>
    </row>
    <row r="63" spans="1:7" x14ac:dyDescent="0.35">
      <c r="A63" t="s">
        <v>2401</v>
      </c>
      <c r="B63">
        <v>10.502000000000001</v>
      </c>
      <c r="C63">
        <v>10.685</v>
      </c>
      <c r="E63" s="2"/>
      <c r="G63"/>
    </row>
    <row r="64" spans="1:7" x14ac:dyDescent="0.35">
      <c r="A64" t="s">
        <v>2386</v>
      </c>
      <c r="B64">
        <v>10.502000000000001</v>
      </c>
      <c r="C64">
        <v>10.685</v>
      </c>
      <c r="E64" s="2"/>
      <c r="G64"/>
    </row>
    <row r="65" spans="1:7" x14ac:dyDescent="0.35">
      <c r="E65" s="2"/>
      <c r="G65"/>
    </row>
    <row r="66" spans="1:7" x14ac:dyDescent="0.35">
      <c r="A66" t="s">
        <v>2371</v>
      </c>
      <c r="B66" s="34" t="s">
        <v>104</v>
      </c>
    </row>
    <row r="67" spans="1:7" x14ac:dyDescent="0.35">
      <c r="A67" t="s">
        <v>2372</v>
      </c>
      <c r="B67" s="34" t="s">
        <v>104</v>
      </c>
    </row>
    <row r="68" spans="1:7" ht="29" x14ac:dyDescent="0.35">
      <c r="A68" s="47" t="s">
        <v>2373</v>
      </c>
      <c r="B68" s="34" t="s">
        <v>104</v>
      </c>
    </row>
    <row r="69" spans="1:7" ht="29" x14ac:dyDescent="0.35">
      <c r="A69" s="47" t="s">
        <v>2374</v>
      </c>
      <c r="B69" s="34" t="s">
        <v>104</v>
      </c>
    </row>
    <row r="70" spans="1:7" x14ac:dyDescent="0.35">
      <c r="A70" t="s">
        <v>2415</v>
      </c>
      <c r="B70" s="49">
        <v>0.49023600000000001</v>
      </c>
    </row>
    <row r="71" spans="1:7" ht="29" x14ac:dyDescent="0.35">
      <c r="A71" s="47" t="s">
        <v>2376</v>
      </c>
      <c r="B71" s="34" t="s">
        <v>104</v>
      </c>
    </row>
    <row r="72" spans="1:7" ht="29" x14ac:dyDescent="0.35">
      <c r="A72" s="47" t="s">
        <v>2377</v>
      </c>
      <c r="B72" s="34" t="s">
        <v>104</v>
      </c>
    </row>
    <row r="73" spans="1:7" ht="29" x14ac:dyDescent="0.35">
      <c r="A73" s="47" t="s">
        <v>2380</v>
      </c>
      <c r="B73" s="34" t="s">
        <v>104</v>
      </c>
    </row>
    <row r="74" spans="1:7" x14ac:dyDescent="0.35">
      <c r="A74" t="s">
        <v>2523</v>
      </c>
      <c r="B74" s="34" t="s">
        <v>104</v>
      </c>
    </row>
    <row r="75" spans="1:7" x14ac:dyDescent="0.35">
      <c r="A75" t="s">
        <v>2524</v>
      </c>
      <c r="B75" s="34" t="s">
        <v>104</v>
      </c>
    </row>
    <row r="78" spans="1:7" ht="29" x14ac:dyDescent="0.35">
      <c r="A78" s="70" t="s">
        <v>2580</v>
      </c>
      <c r="B78" s="57" t="s">
        <v>2581</v>
      </c>
      <c r="C78" s="57" t="s">
        <v>2531</v>
      </c>
      <c r="D78" s="65" t="s">
        <v>2532</v>
      </c>
    </row>
    <row r="79" spans="1:7" ht="70.5" customHeight="1" x14ac:dyDescent="0.35">
      <c r="A79" s="71" t="s">
        <v>2607</v>
      </c>
      <c r="B79" s="61"/>
      <c r="C79" s="58" t="s">
        <v>2558</v>
      </c>
      <c r="D79"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C41B6-BC49-4D0A-8732-5BDF55695E9C}">
  <dimension ref="A1:H80"/>
  <sheetViews>
    <sheetView showGridLines="0" workbookViewId="0">
      <pane ySplit="4" topLeftCell="A77" activePane="bottomLeft" state="frozen"/>
      <selection pane="bottomLeft" activeCell="A79" sqref="A79:D80"/>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65</v>
      </c>
      <c r="B1" s="55"/>
      <c r="C1" s="55"/>
      <c r="D1" s="55"/>
      <c r="E1" s="55"/>
      <c r="F1" s="55"/>
      <c r="G1" s="55"/>
      <c r="H1" s="51" t="str">
        <f>HYPERLINK("[EDEL_Portfolio Monthly Notes 30-Nov-2022.xlsx]Index!A1","Index")</f>
        <v>Index</v>
      </c>
    </row>
    <row r="2" spans="1:8" ht="19.5" customHeight="1" x14ac:dyDescent="0.35">
      <c r="A2" s="55" t="s">
        <v>66</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971</v>
      </c>
      <c r="B8" s="30" t="s">
        <v>972</v>
      </c>
      <c r="C8" s="30" t="s">
        <v>952</v>
      </c>
      <c r="D8" s="13">
        <v>4213</v>
      </c>
      <c r="E8" s="14">
        <v>68.88</v>
      </c>
      <c r="F8" s="15">
        <v>5.5800000000000002E-2</v>
      </c>
      <c r="G8" s="15"/>
    </row>
    <row r="9" spans="1:8" x14ac:dyDescent="0.35">
      <c r="A9" s="12" t="s">
        <v>898</v>
      </c>
      <c r="B9" s="30" t="s">
        <v>899</v>
      </c>
      <c r="C9" s="30" t="s">
        <v>900</v>
      </c>
      <c r="D9" s="13">
        <v>4152</v>
      </c>
      <c r="E9" s="14">
        <v>66.78</v>
      </c>
      <c r="F9" s="15">
        <v>5.4100000000000002E-2</v>
      </c>
      <c r="G9" s="15"/>
    </row>
    <row r="10" spans="1:8" x14ac:dyDescent="0.35">
      <c r="A10" s="12" t="s">
        <v>1003</v>
      </c>
      <c r="B10" s="30" t="s">
        <v>1004</v>
      </c>
      <c r="C10" s="30" t="s">
        <v>952</v>
      </c>
      <c r="D10" s="13">
        <v>1946</v>
      </c>
      <c r="E10" s="14">
        <v>65.98</v>
      </c>
      <c r="F10" s="15">
        <v>5.3400000000000003E-2</v>
      </c>
      <c r="G10" s="15"/>
    </row>
    <row r="11" spans="1:8" x14ac:dyDescent="0.35">
      <c r="A11" s="12" t="s">
        <v>1076</v>
      </c>
      <c r="B11" s="30" t="s">
        <v>1077</v>
      </c>
      <c r="C11" s="30" t="s">
        <v>952</v>
      </c>
      <c r="D11" s="13">
        <v>5766</v>
      </c>
      <c r="E11" s="14">
        <v>64.63</v>
      </c>
      <c r="F11" s="15">
        <v>5.2299999999999999E-2</v>
      </c>
      <c r="G11" s="15"/>
    </row>
    <row r="12" spans="1:8" x14ac:dyDescent="0.35">
      <c r="A12" s="12" t="s">
        <v>1066</v>
      </c>
      <c r="B12" s="30" t="s">
        <v>1067</v>
      </c>
      <c r="C12" s="30" t="s">
        <v>1068</v>
      </c>
      <c r="D12" s="13">
        <v>314</v>
      </c>
      <c r="E12" s="14">
        <v>63.38</v>
      </c>
      <c r="F12" s="15">
        <v>5.1299999999999998E-2</v>
      </c>
      <c r="G12" s="15"/>
    </row>
    <row r="13" spans="1:8" x14ac:dyDescent="0.35">
      <c r="A13" s="12" t="s">
        <v>978</v>
      </c>
      <c r="B13" s="30" t="s">
        <v>979</v>
      </c>
      <c r="C13" s="30" t="s">
        <v>980</v>
      </c>
      <c r="D13" s="13">
        <v>17532</v>
      </c>
      <c r="E13" s="14">
        <v>59.61</v>
      </c>
      <c r="F13" s="15">
        <v>4.8300000000000003E-2</v>
      </c>
      <c r="G13" s="15"/>
    </row>
    <row r="14" spans="1:8" x14ac:dyDescent="0.35">
      <c r="A14" s="12" t="s">
        <v>1170</v>
      </c>
      <c r="B14" s="30" t="s">
        <v>1171</v>
      </c>
      <c r="C14" s="30" t="s">
        <v>980</v>
      </c>
      <c r="D14" s="13">
        <v>2191</v>
      </c>
      <c r="E14" s="14">
        <v>58.81</v>
      </c>
      <c r="F14" s="15">
        <v>4.7600000000000003E-2</v>
      </c>
      <c r="G14" s="15"/>
    </row>
    <row r="15" spans="1:8" x14ac:dyDescent="0.35">
      <c r="A15" s="12" t="s">
        <v>1131</v>
      </c>
      <c r="B15" s="30" t="s">
        <v>1132</v>
      </c>
      <c r="C15" s="30" t="s">
        <v>985</v>
      </c>
      <c r="D15" s="13">
        <v>1691</v>
      </c>
      <c r="E15" s="14">
        <v>53.69</v>
      </c>
      <c r="F15" s="15">
        <v>4.3499999999999997E-2</v>
      </c>
      <c r="G15" s="15"/>
    </row>
    <row r="16" spans="1:8" x14ac:dyDescent="0.35">
      <c r="A16" s="12" t="s">
        <v>1123</v>
      </c>
      <c r="B16" s="30" t="s">
        <v>1124</v>
      </c>
      <c r="C16" s="30" t="s">
        <v>1068</v>
      </c>
      <c r="D16" s="13">
        <v>1085</v>
      </c>
      <c r="E16" s="14">
        <v>47.33</v>
      </c>
      <c r="F16" s="15">
        <v>3.8300000000000001E-2</v>
      </c>
      <c r="G16" s="15"/>
    </row>
    <row r="17" spans="1:7" x14ac:dyDescent="0.35">
      <c r="A17" s="12" t="s">
        <v>921</v>
      </c>
      <c r="B17" s="30" t="s">
        <v>922</v>
      </c>
      <c r="C17" s="30" t="s">
        <v>923</v>
      </c>
      <c r="D17" s="13">
        <v>513</v>
      </c>
      <c r="E17" s="14">
        <v>46.04</v>
      </c>
      <c r="F17" s="15">
        <v>3.73E-2</v>
      </c>
      <c r="G17" s="15"/>
    </row>
    <row r="18" spans="1:7" x14ac:dyDescent="0.35">
      <c r="A18" s="12" t="s">
        <v>931</v>
      </c>
      <c r="B18" s="30" t="s">
        <v>932</v>
      </c>
      <c r="C18" s="30" t="s">
        <v>928</v>
      </c>
      <c r="D18" s="13">
        <v>632</v>
      </c>
      <c r="E18" s="14">
        <v>42.48</v>
      </c>
      <c r="F18" s="15">
        <v>3.44E-2</v>
      </c>
      <c r="G18" s="15"/>
    </row>
    <row r="19" spans="1:7" x14ac:dyDescent="0.35">
      <c r="A19" s="12" t="s">
        <v>1202</v>
      </c>
      <c r="B19" s="30" t="s">
        <v>1203</v>
      </c>
      <c r="C19" s="30" t="s">
        <v>1204</v>
      </c>
      <c r="D19" s="13">
        <v>18415</v>
      </c>
      <c r="E19" s="14">
        <v>41.85</v>
      </c>
      <c r="F19" s="15">
        <v>3.39E-2</v>
      </c>
      <c r="G19" s="15"/>
    </row>
    <row r="20" spans="1:7" x14ac:dyDescent="0.35">
      <c r="A20" s="12" t="s">
        <v>950</v>
      </c>
      <c r="B20" s="30" t="s">
        <v>951</v>
      </c>
      <c r="C20" s="30" t="s">
        <v>952</v>
      </c>
      <c r="D20" s="13">
        <v>3759</v>
      </c>
      <c r="E20" s="14">
        <v>40.479999999999997</v>
      </c>
      <c r="F20" s="15">
        <v>3.2800000000000003E-2</v>
      </c>
      <c r="G20" s="15"/>
    </row>
    <row r="21" spans="1:7" x14ac:dyDescent="0.35">
      <c r="A21" s="12" t="s">
        <v>1016</v>
      </c>
      <c r="B21" s="30" t="s">
        <v>1017</v>
      </c>
      <c r="C21" s="30" t="s">
        <v>952</v>
      </c>
      <c r="D21" s="13">
        <v>9801</v>
      </c>
      <c r="E21" s="14">
        <v>39.880000000000003</v>
      </c>
      <c r="F21" s="15">
        <v>3.2300000000000002E-2</v>
      </c>
      <c r="G21" s="15"/>
    </row>
    <row r="22" spans="1:7" x14ac:dyDescent="0.35">
      <c r="A22" s="12" t="s">
        <v>1121</v>
      </c>
      <c r="B22" s="30" t="s">
        <v>1122</v>
      </c>
      <c r="C22" s="30" t="s">
        <v>923</v>
      </c>
      <c r="D22" s="13">
        <v>1018</v>
      </c>
      <c r="E22" s="14">
        <v>38.18</v>
      </c>
      <c r="F22" s="15">
        <v>3.09E-2</v>
      </c>
      <c r="G22" s="15"/>
    </row>
    <row r="23" spans="1:7" x14ac:dyDescent="0.35">
      <c r="A23" s="12" t="s">
        <v>1139</v>
      </c>
      <c r="B23" s="30" t="s">
        <v>1140</v>
      </c>
      <c r="C23" s="30" t="s">
        <v>1102</v>
      </c>
      <c r="D23" s="13">
        <v>2319</v>
      </c>
      <c r="E23" s="14">
        <v>37.85</v>
      </c>
      <c r="F23" s="15">
        <v>3.0599999999999999E-2</v>
      </c>
      <c r="G23" s="15"/>
    </row>
    <row r="24" spans="1:7" x14ac:dyDescent="0.35">
      <c r="A24" s="12" t="s">
        <v>1607</v>
      </c>
      <c r="B24" s="30" t="s">
        <v>1608</v>
      </c>
      <c r="C24" s="30" t="s">
        <v>923</v>
      </c>
      <c r="D24" s="13">
        <v>1196</v>
      </c>
      <c r="E24" s="14">
        <v>34.11</v>
      </c>
      <c r="F24" s="15">
        <v>2.76E-2</v>
      </c>
      <c r="G24" s="15"/>
    </row>
    <row r="25" spans="1:7" x14ac:dyDescent="0.35">
      <c r="A25" s="12" t="s">
        <v>1217</v>
      </c>
      <c r="B25" s="30" t="s">
        <v>1218</v>
      </c>
      <c r="C25" s="30" t="s">
        <v>977</v>
      </c>
      <c r="D25" s="13">
        <v>1233</v>
      </c>
      <c r="E25" s="14">
        <v>33.89</v>
      </c>
      <c r="F25" s="15">
        <v>2.7400000000000001E-2</v>
      </c>
      <c r="G25" s="15"/>
    </row>
    <row r="26" spans="1:7" x14ac:dyDescent="0.35">
      <c r="A26" s="12" t="s">
        <v>1100</v>
      </c>
      <c r="B26" s="30" t="s">
        <v>1101</v>
      </c>
      <c r="C26" s="30" t="s">
        <v>1102</v>
      </c>
      <c r="D26" s="13">
        <v>5730</v>
      </c>
      <c r="E26" s="14">
        <v>33.71</v>
      </c>
      <c r="F26" s="15">
        <v>2.7300000000000001E-2</v>
      </c>
      <c r="G26" s="15"/>
    </row>
    <row r="27" spans="1:7" x14ac:dyDescent="0.35">
      <c r="A27" s="12" t="s">
        <v>1524</v>
      </c>
      <c r="B27" s="30" t="s">
        <v>1525</v>
      </c>
      <c r="C27" s="30" t="s">
        <v>994</v>
      </c>
      <c r="D27" s="13">
        <v>968</v>
      </c>
      <c r="E27" s="14">
        <v>32.96</v>
      </c>
      <c r="F27" s="15">
        <v>2.6700000000000002E-2</v>
      </c>
      <c r="G27" s="15"/>
    </row>
    <row r="28" spans="1:7" x14ac:dyDescent="0.35">
      <c r="A28" s="12" t="s">
        <v>1257</v>
      </c>
      <c r="B28" s="30" t="s">
        <v>1258</v>
      </c>
      <c r="C28" s="30" t="s">
        <v>1102</v>
      </c>
      <c r="D28" s="13">
        <v>6162</v>
      </c>
      <c r="E28" s="14">
        <v>31.26</v>
      </c>
      <c r="F28" s="15">
        <v>2.53E-2</v>
      </c>
      <c r="G28" s="15"/>
    </row>
    <row r="29" spans="1:7" x14ac:dyDescent="0.35">
      <c r="A29" s="12" t="s">
        <v>983</v>
      </c>
      <c r="B29" s="30" t="s">
        <v>984</v>
      </c>
      <c r="C29" s="30" t="s">
        <v>985</v>
      </c>
      <c r="D29" s="13">
        <v>1147</v>
      </c>
      <c r="E29" s="14">
        <v>30.43</v>
      </c>
      <c r="F29" s="15">
        <v>2.46E-2</v>
      </c>
      <c r="G29" s="15"/>
    </row>
    <row r="30" spans="1:7" x14ac:dyDescent="0.35">
      <c r="A30" s="12" t="s">
        <v>1494</v>
      </c>
      <c r="B30" s="30" t="s">
        <v>1495</v>
      </c>
      <c r="C30" s="30" t="s">
        <v>923</v>
      </c>
      <c r="D30" s="13">
        <v>845</v>
      </c>
      <c r="E30" s="14">
        <v>29.44</v>
      </c>
      <c r="F30" s="15">
        <v>2.3800000000000002E-2</v>
      </c>
      <c r="G30" s="15"/>
    </row>
    <row r="31" spans="1:7" x14ac:dyDescent="0.35">
      <c r="A31" s="12" t="s">
        <v>910</v>
      </c>
      <c r="B31" s="30" t="s">
        <v>911</v>
      </c>
      <c r="C31" s="30" t="s">
        <v>912</v>
      </c>
      <c r="D31" s="13">
        <v>1065</v>
      </c>
      <c r="E31" s="14">
        <v>29.33</v>
      </c>
      <c r="F31" s="15">
        <v>2.3699999999999999E-2</v>
      </c>
      <c r="G31" s="15"/>
    </row>
    <row r="32" spans="1:7" x14ac:dyDescent="0.35">
      <c r="A32" s="12" t="s">
        <v>1209</v>
      </c>
      <c r="B32" s="30" t="s">
        <v>1210</v>
      </c>
      <c r="C32" s="30" t="s">
        <v>952</v>
      </c>
      <c r="D32" s="13">
        <v>605</v>
      </c>
      <c r="E32" s="14">
        <v>29.27</v>
      </c>
      <c r="F32" s="15">
        <v>2.3699999999999999E-2</v>
      </c>
      <c r="G32" s="15"/>
    </row>
    <row r="33" spans="1:7" x14ac:dyDescent="0.35">
      <c r="A33" s="12" t="s">
        <v>1240</v>
      </c>
      <c r="B33" s="30" t="s">
        <v>1241</v>
      </c>
      <c r="C33" s="30" t="s">
        <v>985</v>
      </c>
      <c r="D33" s="13">
        <v>2255</v>
      </c>
      <c r="E33" s="14">
        <v>28.27</v>
      </c>
      <c r="F33" s="15">
        <v>2.29E-2</v>
      </c>
      <c r="G33" s="15"/>
    </row>
    <row r="34" spans="1:7" x14ac:dyDescent="0.35">
      <c r="A34" s="12" t="s">
        <v>1273</v>
      </c>
      <c r="B34" s="30" t="s">
        <v>1274</v>
      </c>
      <c r="C34" s="30" t="s">
        <v>1102</v>
      </c>
      <c r="D34" s="13">
        <v>2803</v>
      </c>
      <c r="E34" s="14">
        <v>24.71</v>
      </c>
      <c r="F34" s="15">
        <v>0.02</v>
      </c>
      <c r="G34" s="15"/>
    </row>
    <row r="35" spans="1:7" x14ac:dyDescent="0.35">
      <c r="A35" s="12" t="s">
        <v>986</v>
      </c>
      <c r="B35" s="30" t="s">
        <v>987</v>
      </c>
      <c r="C35" s="30" t="s">
        <v>985</v>
      </c>
      <c r="D35" s="13">
        <v>3161</v>
      </c>
      <c r="E35" s="14">
        <v>19.670000000000002</v>
      </c>
      <c r="F35" s="15">
        <v>1.5900000000000001E-2</v>
      </c>
      <c r="G35" s="15"/>
    </row>
    <row r="36" spans="1:7" x14ac:dyDescent="0.35">
      <c r="A36" s="12" t="s">
        <v>1198</v>
      </c>
      <c r="B36" s="30" t="s">
        <v>1199</v>
      </c>
      <c r="C36" s="30" t="s">
        <v>928</v>
      </c>
      <c r="D36" s="13">
        <v>1790</v>
      </c>
      <c r="E36" s="14">
        <v>19.350000000000001</v>
      </c>
      <c r="F36" s="15">
        <v>1.5699999999999999E-2</v>
      </c>
      <c r="G36" s="15"/>
    </row>
    <row r="37" spans="1:7" x14ac:dyDescent="0.35">
      <c r="A37" s="12" t="s">
        <v>1259</v>
      </c>
      <c r="B37" s="30" t="s">
        <v>1260</v>
      </c>
      <c r="C37" s="30" t="s">
        <v>997</v>
      </c>
      <c r="D37" s="13">
        <v>111</v>
      </c>
      <c r="E37" s="14">
        <v>18.87</v>
      </c>
      <c r="F37" s="15">
        <v>1.5299999999999999E-2</v>
      </c>
      <c r="G37" s="15"/>
    </row>
    <row r="38" spans="1:7" x14ac:dyDescent="0.35">
      <c r="A38" s="16" t="s">
        <v>110</v>
      </c>
      <c r="B38" s="31"/>
      <c r="C38" s="31"/>
      <c r="D38" s="17"/>
      <c r="E38" s="37">
        <v>1231.1199999999999</v>
      </c>
      <c r="F38" s="38">
        <v>0.99670000000000003</v>
      </c>
      <c r="G38" s="20"/>
    </row>
    <row r="39" spans="1:7" x14ac:dyDescent="0.35">
      <c r="A39" s="16" t="s">
        <v>1277</v>
      </c>
      <c r="B39" s="30"/>
      <c r="C39" s="30"/>
      <c r="D39" s="13"/>
      <c r="E39" s="14"/>
      <c r="F39" s="15"/>
      <c r="G39" s="15"/>
    </row>
    <row r="40" spans="1:7" x14ac:dyDescent="0.35">
      <c r="A40" s="16" t="s">
        <v>110</v>
      </c>
      <c r="B40" s="30"/>
      <c r="C40" s="30"/>
      <c r="D40" s="13"/>
      <c r="E40" s="39" t="s">
        <v>104</v>
      </c>
      <c r="F40" s="40" t="s">
        <v>104</v>
      </c>
      <c r="G40" s="15"/>
    </row>
    <row r="41" spans="1:7" x14ac:dyDescent="0.35">
      <c r="A41" s="21" t="s">
        <v>135</v>
      </c>
      <c r="B41" s="32"/>
      <c r="C41" s="32"/>
      <c r="D41" s="22"/>
      <c r="E41" s="27">
        <v>1231.1199999999999</v>
      </c>
      <c r="F41" s="28">
        <v>0.99670000000000003</v>
      </c>
      <c r="G41" s="20"/>
    </row>
    <row r="42" spans="1:7" x14ac:dyDescent="0.35">
      <c r="A42" s="12"/>
      <c r="B42" s="30"/>
      <c r="C42" s="30"/>
      <c r="D42" s="13"/>
      <c r="E42" s="14"/>
      <c r="F42" s="15"/>
      <c r="G42" s="15"/>
    </row>
    <row r="43" spans="1:7" x14ac:dyDescent="0.35">
      <c r="A43" s="12"/>
      <c r="B43" s="30"/>
      <c r="C43" s="30"/>
      <c r="D43" s="13"/>
      <c r="E43" s="14"/>
      <c r="F43" s="15"/>
      <c r="G43" s="15"/>
    </row>
    <row r="44" spans="1:7" x14ac:dyDescent="0.35">
      <c r="A44" s="16" t="s">
        <v>136</v>
      </c>
      <c r="B44" s="30"/>
      <c r="C44" s="30"/>
      <c r="D44" s="13"/>
      <c r="E44" s="14"/>
      <c r="F44" s="15"/>
      <c r="G44" s="15"/>
    </row>
    <row r="45" spans="1:7" x14ac:dyDescent="0.35">
      <c r="A45" s="12" t="s">
        <v>137</v>
      </c>
      <c r="B45" s="30"/>
      <c r="C45" s="30"/>
      <c r="D45" s="13"/>
      <c r="E45" s="14">
        <v>5</v>
      </c>
      <c r="F45" s="15">
        <v>4.0000000000000001E-3</v>
      </c>
      <c r="G45" s="15">
        <v>5.6446000000000003E-2</v>
      </c>
    </row>
    <row r="46" spans="1:7" x14ac:dyDescent="0.35">
      <c r="A46" s="16" t="s">
        <v>110</v>
      </c>
      <c r="B46" s="31"/>
      <c r="C46" s="31"/>
      <c r="D46" s="17"/>
      <c r="E46" s="37">
        <v>5</v>
      </c>
      <c r="F46" s="38">
        <v>4.0000000000000001E-3</v>
      </c>
      <c r="G46" s="20"/>
    </row>
    <row r="47" spans="1:7" x14ac:dyDescent="0.35">
      <c r="A47" s="12"/>
      <c r="B47" s="30"/>
      <c r="C47" s="30"/>
      <c r="D47" s="13"/>
      <c r="E47" s="14"/>
      <c r="F47" s="15"/>
      <c r="G47" s="15"/>
    </row>
    <row r="48" spans="1:7" x14ac:dyDescent="0.35">
      <c r="A48" s="21" t="s">
        <v>135</v>
      </c>
      <c r="B48" s="32"/>
      <c r="C48" s="32"/>
      <c r="D48" s="22"/>
      <c r="E48" s="18">
        <v>5</v>
      </c>
      <c r="F48" s="19">
        <v>4.0000000000000001E-3</v>
      </c>
      <c r="G48" s="20"/>
    </row>
    <row r="49" spans="1:7" x14ac:dyDescent="0.35">
      <c r="A49" s="12" t="s">
        <v>138</v>
      </c>
      <c r="B49" s="30"/>
      <c r="C49" s="30"/>
      <c r="D49" s="13"/>
      <c r="E49" s="14">
        <v>7.7309999999999998E-4</v>
      </c>
      <c r="F49" s="15">
        <v>0</v>
      </c>
      <c r="G49" s="15"/>
    </row>
    <row r="50" spans="1:7" x14ac:dyDescent="0.35">
      <c r="A50" s="12" t="s">
        <v>139</v>
      </c>
      <c r="B50" s="30"/>
      <c r="C50" s="30"/>
      <c r="D50" s="13"/>
      <c r="E50" s="23">
        <v>-1.0207731</v>
      </c>
      <c r="F50" s="24">
        <v>-6.9999999999999999E-4</v>
      </c>
      <c r="G50" s="15">
        <v>5.6446000000000003E-2</v>
      </c>
    </row>
    <row r="51" spans="1:7" x14ac:dyDescent="0.35">
      <c r="A51" s="25" t="s">
        <v>140</v>
      </c>
      <c r="B51" s="33"/>
      <c r="C51" s="33"/>
      <c r="D51" s="26"/>
      <c r="E51" s="27">
        <v>1235.0999999999999</v>
      </c>
      <c r="F51" s="28">
        <v>1</v>
      </c>
      <c r="G51" s="28"/>
    </row>
    <row r="56" spans="1:7" x14ac:dyDescent="0.35">
      <c r="A56" s="1" t="s">
        <v>2352</v>
      </c>
    </row>
    <row r="57" spans="1:7" x14ac:dyDescent="0.35">
      <c r="A57" s="47" t="s">
        <v>2353</v>
      </c>
      <c r="B57" s="34" t="s">
        <v>104</v>
      </c>
    </row>
    <row r="58" spans="1:7" x14ac:dyDescent="0.35">
      <c r="A58" t="s">
        <v>2354</v>
      </c>
    </row>
    <row r="59" spans="1:7" x14ac:dyDescent="0.35">
      <c r="A59" t="s">
        <v>2355</v>
      </c>
      <c r="B59" t="s">
        <v>2356</v>
      </c>
      <c r="C59" t="s">
        <v>2356</v>
      </c>
    </row>
    <row r="60" spans="1:7" x14ac:dyDescent="0.35">
      <c r="B60" s="48">
        <v>44865</v>
      </c>
      <c r="C60" s="48">
        <v>44895</v>
      </c>
    </row>
    <row r="61" spans="1:7" x14ac:dyDescent="0.35">
      <c r="A61" t="s">
        <v>2360</v>
      </c>
      <c r="B61">
        <v>9.9107000000000003</v>
      </c>
      <c r="C61">
        <v>10.1593</v>
      </c>
      <c r="E61" s="2"/>
      <c r="G61"/>
    </row>
    <row r="62" spans="1:7" x14ac:dyDescent="0.35">
      <c r="A62" t="s">
        <v>2361</v>
      </c>
      <c r="B62">
        <v>9.7720000000000002</v>
      </c>
      <c r="C62">
        <v>10.017200000000001</v>
      </c>
      <c r="E62" s="2"/>
      <c r="G62"/>
    </row>
    <row r="63" spans="1:7" x14ac:dyDescent="0.35">
      <c r="A63" t="s">
        <v>2385</v>
      </c>
      <c r="B63">
        <v>9.8460999999999999</v>
      </c>
      <c r="C63">
        <v>10.0875</v>
      </c>
      <c r="E63" s="2"/>
      <c r="G63"/>
    </row>
    <row r="64" spans="1:7" x14ac:dyDescent="0.35">
      <c r="A64" t="s">
        <v>2386</v>
      </c>
      <c r="B64">
        <v>9.8458000000000006</v>
      </c>
      <c r="C64">
        <v>10.0871</v>
      </c>
      <c r="E64" s="2"/>
      <c r="G64"/>
    </row>
    <row r="65" spans="1:7" x14ac:dyDescent="0.35">
      <c r="E65" s="2"/>
      <c r="G65"/>
    </row>
    <row r="66" spans="1:7" x14ac:dyDescent="0.35">
      <c r="A66" t="s">
        <v>2371</v>
      </c>
      <c r="B66" s="34" t="s">
        <v>104</v>
      </c>
    </row>
    <row r="67" spans="1:7" x14ac:dyDescent="0.35">
      <c r="A67" t="s">
        <v>2372</v>
      </c>
      <c r="B67" s="34" t="s">
        <v>104</v>
      </c>
    </row>
    <row r="68" spans="1:7" ht="29" x14ac:dyDescent="0.35">
      <c r="A68" s="47" t="s">
        <v>2373</v>
      </c>
      <c r="B68" s="34" t="s">
        <v>104</v>
      </c>
    </row>
    <row r="69" spans="1:7" ht="29" x14ac:dyDescent="0.35">
      <c r="A69" s="47" t="s">
        <v>2374</v>
      </c>
      <c r="B69" s="34" t="s">
        <v>104</v>
      </c>
    </row>
    <row r="70" spans="1:7" x14ac:dyDescent="0.35">
      <c r="A70" t="s">
        <v>2415</v>
      </c>
      <c r="B70" s="49">
        <v>0.72937300000000005</v>
      </c>
    </row>
    <row r="71" spans="1:7" ht="29" x14ac:dyDescent="0.35">
      <c r="A71" s="47" t="s">
        <v>2376</v>
      </c>
      <c r="B71" s="34" t="s">
        <v>104</v>
      </c>
    </row>
    <row r="72" spans="1:7" ht="29" x14ac:dyDescent="0.35">
      <c r="A72" s="47" t="s">
        <v>2377</v>
      </c>
      <c r="B72" s="34" t="s">
        <v>104</v>
      </c>
    </row>
    <row r="73" spans="1:7" ht="29" x14ac:dyDescent="0.35">
      <c r="A73" s="47" t="s">
        <v>2380</v>
      </c>
      <c r="B73" s="34" t="s">
        <v>104</v>
      </c>
    </row>
    <row r="74" spans="1:7" x14ac:dyDescent="0.35">
      <c r="A74" t="s">
        <v>2523</v>
      </c>
      <c r="B74" s="34" t="s">
        <v>104</v>
      </c>
    </row>
    <row r="75" spans="1:7" x14ac:dyDescent="0.35">
      <c r="A75" t="s">
        <v>2524</v>
      </c>
      <c r="B75" s="34" t="s">
        <v>104</v>
      </c>
    </row>
    <row r="79" spans="1:7" ht="29" x14ac:dyDescent="0.35">
      <c r="A79" s="70" t="s">
        <v>2580</v>
      </c>
      <c r="B79" s="57" t="s">
        <v>2581</v>
      </c>
      <c r="C79" s="57" t="s">
        <v>2531</v>
      </c>
      <c r="D79" s="65" t="s">
        <v>2532</v>
      </c>
    </row>
    <row r="80" spans="1:7" ht="69.5" customHeight="1" x14ac:dyDescent="0.35">
      <c r="A80" s="71" t="s">
        <v>2608</v>
      </c>
      <c r="B80" s="58"/>
      <c r="C80" s="58" t="s">
        <v>2559</v>
      </c>
      <c r="D80"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BDAE1-7C2E-4636-8500-0B79F4E03305}">
  <dimension ref="A1:H99"/>
  <sheetViews>
    <sheetView showGridLines="0" workbookViewId="0">
      <pane ySplit="4" topLeftCell="A98" activePane="bottomLeft" state="frozen"/>
      <selection pane="bottomLeft" activeCell="A102" sqref="A102"/>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67</v>
      </c>
      <c r="B1" s="55"/>
      <c r="C1" s="55"/>
      <c r="D1" s="55"/>
      <c r="E1" s="55"/>
      <c r="F1" s="55"/>
      <c r="G1" s="55"/>
      <c r="H1" s="51" t="str">
        <f>HYPERLINK("[EDEL_Portfolio Monthly Notes 30-Nov-2022.xlsx]Index!A1","Index")</f>
        <v>Index</v>
      </c>
    </row>
    <row r="2" spans="1:8" ht="19.5" customHeight="1" x14ac:dyDescent="0.35">
      <c r="A2" s="55" t="s">
        <v>68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935</v>
      </c>
      <c r="B8" s="30" t="s">
        <v>936</v>
      </c>
      <c r="C8" s="30" t="s">
        <v>937</v>
      </c>
      <c r="D8" s="13">
        <v>4405</v>
      </c>
      <c r="E8" s="14">
        <v>120.32</v>
      </c>
      <c r="F8" s="15">
        <v>0.1134</v>
      </c>
      <c r="G8" s="15"/>
    </row>
    <row r="9" spans="1:8" x14ac:dyDescent="0.35">
      <c r="A9" s="12" t="s">
        <v>898</v>
      </c>
      <c r="B9" s="30" t="s">
        <v>899</v>
      </c>
      <c r="C9" s="30" t="s">
        <v>900</v>
      </c>
      <c r="D9" s="13">
        <v>5618</v>
      </c>
      <c r="E9" s="14">
        <v>90.36</v>
      </c>
      <c r="F9" s="15">
        <v>8.5199999999999998E-2</v>
      </c>
      <c r="G9" s="15"/>
    </row>
    <row r="10" spans="1:8" x14ac:dyDescent="0.35">
      <c r="A10" s="12" t="s">
        <v>933</v>
      </c>
      <c r="B10" s="30" t="s">
        <v>934</v>
      </c>
      <c r="C10" s="30" t="s">
        <v>900</v>
      </c>
      <c r="D10" s="13">
        <v>8897</v>
      </c>
      <c r="E10" s="14">
        <v>84.78</v>
      </c>
      <c r="F10" s="15">
        <v>7.9899999999999999E-2</v>
      </c>
      <c r="G10" s="15"/>
    </row>
    <row r="11" spans="1:8" x14ac:dyDescent="0.35">
      <c r="A11" s="12" t="s">
        <v>971</v>
      </c>
      <c r="B11" s="30" t="s">
        <v>972</v>
      </c>
      <c r="C11" s="30" t="s">
        <v>952</v>
      </c>
      <c r="D11" s="13">
        <v>4674</v>
      </c>
      <c r="E11" s="14">
        <v>76.42</v>
      </c>
      <c r="F11" s="15">
        <v>7.1999999999999995E-2</v>
      </c>
      <c r="G11" s="15"/>
    </row>
    <row r="12" spans="1:8" x14ac:dyDescent="0.35">
      <c r="A12" s="12" t="s">
        <v>1141</v>
      </c>
      <c r="B12" s="30" t="s">
        <v>1142</v>
      </c>
      <c r="C12" s="30" t="s">
        <v>928</v>
      </c>
      <c r="D12" s="13">
        <v>2315</v>
      </c>
      <c r="E12" s="14">
        <v>62.33</v>
      </c>
      <c r="F12" s="15">
        <v>5.8799999999999998E-2</v>
      </c>
      <c r="G12" s="15"/>
    </row>
    <row r="13" spans="1:8" x14ac:dyDescent="0.35">
      <c r="A13" s="12" t="s">
        <v>1003</v>
      </c>
      <c r="B13" s="30" t="s">
        <v>1004</v>
      </c>
      <c r="C13" s="30" t="s">
        <v>952</v>
      </c>
      <c r="D13" s="13">
        <v>1308</v>
      </c>
      <c r="E13" s="14">
        <v>44.35</v>
      </c>
      <c r="F13" s="15">
        <v>4.1799999999999997E-2</v>
      </c>
      <c r="G13" s="15"/>
    </row>
    <row r="14" spans="1:8" x14ac:dyDescent="0.35">
      <c r="A14" s="12" t="s">
        <v>978</v>
      </c>
      <c r="B14" s="30" t="s">
        <v>979</v>
      </c>
      <c r="C14" s="30" t="s">
        <v>980</v>
      </c>
      <c r="D14" s="13">
        <v>11241</v>
      </c>
      <c r="E14" s="14">
        <v>38.22</v>
      </c>
      <c r="F14" s="15">
        <v>3.5999999999999997E-2</v>
      </c>
      <c r="G14" s="15"/>
    </row>
    <row r="15" spans="1:8" x14ac:dyDescent="0.35">
      <c r="A15" s="12" t="s">
        <v>913</v>
      </c>
      <c r="B15" s="30" t="s">
        <v>914</v>
      </c>
      <c r="C15" s="30" t="s">
        <v>900</v>
      </c>
      <c r="D15" s="13">
        <v>1876</v>
      </c>
      <c r="E15" s="14">
        <v>36.53</v>
      </c>
      <c r="F15" s="15">
        <v>3.44E-2</v>
      </c>
      <c r="G15" s="15"/>
    </row>
    <row r="16" spans="1:8" x14ac:dyDescent="0.35">
      <c r="A16" s="12" t="s">
        <v>1071</v>
      </c>
      <c r="B16" s="30" t="s">
        <v>1072</v>
      </c>
      <c r="C16" s="30" t="s">
        <v>1073</v>
      </c>
      <c r="D16" s="13">
        <v>1543</v>
      </c>
      <c r="E16" s="14">
        <v>32.01</v>
      </c>
      <c r="F16" s="15">
        <v>3.0200000000000001E-2</v>
      </c>
      <c r="G16" s="15"/>
    </row>
    <row r="17" spans="1:7" x14ac:dyDescent="0.35">
      <c r="A17" s="12" t="s">
        <v>1170</v>
      </c>
      <c r="B17" s="30" t="s">
        <v>1171</v>
      </c>
      <c r="C17" s="30" t="s">
        <v>980</v>
      </c>
      <c r="D17" s="13">
        <v>1140</v>
      </c>
      <c r="E17" s="14">
        <v>30.6</v>
      </c>
      <c r="F17" s="15">
        <v>2.8799999999999999E-2</v>
      </c>
      <c r="G17" s="15"/>
    </row>
    <row r="18" spans="1:7" x14ac:dyDescent="0.35">
      <c r="A18" s="12" t="s">
        <v>1151</v>
      </c>
      <c r="B18" s="30" t="s">
        <v>1152</v>
      </c>
      <c r="C18" s="30" t="s">
        <v>900</v>
      </c>
      <c r="D18" s="13">
        <v>3373</v>
      </c>
      <c r="E18" s="14">
        <v>30.4</v>
      </c>
      <c r="F18" s="15">
        <v>2.87E-2</v>
      </c>
      <c r="G18" s="15"/>
    </row>
    <row r="19" spans="1:7" x14ac:dyDescent="0.35">
      <c r="A19" s="12" t="s">
        <v>1482</v>
      </c>
      <c r="B19" s="30" t="s">
        <v>1483</v>
      </c>
      <c r="C19" s="30" t="s">
        <v>900</v>
      </c>
      <c r="D19" s="13">
        <v>4900</v>
      </c>
      <c r="E19" s="14">
        <v>29.52</v>
      </c>
      <c r="F19" s="15">
        <v>2.7799999999999998E-2</v>
      </c>
      <c r="G19" s="15"/>
    </row>
    <row r="20" spans="1:7" x14ac:dyDescent="0.35">
      <c r="A20" s="12" t="s">
        <v>960</v>
      </c>
      <c r="B20" s="30" t="s">
        <v>961</v>
      </c>
      <c r="C20" s="30" t="s">
        <v>962</v>
      </c>
      <c r="D20" s="13">
        <v>3125</v>
      </c>
      <c r="E20" s="14">
        <v>26.52</v>
      </c>
      <c r="F20" s="15">
        <v>2.5000000000000001E-2</v>
      </c>
      <c r="G20" s="15"/>
    </row>
    <row r="21" spans="1:7" x14ac:dyDescent="0.35">
      <c r="A21" s="12" t="s">
        <v>931</v>
      </c>
      <c r="B21" s="30" t="s">
        <v>932</v>
      </c>
      <c r="C21" s="30" t="s">
        <v>928</v>
      </c>
      <c r="D21" s="13">
        <v>340</v>
      </c>
      <c r="E21" s="14">
        <v>22.85</v>
      </c>
      <c r="F21" s="15">
        <v>2.1499999999999998E-2</v>
      </c>
      <c r="G21" s="15"/>
    </row>
    <row r="22" spans="1:7" x14ac:dyDescent="0.35">
      <c r="A22" s="12" t="s">
        <v>1131</v>
      </c>
      <c r="B22" s="30" t="s">
        <v>1132</v>
      </c>
      <c r="C22" s="30" t="s">
        <v>985</v>
      </c>
      <c r="D22" s="13">
        <v>575</v>
      </c>
      <c r="E22" s="14">
        <v>18.260000000000002</v>
      </c>
      <c r="F22" s="15">
        <v>1.72E-2</v>
      </c>
      <c r="G22" s="15"/>
    </row>
    <row r="23" spans="1:7" x14ac:dyDescent="0.35">
      <c r="A23" s="12" t="s">
        <v>1135</v>
      </c>
      <c r="B23" s="30" t="s">
        <v>1136</v>
      </c>
      <c r="C23" s="30" t="s">
        <v>923</v>
      </c>
      <c r="D23" s="13">
        <v>1222</v>
      </c>
      <c r="E23" s="14">
        <v>15.95</v>
      </c>
      <c r="F23" s="15">
        <v>1.4999999999999999E-2</v>
      </c>
      <c r="G23" s="15"/>
    </row>
    <row r="24" spans="1:7" x14ac:dyDescent="0.35">
      <c r="A24" s="12" t="s">
        <v>921</v>
      </c>
      <c r="B24" s="30" t="s">
        <v>922</v>
      </c>
      <c r="C24" s="30" t="s">
        <v>923</v>
      </c>
      <c r="D24" s="13">
        <v>169</v>
      </c>
      <c r="E24" s="14">
        <v>15.17</v>
      </c>
      <c r="F24" s="15">
        <v>1.43E-2</v>
      </c>
      <c r="G24" s="15"/>
    </row>
    <row r="25" spans="1:7" x14ac:dyDescent="0.35">
      <c r="A25" s="12" t="s">
        <v>1076</v>
      </c>
      <c r="B25" s="30" t="s">
        <v>1077</v>
      </c>
      <c r="C25" s="30" t="s">
        <v>952</v>
      </c>
      <c r="D25" s="13">
        <v>1351</v>
      </c>
      <c r="E25" s="14">
        <v>15.14</v>
      </c>
      <c r="F25" s="15">
        <v>1.43E-2</v>
      </c>
      <c r="G25" s="15"/>
    </row>
    <row r="26" spans="1:7" x14ac:dyDescent="0.35">
      <c r="A26" s="12" t="s">
        <v>1039</v>
      </c>
      <c r="B26" s="30" t="s">
        <v>1040</v>
      </c>
      <c r="C26" s="30" t="s">
        <v>994</v>
      </c>
      <c r="D26" s="13">
        <v>1378</v>
      </c>
      <c r="E26" s="14">
        <v>14.41</v>
      </c>
      <c r="F26" s="15">
        <v>1.3599999999999999E-2</v>
      </c>
      <c r="G26" s="15"/>
    </row>
    <row r="27" spans="1:7" x14ac:dyDescent="0.35">
      <c r="A27" s="12" t="s">
        <v>983</v>
      </c>
      <c r="B27" s="30" t="s">
        <v>984</v>
      </c>
      <c r="C27" s="30" t="s">
        <v>985</v>
      </c>
      <c r="D27" s="13">
        <v>532</v>
      </c>
      <c r="E27" s="14">
        <v>14.11</v>
      </c>
      <c r="F27" s="15">
        <v>1.3299999999999999E-2</v>
      </c>
      <c r="G27" s="15"/>
    </row>
    <row r="28" spans="1:7" x14ac:dyDescent="0.35">
      <c r="A28" s="12" t="s">
        <v>904</v>
      </c>
      <c r="B28" s="30" t="s">
        <v>905</v>
      </c>
      <c r="C28" s="30" t="s">
        <v>906</v>
      </c>
      <c r="D28" s="13">
        <v>349</v>
      </c>
      <c r="E28" s="14">
        <v>13.67</v>
      </c>
      <c r="F28" s="15">
        <v>1.29E-2</v>
      </c>
      <c r="G28" s="15"/>
    </row>
    <row r="29" spans="1:7" x14ac:dyDescent="0.35">
      <c r="A29" s="12" t="s">
        <v>1054</v>
      </c>
      <c r="B29" s="30" t="s">
        <v>1055</v>
      </c>
      <c r="C29" s="30" t="s">
        <v>928</v>
      </c>
      <c r="D29" s="13">
        <v>772</v>
      </c>
      <c r="E29" s="14">
        <v>12.56</v>
      </c>
      <c r="F29" s="15">
        <v>1.18E-2</v>
      </c>
      <c r="G29" s="15"/>
    </row>
    <row r="30" spans="1:7" x14ac:dyDescent="0.35">
      <c r="A30" s="12" t="s">
        <v>1058</v>
      </c>
      <c r="B30" s="30" t="s">
        <v>1059</v>
      </c>
      <c r="C30" s="30" t="s">
        <v>946</v>
      </c>
      <c r="D30" s="13">
        <v>10299</v>
      </c>
      <c r="E30" s="14">
        <v>11.09</v>
      </c>
      <c r="F30" s="15">
        <v>1.0500000000000001E-2</v>
      </c>
      <c r="G30" s="15"/>
    </row>
    <row r="31" spans="1:7" x14ac:dyDescent="0.35">
      <c r="A31" s="12" t="s">
        <v>1187</v>
      </c>
      <c r="B31" s="30" t="s">
        <v>1188</v>
      </c>
      <c r="C31" s="30" t="s">
        <v>917</v>
      </c>
      <c r="D31" s="13">
        <v>6067</v>
      </c>
      <c r="E31" s="14">
        <v>10.45</v>
      </c>
      <c r="F31" s="15">
        <v>9.7999999999999997E-3</v>
      </c>
      <c r="G31" s="15"/>
    </row>
    <row r="32" spans="1:7" x14ac:dyDescent="0.35">
      <c r="A32" s="12" t="s">
        <v>1078</v>
      </c>
      <c r="B32" s="30" t="s">
        <v>1079</v>
      </c>
      <c r="C32" s="30" t="s">
        <v>920</v>
      </c>
      <c r="D32" s="13">
        <v>147</v>
      </c>
      <c r="E32" s="14">
        <v>10.4</v>
      </c>
      <c r="F32" s="15">
        <v>9.7999999999999997E-3</v>
      </c>
      <c r="G32" s="15"/>
    </row>
    <row r="33" spans="1:7" x14ac:dyDescent="0.35">
      <c r="A33" s="12" t="s">
        <v>1041</v>
      </c>
      <c r="B33" s="30" t="s">
        <v>1042</v>
      </c>
      <c r="C33" s="30" t="s">
        <v>923</v>
      </c>
      <c r="D33" s="13">
        <v>2290</v>
      </c>
      <c r="E33" s="14">
        <v>10.06</v>
      </c>
      <c r="F33" s="15">
        <v>9.4999999999999998E-3</v>
      </c>
      <c r="G33" s="15"/>
    </row>
    <row r="34" spans="1:7" x14ac:dyDescent="0.35">
      <c r="A34" s="12" t="s">
        <v>1263</v>
      </c>
      <c r="B34" s="30" t="s">
        <v>1264</v>
      </c>
      <c r="C34" s="30" t="s">
        <v>917</v>
      </c>
      <c r="D34" s="13">
        <v>4364</v>
      </c>
      <c r="E34" s="14">
        <v>9.7799999999999994</v>
      </c>
      <c r="F34" s="15">
        <v>9.1999999999999998E-3</v>
      </c>
      <c r="G34" s="15"/>
    </row>
    <row r="35" spans="1:7" x14ac:dyDescent="0.35">
      <c r="A35" s="12" t="s">
        <v>929</v>
      </c>
      <c r="B35" s="30" t="s">
        <v>930</v>
      </c>
      <c r="C35" s="30" t="s">
        <v>900</v>
      </c>
      <c r="D35" s="13">
        <v>831</v>
      </c>
      <c r="E35" s="14">
        <v>9.6999999999999993</v>
      </c>
      <c r="F35" s="15">
        <v>9.1000000000000004E-3</v>
      </c>
      <c r="G35" s="15"/>
    </row>
    <row r="36" spans="1:7" x14ac:dyDescent="0.35">
      <c r="A36" s="12" t="s">
        <v>1066</v>
      </c>
      <c r="B36" s="30" t="s">
        <v>1067</v>
      </c>
      <c r="C36" s="30" t="s">
        <v>1068</v>
      </c>
      <c r="D36" s="13">
        <v>45</v>
      </c>
      <c r="E36" s="14">
        <v>9.08</v>
      </c>
      <c r="F36" s="15">
        <v>8.6E-3</v>
      </c>
      <c r="G36" s="15"/>
    </row>
    <row r="37" spans="1:7" x14ac:dyDescent="0.35">
      <c r="A37" s="12" t="s">
        <v>1129</v>
      </c>
      <c r="B37" s="30" t="s">
        <v>1130</v>
      </c>
      <c r="C37" s="30" t="s">
        <v>946</v>
      </c>
      <c r="D37" s="13">
        <v>1203</v>
      </c>
      <c r="E37" s="14">
        <v>8.94</v>
      </c>
      <c r="F37" s="15">
        <v>8.3999999999999995E-3</v>
      </c>
      <c r="G37" s="15"/>
    </row>
    <row r="38" spans="1:7" x14ac:dyDescent="0.35">
      <c r="A38" s="12" t="s">
        <v>950</v>
      </c>
      <c r="B38" s="30" t="s">
        <v>951</v>
      </c>
      <c r="C38" s="30" t="s">
        <v>952</v>
      </c>
      <c r="D38" s="13">
        <v>807</v>
      </c>
      <c r="E38" s="14">
        <v>8.69</v>
      </c>
      <c r="F38" s="15">
        <v>8.2000000000000007E-3</v>
      </c>
      <c r="G38" s="15"/>
    </row>
    <row r="39" spans="1:7" x14ac:dyDescent="0.35">
      <c r="A39" s="12" t="s">
        <v>1160</v>
      </c>
      <c r="B39" s="30" t="s">
        <v>1161</v>
      </c>
      <c r="C39" s="30" t="s">
        <v>920</v>
      </c>
      <c r="D39" s="13">
        <v>479</v>
      </c>
      <c r="E39" s="14">
        <v>8.43</v>
      </c>
      <c r="F39" s="15">
        <v>7.9000000000000008E-3</v>
      </c>
      <c r="G39" s="15"/>
    </row>
    <row r="40" spans="1:7" x14ac:dyDescent="0.35">
      <c r="A40" s="12" t="s">
        <v>953</v>
      </c>
      <c r="B40" s="30" t="s">
        <v>954</v>
      </c>
      <c r="C40" s="30" t="s">
        <v>955</v>
      </c>
      <c r="D40" s="13">
        <v>1865</v>
      </c>
      <c r="E40" s="14">
        <v>8.41</v>
      </c>
      <c r="F40" s="15">
        <v>7.9000000000000008E-3</v>
      </c>
      <c r="G40" s="15"/>
    </row>
    <row r="41" spans="1:7" x14ac:dyDescent="0.35">
      <c r="A41" s="12" t="s">
        <v>895</v>
      </c>
      <c r="B41" s="30" t="s">
        <v>896</v>
      </c>
      <c r="C41" s="30" t="s">
        <v>897</v>
      </c>
      <c r="D41" s="13">
        <v>917</v>
      </c>
      <c r="E41" s="14">
        <v>8.08</v>
      </c>
      <c r="F41" s="15">
        <v>7.6E-3</v>
      </c>
      <c r="G41" s="15"/>
    </row>
    <row r="42" spans="1:7" x14ac:dyDescent="0.35">
      <c r="A42" s="12" t="s">
        <v>1030</v>
      </c>
      <c r="B42" s="30" t="s">
        <v>1031</v>
      </c>
      <c r="C42" s="30" t="s">
        <v>994</v>
      </c>
      <c r="D42" s="13">
        <v>690</v>
      </c>
      <c r="E42" s="14">
        <v>7.86</v>
      </c>
      <c r="F42" s="15">
        <v>7.4000000000000003E-3</v>
      </c>
      <c r="G42" s="15"/>
    </row>
    <row r="43" spans="1:7" x14ac:dyDescent="0.35">
      <c r="A43" s="12" t="s">
        <v>1016</v>
      </c>
      <c r="B43" s="30" t="s">
        <v>1017</v>
      </c>
      <c r="C43" s="30" t="s">
        <v>952</v>
      </c>
      <c r="D43" s="13">
        <v>1891</v>
      </c>
      <c r="E43" s="14">
        <v>7.69</v>
      </c>
      <c r="F43" s="15">
        <v>7.3000000000000001E-3</v>
      </c>
      <c r="G43" s="15"/>
    </row>
    <row r="44" spans="1:7" x14ac:dyDescent="0.35">
      <c r="A44" s="12" t="s">
        <v>1205</v>
      </c>
      <c r="B44" s="30" t="s">
        <v>1206</v>
      </c>
      <c r="C44" s="30" t="s">
        <v>949</v>
      </c>
      <c r="D44" s="13">
        <v>575</v>
      </c>
      <c r="E44" s="14">
        <v>7.38</v>
      </c>
      <c r="F44" s="15">
        <v>7.0000000000000001E-3</v>
      </c>
      <c r="G44" s="15"/>
    </row>
    <row r="45" spans="1:7" x14ac:dyDescent="0.35">
      <c r="A45" s="12" t="s">
        <v>1484</v>
      </c>
      <c r="B45" s="30" t="s">
        <v>1485</v>
      </c>
      <c r="C45" s="30" t="s">
        <v>949</v>
      </c>
      <c r="D45" s="13">
        <v>1207</v>
      </c>
      <c r="E45" s="14">
        <v>7.13</v>
      </c>
      <c r="F45" s="15">
        <v>6.7000000000000002E-3</v>
      </c>
      <c r="G45" s="15"/>
    </row>
    <row r="46" spans="1:7" x14ac:dyDescent="0.35">
      <c r="A46" s="12" t="s">
        <v>1180</v>
      </c>
      <c r="B46" s="30" t="s">
        <v>1181</v>
      </c>
      <c r="C46" s="30" t="s">
        <v>1182</v>
      </c>
      <c r="D46" s="13">
        <v>4980</v>
      </c>
      <c r="E46" s="14">
        <v>7.03</v>
      </c>
      <c r="F46" s="15">
        <v>6.6E-3</v>
      </c>
      <c r="G46" s="15"/>
    </row>
    <row r="47" spans="1:7" x14ac:dyDescent="0.35">
      <c r="A47" s="12" t="s">
        <v>1018</v>
      </c>
      <c r="B47" s="30" t="s">
        <v>1019</v>
      </c>
      <c r="C47" s="30" t="s">
        <v>994</v>
      </c>
      <c r="D47" s="13">
        <v>155</v>
      </c>
      <c r="E47" s="14">
        <v>6.96</v>
      </c>
      <c r="F47" s="15">
        <v>6.6E-3</v>
      </c>
      <c r="G47" s="15"/>
    </row>
    <row r="48" spans="1:7" x14ac:dyDescent="0.35">
      <c r="A48" s="12" t="s">
        <v>1123</v>
      </c>
      <c r="B48" s="30" t="s">
        <v>1124</v>
      </c>
      <c r="C48" s="30" t="s">
        <v>1068</v>
      </c>
      <c r="D48" s="13">
        <v>150</v>
      </c>
      <c r="E48" s="14">
        <v>6.54</v>
      </c>
      <c r="F48" s="15">
        <v>6.1999999999999998E-3</v>
      </c>
      <c r="G48" s="15"/>
    </row>
    <row r="49" spans="1:7" x14ac:dyDescent="0.35">
      <c r="A49" s="12" t="s">
        <v>1709</v>
      </c>
      <c r="B49" s="30" t="s">
        <v>1710</v>
      </c>
      <c r="C49" s="30" t="s">
        <v>1193</v>
      </c>
      <c r="D49" s="13">
        <v>764</v>
      </c>
      <c r="E49" s="14">
        <v>6.25</v>
      </c>
      <c r="F49" s="15">
        <v>5.8999999999999999E-3</v>
      </c>
      <c r="G49" s="15"/>
    </row>
    <row r="50" spans="1:7" x14ac:dyDescent="0.35">
      <c r="A50" s="12" t="s">
        <v>1494</v>
      </c>
      <c r="B50" s="30" t="s">
        <v>1495</v>
      </c>
      <c r="C50" s="30" t="s">
        <v>923</v>
      </c>
      <c r="D50" s="13">
        <v>178</v>
      </c>
      <c r="E50" s="14">
        <v>6.2</v>
      </c>
      <c r="F50" s="15">
        <v>5.7999999999999996E-3</v>
      </c>
      <c r="G50" s="15"/>
    </row>
    <row r="51" spans="1:7" x14ac:dyDescent="0.35">
      <c r="A51" s="12" t="s">
        <v>1087</v>
      </c>
      <c r="B51" s="30" t="s">
        <v>1088</v>
      </c>
      <c r="C51" s="30" t="s">
        <v>1089</v>
      </c>
      <c r="D51" s="13">
        <v>130</v>
      </c>
      <c r="E51" s="14">
        <v>6.14</v>
      </c>
      <c r="F51" s="15">
        <v>5.7999999999999996E-3</v>
      </c>
      <c r="G51" s="15"/>
    </row>
    <row r="52" spans="1:7" x14ac:dyDescent="0.35">
      <c r="A52" s="12" t="s">
        <v>1121</v>
      </c>
      <c r="B52" s="30" t="s">
        <v>1122</v>
      </c>
      <c r="C52" s="30" t="s">
        <v>923</v>
      </c>
      <c r="D52" s="13">
        <v>163</v>
      </c>
      <c r="E52" s="14">
        <v>6.11</v>
      </c>
      <c r="F52" s="15">
        <v>5.7999999999999996E-3</v>
      </c>
      <c r="G52" s="15"/>
    </row>
    <row r="53" spans="1:7" x14ac:dyDescent="0.35">
      <c r="A53" s="12" t="s">
        <v>1202</v>
      </c>
      <c r="B53" s="30" t="s">
        <v>1203</v>
      </c>
      <c r="C53" s="30" t="s">
        <v>1204</v>
      </c>
      <c r="D53" s="13">
        <v>2675</v>
      </c>
      <c r="E53" s="14">
        <v>6.08</v>
      </c>
      <c r="F53" s="15">
        <v>5.7000000000000002E-3</v>
      </c>
      <c r="G53" s="15"/>
    </row>
    <row r="54" spans="1:7" x14ac:dyDescent="0.35">
      <c r="A54" s="12" t="s">
        <v>1524</v>
      </c>
      <c r="B54" s="30" t="s">
        <v>1525</v>
      </c>
      <c r="C54" s="30" t="s">
        <v>994</v>
      </c>
      <c r="D54" s="13">
        <v>162</v>
      </c>
      <c r="E54" s="14">
        <v>5.52</v>
      </c>
      <c r="F54" s="15">
        <v>5.1999999999999998E-3</v>
      </c>
      <c r="G54" s="15"/>
    </row>
    <row r="55" spans="1:7" x14ac:dyDescent="0.35">
      <c r="A55" s="12" t="s">
        <v>1155</v>
      </c>
      <c r="B55" s="30" t="s">
        <v>1156</v>
      </c>
      <c r="C55" s="30" t="s">
        <v>1034</v>
      </c>
      <c r="D55" s="13">
        <v>680</v>
      </c>
      <c r="E55" s="14">
        <v>5.37</v>
      </c>
      <c r="F55" s="15">
        <v>5.1000000000000004E-3</v>
      </c>
      <c r="G55" s="15"/>
    </row>
    <row r="56" spans="1:7" x14ac:dyDescent="0.35">
      <c r="A56" s="12" t="s">
        <v>1607</v>
      </c>
      <c r="B56" s="30" t="s">
        <v>1608</v>
      </c>
      <c r="C56" s="30" t="s">
        <v>923</v>
      </c>
      <c r="D56" s="13">
        <v>165</v>
      </c>
      <c r="E56" s="14">
        <v>4.71</v>
      </c>
      <c r="F56" s="15">
        <v>4.4000000000000003E-3</v>
      </c>
      <c r="G56" s="15"/>
    </row>
    <row r="57" spans="1:7" x14ac:dyDescent="0.35">
      <c r="A57" s="12" t="s">
        <v>1200</v>
      </c>
      <c r="B57" s="30" t="s">
        <v>1201</v>
      </c>
      <c r="C57" s="30" t="s">
        <v>937</v>
      </c>
      <c r="D57" s="13">
        <v>1218</v>
      </c>
      <c r="E57" s="14">
        <v>4.16</v>
      </c>
      <c r="F57" s="15">
        <v>3.8999999999999998E-3</v>
      </c>
      <c r="G57" s="15"/>
    </row>
    <row r="58" spans="1:7" x14ac:dyDescent="0.35">
      <c r="A58" s="12" t="s">
        <v>2521</v>
      </c>
      <c r="B58" s="30" t="s">
        <v>1720</v>
      </c>
      <c r="C58" s="30" t="s">
        <v>900</v>
      </c>
      <c r="D58" s="13">
        <v>643</v>
      </c>
      <c r="E58" s="14">
        <v>0</v>
      </c>
      <c r="F58" s="15">
        <v>0</v>
      </c>
      <c r="G58" s="15"/>
    </row>
    <row r="59" spans="1:7" x14ac:dyDescent="0.35">
      <c r="A59" s="16" t="s">
        <v>110</v>
      </c>
      <c r="B59" s="31"/>
      <c r="C59" s="31"/>
      <c r="D59" s="17"/>
      <c r="E59" s="37">
        <v>1058.72</v>
      </c>
      <c r="F59" s="38">
        <v>0.99780000000000002</v>
      </c>
      <c r="G59" s="20"/>
    </row>
    <row r="60" spans="1:7" x14ac:dyDescent="0.35">
      <c r="A60" s="16" t="s">
        <v>1277</v>
      </c>
      <c r="B60" s="30"/>
      <c r="C60" s="30"/>
      <c r="D60" s="13"/>
      <c r="E60" s="14"/>
      <c r="F60" s="15"/>
      <c r="G60" s="15"/>
    </row>
    <row r="61" spans="1:7" x14ac:dyDescent="0.35">
      <c r="A61" s="16" t="s">
        <v>110</v>
      </c>
      <c r="B61" s="30"/>
      <c r="C61" s="30"/>
      <c r="D61" s="13"/>
      <c r="E61" s="39" t="s">
        <v>104</v>
      </c>
      <c r="F61" s="40" t="s">
        <v>104</v>
      </c>
      <c r="G61" s="15"/>
    </row>
    <row r="62" spans="1:7" x14ac:dyDescent="0.35">
      <c r="A62" s="21" t="s">
        <v>135</v>
      </c>
      <c r="B62" s="32"/>
      <c r="C62" s="32"/>
      <c r="D62" s="22"/>
      <c r="E62" s="27">
        <v>1058.72</v>
      </c>
      <c r="F62" s="28">
        <v>0.99780000000000002</v>
      </c>
      <c r="G62" s="20"/>
    </row>
    <row r="63" spans="1:7" x14ac:dyDescent="0.35">
      <c r="A63" s="12"/>
      <c r="B63" s="30"/>
      <c r="C63" s="30"/>
      <c r="D63" s="13"/>
      <c r="E63" s="14"/>
      <c r="F63" s="15"/>
      <c r="G63" s="15"/>
    </row>
    <row r="64" spans="1:7" x14ac:dyDescent="0.35">
      <c r="A64" s="12"/>
      <c r="B64" s="30"/>
      <c r="C64" s="30"/>
      <c r="D64" s="13"/>
      <c r="E64" s="14"/>
      <c r="F64" s="15"/>
      <c r="G64" s="15"/>
    </row>
    <row r="65" spans="1:7" x14ac:dyDescent="0.35">
      <c r="A65" s="16" t="s">
        <v>136</v>
      </c>
      <c r="B65" s="30"/>
      <c r="C65" s="30"/>
      <c r="D65" s="13"/>
      <c r="E65" s="14"/>
      <c r="F65" s="15"/>
      <c r="G65" s="15"/>
    </row>
    <row r="66" spans="1:7" x14ac:dyDescent="0.35">
      <c r="A66" s="12" t="s">
        <v>137</v>
      </c>
      <c r="B66" s="30"/>
      <c r="C66" s="30"/>
      <c r="D66" s="13"/>
      <c r="E66" s="14">
        <v>19</v>
      </c>
      <c r="F66" s="15">
        <v>1.7899999999999999E-2</v>
      </c>
      <c r="G66" s="15">
        <v>5.6446000000000003E-2</v>
      </c>
    </row>
    <row r="67" spans="1:7" x14ac:dyDescent="0.35">
      <c r="A67" s="16" t="s">
        <v>110</v>
      </c>
      <c r="B67" s="31"/>
      <c r="C67" s="31"/>
      <c r="D67" s="17"/>
      <c r="E67" s="37">
        <v>19</v>
      </c>
      <c r="F67" s="38">
        <v>1.7899999999999999E-2</v>
      </c>
      <c r="G67" s="20"/>
    </row>
    <row r="68" spans="1:7" x14ac:dyDescent="0.35">
      <c r="A68" s="12"/>
      <c r="B68" s="30"/>
      <c r="C68" s="30"/>
      <c r="D68" s="13"/>
      <c r="E68" s="14"/>
      <c r="F68" s="15"/>
      <c r="G68" s="15"/>
    </row>
    <row r="69" spans="1:7" x14ac:dyDescent="0.35">
      <c r="A69" s="21" t="s">
        <v>135</v>
      </c>
      <c r="B69" s="32"/>
      <c r="C69" s="32"/>
      <c r="D69" s="22"/>
      <c r="E69" s="18">
        <v>19</v>
      </c>
      <c r="F69" s="19">
        <v>1.7899999999999999E-2</v>
      </c>
      <c r="G69" s="20"/>
    </row>
    <row r="70" spans="1:7" x14ac:dyDescent="0.35">
      <c r="A70" s="12" t="s">
        <v>138</v>
      </c>
      <c r="B70" s="30"/>
      <c r="C70" s="30"/>
      <c r="D70" s="13"/>
      <c r="E70" s="14">
        <v>2.9378E-3</v>
      </c>
      <c r="F70" s="15">
        <v>1.9999999999999999E-6</v>
      </c>
      <c r="G70" s="15"/>
    </row>
    <row r="71" spans="1:7" x14ac:dyDescent="0.35">
      <c r="A71" s="12" t="s">
        <v>139</v>
      </c>
      <c r="B71" s="30"/>
      <c r="C71" s="30"/>
      <c r="D71" s="13"/>
      <c r="E71" s="23">
        <v>-16.9029378</v>
      </c>
      <c r="F71" s="24">
        <v>-1.5702000000000001E-2</v>
      </c>
      <c r="G71" s="15">
        <v>5.6446000000000003E-2</v>
      </c>
    </row>
    <row r="72" spans="1:7" x14ac:dyDescent="0.35">
      <c r="A72" s="25" t="s">
        <v>140</v>
      </c>
      <c r="B72" s="33"/>
      <c r="C72" s="33"/>
      <c r="D72" s="26"/>
      <c r="E72" s="27">
        <v>1060.82</v>
      </c>
      <c r="F72" s="28">
        <v>1</v>
      </c>
      <c r="G72" s="28"/>
    </row>
    <row r="74" spans="1:7" ht="62.5" customHeight="1" x14ac:dyDescent="0.35">
      <c r="A74" s="56" t="s">
        <v>2520</v>
      </c>
      <c r="B74" s="56"/>
      <c r="C74" s="56"/>
      <c r="D74" s="56"/>
      <c r="E74" s="56"/>
      <c r="F74" s="56"/>
      <c r="G74" s="56"/>
    </row>
    <row r="77" spans="1:7" x14ac:dyDescent="0.35">
      <c r="A77" s="1" t="s">
        <v>2352</v>
      </c>
    </row>
    <row r="78" spans="1:7" x14ac:dyDescent="0.35">
      <c r="A78" s="47" t="s">
        <v>2353</v>
      </c>
      <c r="B78" s="34" t="s">
        <v>104</v>
      </c>
    </row>
    <row r="79" spans="1:7" x14ac:dyDescent="0.35">
      <c r="A79" t="s">
        <v>2354</v>
      </c>
    </row>
    <row r="80" spans="1:7" x14ac:dyDescent="0.35">
      <c r="A80" t="s">
        <v>2355</v>
      </c>
      <c r="B80" t="s">
        <v>2356</v>
      </c>
      <c r="C80" t="s">
        <v>2356</v>
      </c>
    </row>
    <row r="81" spans="1:7" x14ac:dyDescent="0.35">
      <c r="B81" s="48">
        <v>44865</v>
      </c>
      <c r="C81" s="48">
        <v>44895</v>
      </c>
    </row>
    <row r="82" spans="1:7" x14ac:dyDescent="0.35">
      <c r="A82" t="s">
        <v>2360</v>
      </c>
      <c r="B82">
        <v>10.3293</v>
      </c>
      <c r="C82">
        <v>10.7524</v>
      </c>
      <c r="E82" s="2"/>
      <c r="G82"/>
    </row>
    <row r="83" spans="1:7" x14ac:dyDescent="0.35">
      <c r="A83" t="s">
        <v>2361</v>
      </c>
      <c r="B83">
        <v>10.186400000000001</v>
      </c>
      <c r="C83">
        <v>10.6035</v>
      </c>
      <c r="E83" s="2"/>
      <c r="G83"/>
    </row>
    <row r="84" spans="1:7" x14ac:dyDescent="0.35">
      <c r="A84" t="s">
        <v>2385</v>
      </c>
      <c r="B84">
        <v>10.1296</v>
      </c>
      <c r="C84">
        <v>10.540699999999999</v>
      </c>
      <c r="E84" s="2"/>
      <c r="G84"/>
    </row>
    <row r="85" spans="1:7" x14ac:dyDescent="0.35">
      <c r="A85" t="s">
        <v>2386</v>
      </c>
      <c r="B85">
        <v>10.1295</v>
      </c>
      <c r="C85">
        <v>10.5406</v>
      </c>
      <c r="E85" s="2"/>
      <c r="G85"/>
    </row>
    <row r="86" spans="1:7" x14ac:dyDescent="0.35">
      <c r="E86" s="2"/>
      <c r="G86"/>
    </row>
    <row r="87" spans="1:7" x14ac:dyDescent="0.35">
      <c r="A87" t="s">
        <v>2371</v>
      </c>
      <c r="B87" s="34" t="s">
        <v>104</v>
      </c>
    </row>
    <row r="88" spans="1:7" x14ac:dyDescent="0.35">
      <c r="A88" t="s">
        <v>2372</v>
      </c>
      <c r="B88" s="34" t="s">
        <v>104</v>
      </c>
    </row>
    <row r="89" spans="1:7" ht="29" x14ac:dyDescent="0.35">
      <c r="A89" s="47" t="s">
        <v>2373</v>
      </c>
      <c r="B89" s="34" t="s">
        <v>104</v>
      </c>
    </row>
    <row r="90" spans="1:7" ht="29" x14ac:dyDescent="0.35">
      <c r="A90" s="47" t="s">
        <v>2374</v>
      </c>
      <c r="B90" s="34" t="s">
        <v>104</v>
      </c>
    </row>
    <row r="91" spans="1:7" x14ac:dyDescent="0.35">
      <c r="A91" t="s">
        <v>2415</v>
      </c>
      <c r="B91" s="49">
        <v>1.359731</v>
      </c>
    </row>
    <row r="92" spans="1:7" ht="29" x14ac:dyDescent="0.35">
      <c r="A92" s="47" t="s">
        <v>2376</v>
      </c>
      <c r="B92" s="34" t="s">
        <v>104</v>
      </c>
    </row>
    <row r="93" spans="1:7" ht="29" x14ac:dyDescent="0.35">
      <c r="A93" s="47" t="s">
        <v>2377</v>
      </c>
      <c r="B93" s="34" t="s">
        <v>104</v>
      </c>
    </row>
    <row r="94" spans="1:7" ht="29" x14ac:dyDescent="0.35">
      <c r="A94" s="47" t="s">
        <v>2380</v>
      </c>
      <c r="B94" s="49">
        <v>175.72422470000004</v>
      </c>
    </row>
    <row r="95" spans="1:7" x14ac:dyDescent="0.35">
      <c r="A95" t="s">
        <v>2523</v>
      </c>
      <c r="B95" s="34" t="s">
        <v>104</v>
      </c>
    </row>
    <row r="96" spans="1:7" x14ac:dyDescent="0.35">
      <c r="A96" t="s">
        <v>2524</v>
      </c>
      <c r="B96" s="34" t="s">
        <v>104</v>
      </c>
    </row>
    <row r="98" spans="1:4" ht="29" x14ac:dyDescent="0.35">
      <c r="A98" s="70" t="s">
        <v>2580</v>
      </c>
      <c r="B98" s="57" t="s">
        <v>2581</v>
      </c>
      <c r="C98" s="57" t="s">
        <v>2531</v>
      </c>
      <c r="D98" s="65" t="s">
        <v>2532</v>
      </c>
    </row>
    <row r="99" spans="1:4" ht="70.5" customHeight="1" x14ac:dyDescent="0.35">
      <c r="A99" s="71" t="s">
        <v>2609</v>
      </c>
      <c r="B99" s="58"/>
      <c r="C99" s="58" t="s">
        <v>2560</v>
      </c>
      <c r="D99" s="58"/>
    </row>
  </sheetData>
  <mergeCells count="3">
    <mergeCell ref="A1:G1"/>
    <mergeCell ref="A2:G2"/>
    <mergeCell ref="A74:G74"/>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8792D-84BD-4D04-853C-6ED980FC67DF}">
  <dimension ref="A1:H298"/>
  <sheetViews>
    <sheetView showGridLines="0" workbookViewId="0">
      <pane ySplit="4" topLeftCell="A297" activePane="bottomLeft" state="frozen"/>
      <selection pane="bottomLeft" activeCell="A298" sqref="A297:D298"/>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69</v>
      </c>
      <c r="B1" s="55"/>
      <c r="C1" s="55"/>
      <c r="D1" s="55"/>
      <c r="E1" s="55"/>
      <c r="F1" s="55"/>
      <c r="G1" s="55"/>
      <c r="H1" s="51" t="str">
        <f>HYPERLINK("[EDEL_Portfolio Monthly Notes 30-Nov-2022.xlsx]Index!A1","Index")</f>
        <v>Index</v>
      </c>
    </row>
    <row r="2" spans="1:8" ht="19.5" customHeight="1" x14ac:dyDescent="0.35">
      <c r="A2" s="55" t="s">
        <v>70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935</v>
      </c>
      <c r="B8" s="30" t="s">
        <v>936</v>
      </c>
      <c r="C8" s="30" t="s">
        <v>937</v>
      </c>
      <c r="D8" s="13">
        <v>8319</v>
      </c>
      <c r="E8" s="14">
        <v>227.22</v>
      </c>
      <c r="F8" s="15">
        <v>4.9099999999999998E-2</v>
      </c>
      <c r="G8" s="15"/>
    </row>
    <row r="9" spans="1:8" x14ac:dyDescent="0.35">
      <c r="A9" s="12" t="s">
        <v>898</v>
      </c>
      <c r="B9" s="30" t="s">
        <v>899</v>
      </c>
      <c r="C9" s="30" t="s">
        <v>900</v>
      </c>
      <c r="D9" s="13">
        <v>10609</v>
      </c>
      <c r="E9" s="14">
        <v>170.64</v>
      </c>
      <c r="F9" s="15">
        <v>3.6900000000000002E-2</v>
      </c>
      <c r="G9" s="15"/>
    </row>
    <row r="10" spans="1:8" x14ac:dyDescent="0.35">
      <c r="A10" s="12" t="s">
        <v>933</v>
      </c>
      <c r="B10" s="30" t="s">
        <v>934</v>
      </c>
      <c r="C10" s="30" t="s">
        <v>900</v>
      </c>
      <c r="D10" s="13">
        <v>16798</v>
      </c>
      <c r="E10" s="14">
        <v>160.07</v>
      </c>
      <c r="F10" s="15">
        <v>3.4599999999999999E-2</v>
      </c>
      <c r="G10" s="15"/>
    </row>
    <row r="11" spans="1:8" x14ac:dyDescent="0.35">
      <c r="A11" s="12" t="s">
        <v>971</v>
      </c>
      <c r="B11" s="30" t="s">
        <v>972</v>
      </c>
      <c r="C11" s="30" t="s">
        <v>952</v>
      </c>
      <c r="D11" s="13">
        <v>8826</v>
      </c>
      <c r="E11" s="14">
        <v>144.30000000000001</v>
      </c>
      <c r="F11" s="15">
        <v>3.1199999999999999E-2</v>
      </c>
      <c r="G11" s="15"/>
    </row>
    <row r="12" spans="1:8" x14ac:dyDescent="0.35">
      <c r="A12" s="12" t="s">
        <v>1141</v>
      </c>
      <c r="B12" s="30" t="s">
        <v>1142</v>
      </c>
      <c r="C12" s="30" t="s">
        <v>928</v>
      </c>
      <c r="D12" s="13">
        <v>4372</v>
      </c>
      <c r="E12" s="14">
        <v>117.72</v>
      </c>
      <c r="F12" s="15">
        <v>2.5399999999999999E-2</v>
      </c>
      <c r="G12" s="15"/>
    </row>
    <row r="13" spans="1:8" x14ac:dyDescent="0.35">
      <c r="A13" s="12" t="s">
        <v>1003</v>
      </c>
      <c r="B13" s="30" t="s">
        <v>1004</v>
      </c>
      <c r="C13" s="30" t="s">
        <v>952</v>
      </c>
      <c r="D13" s="13">
        <v>2470</v>
      </c>
      <c r="E13" s="14">
        <v>83.75</v>
      </c>
      <c r="F13" s="15">
        <v>1.8100000000000002E-2</v>
      </c>
      <c r="G13" s="15"/>
    </row>
    <row r="14" spans="1:8" x14ac:dyDescent="0.35">
      <c r="A14" s="12" t="s">
        <v>978</v>
      </c>
      <c r="B14" s="30" t="s">
        <v>979</v>
      </c>
      <c r="C14" s="30" t="s">
        <v>980</v>
      </c>
      <c r="D14" s="13">
        <v>21225</v>
      </c>
      <c r="E14" s="14">
        <v>72.17</v>
      </c>
      <c r="F14" s="15">
        <v>1.5599999999999999E-2</v>
      </c>
      <c r="G14" s="15"/>
    </row>
    <row r="15" spans="1:8" x14ac:dyDescent="0.35">
      <c r="A15" s="12" t="s">
        <v>913</v>
      </c>
      <c r="B15" s="30" t="s">
        <v>914</v>
      </c>
      <c r="C15" s="30" t="s">
        <v>900</v>
      </c>
      <c r="D15" s="13">
        <v>3543</v>
      </c>
      <c r="E15" s="14">
        <v>68.98</v>
      </c>
      <c r="F15" s="15">
        <v>1.49E-2</v>
      </c>
      <c r="G15" s="15"/>
    </row>
    <row r="16" spans="1:8" x14ac:dyDescent="0.35">
      <c r="A16" s="12" t="s">
        <v>1071</v>
      </c>
      <c r="B16" s="30" t="s">
        <v>1072</v>
      </c>
      <c r="C16" s="30" t="s">
        <v>1073</v>
      </c>
      <c r="D16" s="13">
        <v>2914</v>
      </c>
      <c r="E16" s="14">
        <v>60.46</v>
      </c>
      <c r="F16" s="15">
        <v>1.3100000000000001E-2</v>
      </c>
      <c r="G16" s="15"/>
    </row>
    <row r="17" spans="1:7" x14ac:dyDescent="0.35">
      <c r="A17" s="12" t="s">
        <v>1170</v>
      </c>
      <c r="B17" s="30" t="s">
        <v>1171</v>
      </c>
      <c r="C17" s="30" t="s">
        <v>980</v>
      </c>
      <c r="D17" s="13">
        <v>2153</v>
      </c>
      <c r="E17" s="14">
        <v>57.79</v>
      </c>
      <c r="F17" s="15">
        <v>1.2500000000000001E-2</v>
      </c>
      <c r="G17" s="15"/>
    </row>
    <row r="18" spans="1:7" x14ac:dyDescent="0.35">
      <c r="A18" s="12" t="s">
        <v>1151</v>
      </c>
      <c r="B18" s="30" t="s">
        <v>1152</v>
      </c>
      <c r="C18" s="30" t="s">
        <v>900</v>
      </c>
      <c r="D18" s="13">
        <v>6369</v>
      </c>
      <c r="E18" s="14">
        <v>57.4</v>
      </c>
      <c r="F18" s="15">
        <v>1.24E-2</v>
      </c>
      <c r="G18" s="15"/>
    </row>
    <row r="19" spans="1:7" x14ac:dyDescent="0.35">
      <c r="A19" s="12" t="s">
        <v>1482</v>
      </c>
      <c r="B19" s="30" t="s">
        <v>1483</v>
      </c>
      <c r="C19" s="30" t="s">
        <v>900</v>
      </c>
      <c r="D19" s="13">
        <v>9252</v>
      </c>
      <c r="E19" s="14">
        <v>55.74</v>
      </c>
      <c r="F19" s="15">
        <v>1.2E-2</v>
      </c>
      <c r="G19" s="15"/>
    </row>
    <row r="20" spans="1:7" x14ac:dyDescent="0.35">
      <c r="A20" s="12" t="s">
        <v>960</v>
      </c>
      <c r="B20" s="30" t="s">
        <v>961</v>
      </c>
      <c r="C20" s="30" t="s">
        <v>962</v>
      </c>
      <c r="D20" s="13">
        <v>5902</v>
      </c>
      <c r="E20" s="14">
        <v>50.09</v>
      </c>
      <c r="F20" s="15">
        <v>1.0800000000000001E-2</v>
      </c>
      <c r="G20" s="15"/>
    </row>
    <row r="21" spans="1:7" x14ac:dyDescent="0.35">
      <c r="A21" s="12" t="s">
        <v>931</v>
      </c>
      <c r="B21" s="30" t="s">
        <v>932</v>
      </c>
      <c r="C21" s="30" t="s">
        <v>928</v>
      </c>
      <c r="D21" s="13">
        <v>642</v>
      </c>
      <c r="E21" s="14">
        <v>43.15</v>
      </c>
      <c r="F21" s="15">
        <v>9.2999999999999992E-3</v>
      </c>
      <c r="G21" s="15"/>
    </row>
    <row r="22" spans="1:7" x14ac:dyDescent="0.35">
      <c r="A22" s="12" t="s">
        <v>1080</v>
      </c>
      <c r="B22" s="30" t="s">
        <v>1081</v>
      </c>
      <c r="C22" s="30" t="s">
        <v>1082</v>
      </c>
      <c r="D22" s="13">
        <v>2827</v>
      </c>
      <c r="E22" s="14">
        <v>41.6</v>
      </c>
      <c r="F22" s="15">
        <v>8.9999999999999993E-3</v>
      </c>
      <c r="G22" s="15"/>
    </row>
    <row r="23" spans="1:7" x14ac:dyDescent="0.35">
      <c r="A23" s="12" t="s">
        <v>1712</v>
      </c>
      <c r="B23" s="30" t="s">
        <v>1713</v>
      </c>
      <c r="C23" s="30" t="s">
        <v>900</v>
      </c>
      <c r="D23" s="13">
        <v>5964</v>
      </c>
      <c r="E23" s="14">
        <v>38.130000000000003</v>
      </c>
      <c r="F23" s="15">
        <v>8.2000000000000007E-3</v>
      </c>
      <c r="G23" s="15"/>
    </row>
    <row r="24" spans="1:7" x14ac:dyDescent="0.35">
      <c r="A24" s="12" t="s">
        <v>1714</v>
      </c>
      <c r="B24" s="30" t="s">
        <v>1715</v>
      </c>
      <c r="C24" s="30" t="s">
        <v>940</v>
      </c>
      <c r="D24" s="13">
        <v>2951</v>
      </c>
      <c r="E24" s="14">
        <v>36.880000000000003</v>
      </c>
      <c r="F24" s="15">
        <v>8.0000000000000002E-3</v>
      </c>
      <c r="G24" s="15"/>
    </row>
    <row r="25" spans="1:7" x14ac:dyDescent="0.35">
      <c r="A25" s="12" t="s">
        <v>1716</v>
      </c>
      <c r="B25" s="30" t="s">
        <v>1717</v>
      </c>
      <c r="C25" s="30" t="s">
        <v>997</v>
      </c>
      <c r="D25" s="13">
        <v>1316</v>
      </c>
      <c r="E25" s="14">
        <v>36.47</v>
      </c>
      <c r="F25" s="15">
        <v>7.9000000000000008E-3</v>
      </c>
      <c r="G25" s="15"/>
    </row>
    <row r="26" spans="1:7" x14ac:dyDescent="0.35">
      <c r="A26" s="12" t="s">
        <v>1250</v>
      </c>
      <c r="B26" s="30" t="s">
        <v>1251</v>
      </c>
      <c r="C26" s="30" t="s">
        <v>1252</v>
      </c>
      <c r="D26" s="13">
        <v>76</v>
      </c>
      <c r="E26" s="14">
        <v>36.04</v>
      </c>
      <c r="F26" s="15">
        <v>7.7999999999999996E-3</v>
      </c>
      <c r="G26" s="15"/>
    </row>
    <row r="27" spans="1:7" x14ac:dyDescent="0.35">
      <c r="A27" s="12" t="s">
        <v>1020</v>
      </c>
      <c r="B27" s="30" t="s">
        <v>1021</v>
      </c>
      <c r="C27" s="30" t="s">
        <v>1022</v>
      </c>
      <c r="D27" s="13">
        <v>11115</v>
      </c>
      <c r="E27" s="14">
        <v>35.75</v>
      </c>
      <c r="F27" s="15">
        <v>7.7000000000000002E-3</v>
      </c>
      <c r="G27" s="15"/>
    </row>
    <row r="28" spans="1:7" x14ac:dyDescent="0.35">
      <c r="A28" s="12" t="s">
        <v>1131</v>
      </c>
      <c r="B28" s="30" t="s">
        <v>1132</v>
      </c>
      <c r="C28" s="30" t="s">
        <v>985</v>
      </c>
      <c r="D28" s="13">
        <v>1087</v>
      </c>
      <c r="E28" s="14">
        <v>34.51</v>
      </c>
      <c r="F28" s="15">
        <v>7.4999999999999997E-3</v>
      </c>
      <c r="G28" s="15"/>
    </row>
    <row r="29" spans="1:7" x14ac:dyDescent="0.35">
      <c r="A29" s="12" t="s">
        <v>1583</v>
      </c>
      <c r="B29" s="30" t="s">
        <v>1584</v>
      </c>
      <c r="C29" s="30" t="s">
        <v>900</v>
      </c>
      <c r="D29" s="13">
        <v>25303</v>
      </c>
      <c r="E29" s="14">
        <v>33.26</v>
      </c>
      <c r="F29" s="15">
        <v>7.1999999999999998E-3</v>
      </c>
      <c r="G29" s="15"/>
    </row>
    <row r="30" spans="1:7" x14ac:dyDescent="0.35">
      <c r="A30" s="12" t="s">
        <v>1718</v>
      </c>
      <c r="B30" s="30" t="s">
        <v>1719</v>
      </c>
      <c r="C30" s="30" t="s">
        <v>928</v>
      </c>
      <c r="D30" s="13">
        <v>2424</v>
      </c>
      <c r="E30" s="14">
        <v>32.72</v>
      </c>
      <c r="F30" s="15">
        <v>7.1000000000000004E-3</v>
      </c>
      <c r="G30" s="15"/>
    </row>
    <row r="31" spans="1:7" x14ac:dyDescent="0.35">
      <c r="A31" s="12" t="s">
        <v>1508</v>
      </c>
      <c r="B31" s="30" t="s">
        <v>1509</v>
      </c>
      <c r="C31" s="30" t="s">
        <v>952</v>
      </c>
      <c r="D31" s="13">
        <v>440</v>
      </c>
      <c r="E31" s="14">
        <v>30.85</v>
      </c>
      <c r="F31" s="15">
        <v>6.7000000000000002E-3</v>
      </c>
      <c r="G31" s="15"/>
    </row>
    <row r="32" spans="1:7" x14ac:dyDescent="0.35">
      <c r="A32" s="12" t="s">
        <v>907</v>
      </c>
      <c r="B32" s="30" t="s">
        <v>908</v>
      </c>
      <c r="C32" s="30" t="s">
        <v>909</v>
      </c>
      <c r="D32" s="13">
        <v>11639</v>
      </c>
      <c r="E32" s="14">
        <v>30.8</v>
      </c>
      <c r="F32" s="15">
        <v>6.7000000000000002E-3</v>
      </c>
      <c r="G32" s="15"/>
    </row>
    <row r="33" spans="1:7" x14ac:dyDescent="0.35">
      <c r="A33" s="12" t="s">
        <v>1265</v>
      </c>
      <c r="B33" s="30" t="s">
        <v>1266</v>
      </c>
      <c r="C33" s="30" t="s">
        <v>923</v>
      </c>
      <c r="D33" s="13">
        <v>2938</v>
      </c>
      <c r="E33" s="14">
        <v>30.79</v>
      </c>
      <c r="F33" s="15">
        <v>6.7000000000000002E-3</v>
      </c>
      <c r="G33" s="15"/>
    </row>
    <row r="34" spans="1:7" x14ac:dyDescent="0.35">
      <c r="A34" s="12" t="s">
        <v>1135</v>
      </c>
      <c r="B34" s="30" t="s">
        <v>1136</v>
      </c>
      <c r="C34" s="30" t="s">
        <v>923</v>
      </c>
      <c r="D34" s="13">
        <v>2308</v>
      </c>
      <c r="E34" s="14">
        <v>30.13</v>
      </c>
      <c r="F34" s="15">
        <v>6.4999999999999997E-3</v>
      </c>
      <c r="G34" s="15"/>
    </row>
    <row r="35" spans="1:7" x14ac:dyDescent="0.35">
      <c r="A35" s="12" t="s">
        <v>921</v>
      </c>
      <c r="B35" s="30" t="s">
        <v>922</v>
      </c>
      <c r="C35" s="30" t="s">
        <v>923</v>
      </c>
      <c r="D35" s="13">
        <v>320</v>
      </c>
      <c r="E35" s="14">
        <v>28.72</v>
      </c>
      <c r="F35" s="15">
        <v>6.1999999999999998E-3</v>
      </c>
      <c r="G35" s="15"/>
    </row>
    <row r="36" spans="1:7" x14ac:dyDescent="0.35">
      <c r="A36" s="12" t="s">
        <v>1076</v>
      </c>
      <c r="B36" s="30" t="s">
        <v>1077</v>
      </c>
      <c r="C36" s="30" t="s">
        <v>952</v>
      </c>
      <c r="D36" s="13">
        <v>2552</v>
      </c>
      <c r="E36" s="14">
        <v>28.6</v>
      </c>
      <c r="F36" s="15">
        <v>6.1999999999999998E-3</v>
      </c>
      <c r="G36" s="15"/>
    </row>
    <row r="37" spans="1:7" x14ac:dyDescent="0.35">
      <c r="A37" s="12" t="s">
        <v>1189</v>
      </c>
      <c r="B37" s="30" t="s">
        <v>1190</v>
      </c>
      <c r="C37" s="30" t="s">
        <v>1015</v>
      </c>
      <c r="D37" s="13">
        <v>3232</v>
      </c>
      <c r="E37" s="14">
        <v>27.78</v>
      </c>
      <c r="F37" s="15">
        <v>6.0000000000000001E-3</v>
      </c>
      <c r="G37" s="15"/>
    </row>
    <row r="38" spans="1:7" x14ac:dyDescent="0.35">
      <c r="A38" s="12" t="s">
        <v>1711</v>
      </c>
      <c r="B38" s="30" t="s">
        <v>1720</v>
      </c>
      <c r="C38" s="30" t="s">
        <v>900</v>
      </c>
      <c r="D38" s="13">
        <v>161283</v>
      </c>
      <c r="E38" s="14">
        <v>27.66</v>
      </c>
      <c r="F38" s="15">
        <v>6.0000000000000001E-3</v>
      </c>
      <c r="G38" s="15"/>
    </row>
    <row r="39" spans="1:7" x14ac:dyDescent="0.35">
      <c r="A39" s="12" t="s">
        <v>1577</v>
      </c>
      <c r="B39" s="30" t="s">
        <v>1578</v>
      </c>
      <c r="C39" s="30" t="s">
        <v>985</v>
      </c>
      <c r="D39" s="13">
        <v>7543</v>
      </c>
      <c r="E39" s="14">
        <v>27.37</v>
      </c>
      <c r="F39" s="15">
        <v>5.8999999999999999E-3</v>
      </c>
      <c r="G39" s="15"/>
    </row>
    <row r="40" spans="1:7" x14ac:dyDescent="0.35">
      <c r="A40" s="12" t="s">
        <v>1039</v>
      </c>
      <c r="B40" s="30" t="s">
        <v>1040</v>
      </c>
      <c r="C40" s="30" t="s">
        <v>994</v>
      </c>
      <c r="D40" s="13">
        <v>2603</v>
      </c>
      <c r="E40" s="14">
        <v>27.23</v>
      </c>
      <c r="F40" s="15">
        <v>5.8999999999999999E-3</v>
      </c>
      <c r="G40" s="15"/>
    </row>
    <row r="41" spans="1:7" x14ac:dyDescent="0.35">
      <c r="A41" s="12" t="s">
        <v>901</v>
      </c>
      <c r="B41" s="30" t="s">
        <v>902</v>
      </c>
      <c r="C41" s="30" t="s">
        <v>903</v>
      </c>
      <c r="D41" s="13">
        <v>18155</v>
      </c>
      <c r="E41" s="14">
        <v>27.01</v>
      </c>
      <c r="F41" s="15">
        <v>5.7999999999999996E-3</v>
      </c>
      <c r="G41" s="15"/>
    </row>
    <row r="42" spans="1:7" x14ac:dyDescent="0.35">
      <c r="A42" s="12" t="s">
        <v>1621</v>
      </c>
      <c r="B42" s="30" t="s">
        <v>1622</v>
      </c>
      <c r="C42" s="30" t="s">
        <v>1089</v>
      </c>
      <c r="D42" s="13">
        <v>5997</v>
      </c>
      <c r="E42" s="14">
        <v>26.99</v>
      </c>
      <c r="F42" s="15">
        <v>5.7999999999999996E-3</v>
      </c>
      <c r="G42" s="15"/>
    </row>
    <row r="43" spans="1:7" x14ac:dyDescent="0.35">
      <c r="A43" s="12" t="s">
        <v>1147</v>
      </c>
      <c r="B43" s="30" t="s">
        <v>1148</v>
      </c>
      <c r="C43" s="30" t="s">
        <v>946</v>
      </c>
      <c r="D43" s="13">
        <v>5021</v>
      </c>
      <c r="E43" s="14">
        <v>26.9</v>
      </c>
      <c r="F43" s="15">
        <v>5.7999999999999996E-3</v>
      </c>
      <c r="G43" s="15"/>
    </row>
    <row r="44" spans="1:7" x14ac:dyDescent="0.35">
      <c r="A44" s="12" t="s">
        <v>1083</v>
      </c>
      <c r="B44" s="30" t="s">
        <v>1084</v>
      </c>
      <c r="C44" s="30" t="s">
        <v>943</v>
      </c>
      <c r="D44" s="13">
        <v>3461</v>
      </c>
      <c r="E44" s="14">
        <v>26.72</v>
      </c>
      <c r="F44" s="15">
        <v>5.7999999999999996E-3</v>
      </c>
      <c r="G44" s="15"/>
    </row>
    <row r="45" spans="1:7" x14ac:dyDescent="0.35">
      <c r="A45" s="12" t="s">
        <v>983</v>
      </c>
      <c r="B45" s="30" t="s">
        <v>984</v>
      </c>
      <c r="C45" s="30" t="s">
        <v>985</v>
      </c>
      <c r="D45" s="13">
        <v>1006</v>
      </c>
      <c r="E45" s="14">
        <v>26.69</v>
      </c>
      <c r="F45" s="15">
        <v>5.7999999999999996E-3</v>
      </c>
      <c r="G45" s="15"/>
    </row>
    <row r="46" spans="1:7" x14ac:dyDescent="0.35">
      <c r="A46" s="12" t="s">
        <v>956</v>
      </c>
      <c r="B46" s="30" t="s">
        <v>957</v>
      </c>
      <c r="C46" s="30" t="s">
        <v>900</v>
      </c>
      <c r="D46" s="13">
        <v>8472</v>
      </c>
      <c r="E46" s="14">
        <v>26.66</v>
      </c>
      <c r="F46" s="15">
        <v>5.7999999999999996E-3</v>
      </c>
      <c r="G46" s="15"/>
    </row>
    <row r="47" spans="1:7" x14ac:dyDescent="0.35">
      <c r="A47" s="12" t="s">
        <v>1145</v>
      </c>
      <c r="B47" s="30" t="s">
        <v>1146</v>
      </c>
      <c r="C47" s="30" t="s">
        <v>952</v>
      </c>
      <c r="D47" s="13">
        <v>637</v>
      </c>
      <c r="E47" s="14">
        <v>26.47</v>
      </c>
      <c r="F47" s="15">
        <v>5.7000000000000002E-3</v>
      </c>
      <c r="G47" s="15"/>
    </row>
    <row r="48" spans="1:7" x14ac:dyDescent="0.35">
      <c r="A48" s="12" t="s">
        <v>1064</v>
      </c>
      <c r="B48" s="30" t="s">
        <v>1065</v>
      </c>
      <c r="C48" s="30" t="s">
        <v>1022</v>
      </c>
      <c r="D48" s="13">
        <v>4830</v>
      </c>
      <c r="E48" s="14">
        <v>26.41</v>
      </c>
      <c r="F48" s="15">
        <v>5.7000000000000002E-3</v>
      </c>
      <c r="G48" s="15"/>
    </row>
    <row r="49" spans="1:7" x14ac:dyDescent="0.35">
      <c r="A49" s="12" t="s">
        <v>904</v>
      </c>
      <c r="B49" s="30" t="s">
        <v>905</v>
      </c>
      <c r="C49" s="30" t="s">
        <v>906</v>
      </c>
      <c r="D49" s="13">
        <v>660</v>
      </c>
      <c r="E49" s="14">
        <v>25.86</v>
      </c>
      <c r="F49" s="15">
        <v>5.5999999999999999E-3</v>
      </c>
      <c r="G49" s="15"/>
    </row>
    <row r="50" spans="1:7" x14ac:dyDescent="0.35">
      <c r="A50" s="12" t="s">
        <v>1721</v>
      </c>
      <c r="B50" s="30" t="s">
        <v>1722</v>
      </c>
      <c r="C50" s="30" t="s">
        <v>997</v>
      </c>
      <c r="D50" s="13">
        <v>26</v>
      </c>
      <c r="E50" s="14">
        <v>24.32</v>
      </c>
      <c r="F50" s="15">
        <v>5.3E-3</v>
      </c>
      <c r="G50" s="15"/>
    </row>
    <row r="51" spans="1:7" x14ac:dyDescent="0.35">
      <c r="A51" s="12" t="s">
        <v>1069</v>
      </c>
      <c r="B51" s="30" t="s">
        <v>1070</v>
      </c>
      <c r="C51" s="30" t="s">
        <v>1015</v>
      </c>
      <c r="D51" s="13">
        <v>1714</v>
      </c>
      <c r="E51" s="14">
        <v>24.23</v>
      </c>
      <c r="F51" s="15">
        <v>5.1999999999999998E-3</v>
      </c>
      <c r="G51" s="15"/>
    </row>
    <row r="52" spans="1:7" x14ac:dyDescent="0.35">
      <c r="A52" s="12" t="s">
        <v>1723</v>
      </c>
      <c r="B52" s="30" t="s">
        <v>1724</v>
      </c>
      <c r="C52" s="30" t="s">
        <v>1159</v>
      </c>
      <c r="D52" s="13">
        <v>663</v>
      </c>
      <c r="E52" s="14">
        <v>24.09</v>
      </c>
      <c r="F52" s="15">
        <v>5.1999999999999998E-3</v>
      </c>
      <c r="G52" s="15"/>
    </row>
    <row r="53" spans="1:7" x14ac:dyDescent="0.35">
      <c r="A53" s="12" t="s">
        <v>998</v>
      </c>
      <c r="B53" s="30" t="s">
        <v>999</v>
      </c>
      <c r="C53" s="30" t="s">
        <v>985</v>
      </c>
      <c r="D53" s="13">
        <v>2923</v>
      </c>
      <c r="E53" s="14">
        <v>23.95</v>
      </c>
      <c r="F53" s="15">
        <v>5.1999999999999998E-3</v>
      </c>
      <c r="G53" s="15"/>
    </row>
    <row r="54" spans="1:7" x14ac:dyDescent="0.35">
      <c r="A54" s="12" t="s">
        <v>1054</v>
      </c>
      <c r="B54" s="30" t="s">
        <v>1055</v>
      </c>
      <c r="C54" s="30" t="s">
        <v>928</v>
      </c>
      <c r="D54" s="13">
        <v>1459</v>
      </c>
      <c r="E54" s="14">
        <v>23.73</v>
      </c>
      <c r="F54" s="15">
        <v>5.1000000000000004E-3</v>
      </c>
      <c r="G54" s="15"/>
    </row>
    <row r="55" spans="1:7" x14ac:dyDescent="0.35">
      <c r="A55" s="12" t="s">
        <v>1172</v>
      </c>
      <c r="B55" s="30" t="s">
        <v>1173</v>
      </c>
      <c r="C55" s="30" t="s">
        <v>994</v>
      </c>
      <c r="D55" s="13">
        <v>3042</v>
      </c>
      <c r="E55" s="14">
        <v>23.3</v>
      </c>
      <c r="F55" s="15">
        <v>5.0000000000000001E-3</v>
      </c>
      <c r="G55" s="15"/>
    </row>
    <row r="56" spans="1:7" x14ac:dyDescent="0.35">
      <c r="A56" s="12" t="s">
        <v>1211</v>
      </c>
      <c r="B56" s="30" t="s">
        <v>1212</v>
      </c>
      <c r="C56" s="30" t="s">
        <v>900</v>
      </c>
      <c r="D56" s="13">
        <v>39255</v>
      </c>
      <c r="E56" s="14">
        <v>23</v>
      </c>
      <c r="F56" s="15">
        <v>5.0000000000000001E-3</v>
      </c>
      <c r="G56" s="15"/>
    </row>
    <row r="57" spans="1:7" x14ac:dyDescent="0.35">
      <c r="A57" s="12" t="s">
        <v>1725</v>
      </c>
      <c r="B57" s="30" t="s">
        <v>1726</v>
      </c>
      <c r="C57" s="30" t="s">
        <v>1025</v>
      </c>
      <c r="D57" s="13">
        <v>7903</v>
      </c>
      <c r="E57" s="14">
        <v>22.1</v>
      </c>
      <c r="F57" s="15">
        <v>4.7999999999999996E-3</v>
      </c>
      <c r="G57" s="15"/>
    </row>
    <row r="58" spans="1:7" x14ac:dyDescent="0.35">
      <c r="A58" s="12" t="s">
        <v>1162</v>
      </c>
      <c r="B58" s="30" t="s">
        <v>1163</v>
      </c>
      <c r="C58" s="30" t="s">
        <v>1015</v>
      </c>
      <c r="D58" s="13">
        <v>1116</v>
      </c>
      <c r="E58" s="14">
        <v>21.03</v>
      </c>
      <c r="F58" s="15">
        <v>4.4999999999999997E-3</v>
      </c>
      <c r="G58" s="15"/>
    </row>
    <row r="59" spans="1:7" x14ac:dyDescent="0.35">
      <c r="A59" s="12" t="s">
        <v>1058</v>
      </c>
      <c r="B59" s="30" t="s">
        <v>1059</v>
      </c>
      <c r="C59" s="30" t="s">
        <v>946</v>
      </c>
      <c r="D59" s="13">
        <v>19447</v>
      </c>
      <c r="E59" s="14">
        <v>20.93</v>
      </c>
      <c r="F59" s="15">
        <v>4.4999999999999997E-3</v>
      </c>
      <c r="G59" s="15"/>
    </row>
    <row r="60" spans="1:7" x14ac:dyDescent="0.35">
      <c r="A60" s="12" t="s">
        <v>1194</v>
      </c>
      <c r="B60" s="30" t="s">
        <v>1195</v>
      </c>
      <c r="C60" s="30" t="s">
        <v>997</v>
      </c>
      <c r="D60" s="13">
        <v>1025</v>
      </c>
      <c r="E60" s="14">
        <v>20.93</v>
      </c>
      <c r="F60" s="15">
        <v>4.4999999999999997E-3</v>
      </c>
      <c r="G60" s="15"/>
    </row>
    <row r="61" spans="1:7" x14ac:dyDescent="0.35">
      <c r="A61" s="12" t="s">
        <v>1109</v>
      </c>
      <c r="B61" s="30" t="s">
        <v>1110</v>
      </c>
      <c r="C61" s="30" t="s">
        <v>994</v>
      </c>
      <c r="D61" s="13">
        <v>4951</v>
      </c>
      <c r="E61" s="14">
        <v>20.67</v>
      </c>
      <c r="F61" s="15">
        <v>4.4999999999999997E-3</v>
      </c>
      <c r="G61" s="15"/>
    </row>
    <row r="62" spans="1:7" x14ac:dyDescent="0.35">
      <c r="A62" s="12" t="s">
        <v>975</v>
      </c>
      <c r="B62" s="30" t="s">
        <v>976</v>
      </c>
      <c r="C62" s="30" t="s">
        <v>977</v>
      </c>
      <c r="D62" s="13">
        <v>1994</v>
      </c>
      <c r="E62" s="14">
        <v>20.65</v>
      </c>
      <c r="F62" s="15">
        <v>4.4999999999999997E-3</v>
      </c>
      <c r="G62" s="15"/>
    </row>
    <row r="63" spans="1:7" x14ac:dyDescent="0.35">
      <c r="A63" s="12" t="s">
        <v>1587</v>
      </c>
      <c r="B63" s="30" t="s">
        <v>1588</v>
      </c>
      <c r="C63" s="30" t="s">
        <v>1015</v>
      </c>
      <c r="D63" s="13">
        <v>1832</v>
      </c>
      <c r="E63" s="14">
        <v>20.53</v>
      </c>
      <c r="F63" s="15">
        <v>4.4000000000000003E-3</v>
      </c>
      <c r="G63" s="15"/>
    </row>
    <row r="64" spans="1:7" x14ac:dyDescent="0.35">
      <c r="A64" s="12" t="s">
        <v>1727</v>
      </c>
      <c r="B64" s="30" t="s">
        <v>1728</v>
      </c>
      <c r="C64" s="30" t="s">
        <v>977</v>
      </c>
      <c r="D64" s="13">
        <v>930</v>
      </c>
      <c r="E64" s="14">
        <v>20.23</v>
      </c>
      <c r="F64" s="15">
        <v>4.4000000000000003E-3</v>
      </c>
      <c r="G64" s="15"/>
    </row>
    <row r="65" spans="1:7" x14ac:dyDescent="0.35">
      <c r="A65" s="12" t="s">
        <v>1183</v>
      </c>
      <c r="B65" s="30" t="s">
        <v>1184</v>
      </c>
      <c r="C65" s="30" t="s">
        <v>1159</v>
      </c>
      <c r="D65" s="13">
        <v>9466</v>
      </c>
      <c r="E65" s="14">
        <v>20.13</v>
      </c>
      <c r="F65" s="15">
        <v>4.4000000000000003E-3</v>
      </c>
      <c r="G65" s="15"/>
    </row>
    <row r="66" spans="1:7" x14ac:dyDescent="0.35">
      <c r="A66" s="12" t="s">
        <v>1127</v>
      </c>
      <c r="B66" s="30" t="s">
        <v>1128</v>
      </c>
      <c r="C66" s="30" t="s">
        <v>1025</v>
      </c>
      <c r="D66" s="13">
        <v>669</v>
      </c>
      <c r="E66" s="14">
        <v>20.07</v>
      </c>
      <c r="F66" s="15">
        <v>4.3E-3</v>
      </c>
      <c r="G66" s="15"/>
    </row>
    <row r="67" spans="1:7" x14ac:dyDescent="0.35">
      <c r="A67" s="12" t="s">
        <v>1729</v>
      </c>
      <c r="B67" s="30" t="s">
        <v>1730</v>
      </c>
      <c r="C67" s="30" t="s">
        <v>1015</v>
      </c>
      <c r="D67" s="13">
        <v>818</v>
      </c>
      <c r="E67" s="14">
        <v>19.920000000000002</v>
      </c>
      <c r="F67" s="15">
        <v>4.3E-3</v>
      </c>
      <c r="G67" s="15"/>
    </row>
    <row r="68" spans="1:7" x14ac:dyDescent="0.35">
      <c r="A68" s="12" t="s">
        <v>1187</v>
      </c>
      <c r="B68" s="30" t="s">
        <v>1188</v>
      </c>
      <c r="C68" s="30" t="s">
        <v>917</v>
      </c>
      <c r="D68" s="13">
        <v>11455</v>
      </c>
      <c r="E68" s="14">
        <v>19.73</v>
      </c>
      <c r="F68" s="15">
        <v>4.3E-3</v>
      </c>
      <c r="G68" s="15"/>
    </row>
    <row r="69" spans="1:7" x14ac:dyDescent="0.35">
      <c r="A69" s="12" t="s">
        <v>1227</v>
      </c>
      <c r="B69" s="30" t="s">
        <v>1228</v>
      </c>
      <c r="C69" s="30" t="s">
        <v>985</v>
      </c>
      <c r="D69" s="13">
        <v>464</v>
      </c>
      <c r="E69" s="14">
        <v>19.73</v>
      </c>
      <c r="F69" s="15">
        <v>4.3E-3</v>
      </c>
      <c r="G69" s="15"/>
    </row>
    <row r="70" spans="1:7" x14ac:dyDescent="0.35">
      <c r="A70" s="12" t="s">
        <v>1078</v>
      </c>
      <c r="B70" s="30" t="s">
        <v>1079</v>
      </c>
      <c r="C70" s="30" t="s">
        <v>920</v>
      </c>
      <c r="D70" s="13">
        <v>278</v>
      </c>
      <c r="E70" s="14">
        <v>19.670000000000002</v>
      </c>
      <c r="F70" s="15">
        <v>4.3E-3</v>
      </c>
      <c r="G70" s="15"/>
    </row>
    <row r="71" spans="1:7" x14ac:dyDescent="0.35">
      <c r="A71" s="12" t="s">
        <v>990</v>
      </c>
      <c r="B71" s="30" t="s">
        <v>991</v>
      </c>
      <c r="C71" s="30" t="s">
        <v>928</v>
      </c>
      <c r="D71" s="13">
        <v>14398</v>
      </c>
      <c r="E71" s="14">
        <v>19.57</v>
      </c>
      <c r="F71" s="15">
        <v>4.1999999999999997E-3</v>
      </c>
      <c r="G71" s="15"/>
    </row>
    <row r="72" spans="1:7" x14ac:dyDescent="0.35">
      <c r="A72" s="12" t="s">
        <v>1157</v>
      </c>
      <c r="B72" s="30" t="s">
        <v>1158</v>
      </c>
      <c r="C72" s="30" t="s">
        <v>1159</v>
      </c>
      <c r="D72" s="13">
        <v>4418</v>
      </c>
      <c r="E72" s="14">
        <v>19.55</v>
      </c>
      <c r="F72" s="15">
        <v>4.1999999999999997E-3</v>
      </c>
      <c r="G72" s="15"/>
    </row>
    <row r="73" spans="1:7" x14ac:dyDescent="0.35">
      <c r="A73" s="12" t="s">
        <v>1731</v>
      </c>
      <c r="B73" s="30" t="s">
        <v>1732</v>
      </c>
      <c r="C73" s="30" t="s">
        <v>917</v>
      </c>
      <c r="D73" s="13">
        <v>672</v>
      </c>
      <c r="E73" s="14">
        <v>19.55</v>
      </c>
      <c r="F73" s="15">
        <v>4.1999999999999997E-3</v>
      </c>
      <c r="G73" s="15"/>
    </row>
    <row r="74" spans="1:7" x14ac:dyDescent="0.35">
      <c r="A74" s="12" t="s">
        <v>1046</v>
      </c>
      <c r="B74" s="30" t="s">
        <v>1047</v>
      </c>
      <c r="C74" s="30" t="s">
        <v>949</v>
      </c>
      <c r="D74" s="13">
        <v>2744</v>
      </c>
      <c r="E74" s="14">
        <v>19.36</v>
      </c>
      <c r="F74" s="15">
        <v>4.1999999999999997E-3</v>
      </c>
      <c r="G74" s="15"/>
    </row>
    <row r="75" spans="1:7" x14ac:dyDescent="0.35">
      <c r="A75" s="12" t="s">
        <v>1733</v>
      </c>
      <c r="B75" s="30" t="s">
        <v>1734</v>
      </c>
      <c r="C75" s="30" t="s">
        <v>994</v>
      </c>
      <c r="D75" s="13">
        <v>619</v>
      </c>
      <c r="E75" s="14">
        <v>19.34</v>
      </c>
      <c r="F75" s="15">
        <v>4.1999999999999997E-3</v>
      </c>
      <c r="G75" s="15"/>
    </row>
    <row r="76" spans="1:7" x14ac:dyDescent="0.35">
      <c r="A76" s="12" t="s">
        <v>1196</v>
      </c>
      <c r="B76" s="30" t="s">
        <v>1197</v>
      </c>
      <c r="C76" s="30" t="s">
        <v>937</v>
      </c>
      <c r="D76" s="13">
        <v>8057</v>
      </c>
      <c r="E76" s="14">
        <v>19.260000000000002</v>
      </c>
      <c r="F76" s="15">
        <v>4.1999999999999997E-3</v>
      </c>
      <c r="G76" s="15"/>
    </row>
    <row r="77" spans="1:7" x14ac:dyDescent="0.35">
      <c r="A77" s="12" t="s">
        <v>924</v>
      </c>
      <c r="B77" s="30" t="s">
        <v>925</v>
      </c>
      <c r="C77" s="30" t="s">
        <v>900</v>
      </c>
      <c r="D77" s="13">
        <v>37524</v>
      </c>
      <c r="E77" s="14">
        <v>19.25</v>
      </c>
      <c r="F77" s="15">
        <v>4.1999999999999997E-3</v>
      </c>
      <c r="G77" s="15"/>
    </row>
    <row r="78" spans="1:7" x14ac:dyDescent="0.35">
      <c r="A78" s="12" t="s">
        <v>1062</v>
      </c>
      <c r="B78" s="30" t="s">
        <v>1063</v>
      </c>
      <c r="C78" s="30" t="s">
        <v>1002</v>
      </c>
      <c r="D78" s="13">
        <v>1474</v>
      </c>
      <c r="E78" s="14">
        <v>19.239999999999998</v>
      </c>
      <c r="F78" s="15">
        <v>4.1999999999999997E-3</v>
      </c>
      <c r="G78" s="15"/>
    </row>
    <row r="79" spans="1:7" x14ac:dyDescent="0.35">
      <c r="A79" s="12" t="s">
        <v>1048</v>
      </c>
      <c r="B79" s="30" t="s">
        <v>1049</v>
      </c>
      <c r="C79" s="30" t="s">
        <v>962</v>
      </c>
      <c r="D79" s="13">
        <v>1475</v>
      </c>
      <c r="E79" s="14">
        <v>19.18</v>
      </c>
      <c r="F79" s="15">
        <v>4.1000000000000003E-3</v>
      </c>
      <c r="G79" s="15"/>
    </row>
    <row r="80" spans="1:7" x14ac:dyDescent="0.35">
      <c r="A80" s="12" t="s">
        <v>1735</v>
      </c>
      <c r="B80" s="30" t="s">
        <v>1736</v>
      </c>
      <c r="C80" s="30" t="s">
        <v>1089</v>
      </c>
      <c r="D80" s="13">
        <v>6575</v>
      </c>
      <c r="E80" s="14">
        <v>19.07</v>
      </c>
      <c r="F80" s="15">
        <v>4.1000000000000003E-3</v>
      </c>
      <c r="G80" s="15"/>
    </row>
    <row r="81" spans="1:7" x14ac:dyDescent="0.35">
      <c r="A81" s="12" t="s">
        <v>1737</v>
      </c>
      <c r="B81" s="30" t="s">
        <v>1738</v>
      </c>
      <c r="C81" s="30" t="s">
        <v>928</v>
      </c>
      <c r="D81" s="13">
        <v>855</v>
      </c>
      <c r="E81" s="14">
        <v>19.03</v>
      </c>
      <c r="F81" s="15">
        <v>4.1000000000000003E-3</v>
      </c>
      <c r="G81" s="15"/>
    </row>
    <row r="82" spans="1:7" x14ac:dyDescent="0.35">
      <c r="A82" s="12" t="s">
        <v>1271</v>
      </c>
      <c r="B82" s="30" t="s">
        <v>1272</v>
      </c>
      <c r="C82" s="30" t="s">
        <v>977</v>
      </c>
      <c r="D82" s="13">
        <v>438</v>
      </c>
      <c r="E82" s="14">
        <v>19.02</v>
      </c>
      <c r="F82" s="15">
        <v>4.1000000000000003E-3</v>
      </c>
      <c r="G82" s="15"/>
    </row>
    <row r="83" spans="1:7" x14ac:dyDescent="0.35">
      <c r="A83" s="12" t="s">
        <v>1041</v>
      </c>
      <c r="B83" s="30" t="s">
        <v>1042</v>
      </c>
      <c r="C83" s="30" t="s">
        <v>923</v>
      </c>
      <c r="D83" s="13">
        <v>4324</v>
      </c>
      <c r="E83" s="14">
        <v>19</v>
      </c>
      <c r="F83" s="15">
        <v>4.1000000000000003E-3</v>
      </c>
      <c r="G83" s="15"/>
    </row>
    <row r="84" spans="1:7" x14ac:dyDescent="0.35">
      <c r="A84" s="12" t="s">
        <v>1103</v>
      </c>
      <c r="B84" s="30" t="s">
        <v>1104</v>
      </c>
      <c r="C84" s="30" t="s">
        <v>920</v>
      </c>
      <c r="D84" s="13">
        <v>1041</v>
      </c>
      <c r="E84" s="14">
        <v>18.95</v>
      </c>
      <c r="F84" s="15">
        <v>4.1000000000000003E-3</v>
      </c>
      <c r="G84" s="15"/>
    </row>
    <row r="85" spans="1:7" x14ac:dyDescent="0.35">
      <c r="A85" s="12" t="s">
        <v>1535</v>
      </c>
      <c r="B85" s="30" t="s">
        <v>1536</v>
      </c>
      <c r="C85" s="30" t="s">
        <v>952</v>
      </c>
      <c r="D85" s="13">
        <v>462</v>
      </c>
      <c r="E85" s="14">
        <v>18.649999999999999</v>
      </c>
      <c r="F85" s="15">
        <v>4.0000000000000001E-3</v>
      </c>
      <c r="G85" s="15"/>
    </row>
    <row r="86" spans="1:7" x14ac:dyDescent="0.35">
      <c r="A86" s="12" t="s">
        <v>1739</v>
      </c>
      <c r="B86" s="30" t="s">
        <v>1740</v>
      </c>
      <c r="C86" s="30" t="s">
        <v>917</v>
      </c>
      <c r="D86" s="13">
        <v>878</v>
      </c>
      <c r="E86" s="14">
        <v>18.579999999999998</v>
      </c>
      <c r="F86" s="15">
        <v>4.0000000000000001E-3</v>
      </c>
      <c r="G86" s="15"/>
    </row>
    <row r="87" spans="1:7" x14ac:dyDescent="0.35">
      <c r="A87" s="12" t="s">
        <v>1263</v>
      </c>
      <c r="B87" s="30" t="s">
        <v>1264</v>
      </c>
      <c r="C87" s="30" t="s">
        <v>917</v>
      </c>
      <c r="D87" s="13">
        <v>8241</v>
      </c>
      <c r="E87" s="14">
        <v>18.46</v>
      </c>
      <c r="F87" s="15">
        <v>4.0000000000000001E-3</v>
      </c>
      <c r="G87" s="15"/>
    </row>
    <row r="88" spans="1:7" x14ac:dyDescent="0.35">
      <c r="A88" s="12" t="s">
        <v>929</v>
      </c>
      <c r="B88" s="30" t="s">
        <v>930</v>
      </c>
      <c r="C88" s="30" t="s">
        <v>900</v>
      </c>
      <c r="D88" s="13">
        <v>1570</v>
      </c>
      <c r="E88" s="14">
        <v>18.329999999999998</v>
      </c>
      <c r="F88" s="15">
        <v>4.0000000000000001E-3</v>
      </c>
      <c r="G88" s="15"/>
    </row>
    <row r="89" spans="1:7" x14ac:dyDescent="0.35">
      <c r="A89" s="12" t="s">
        <v>1591</v>
      </c>
      <c r="B89" s="30" t="s">
        <v>1592</v>
      </c>
      <c r="C89" s="30" t="s">
        <v>1002</v>
      </c>
      <c r="D89" s="13">
        <v>1195</v>
      </c>
      <c r="E89" s="14">
        <v>17.43</v>
      </c>
      <c r="F89" s="15">
        <v>3.8E-3</v>
      </c>
      <c r="G89" s="15"/>
    </row>
    <row r="90" spans="1:7" x14ac:dyDescent="0.35">
      <c r="A90" s="12" t="s">
        <v>1066</v>
      </c>
      <c r="B90" s="30" t="s">
        <v>1067</v>
      </c>
      <c r="C90" s="30" t="s">
        <v>1068</v>
      </c>
      <c r="D90" s="13">
        <v>86</v>
      </c>
      <c r="E90" s="14">
        <v>17.36</v>
      </c>
      <c r="F90" s="15">
        <v>3.8E-3</v>
      </c>
      <c r="G90" s="15"/>
    </row>
    <row r="91" spans="1:7" x14ac:dyDescent="0.35">
      <c r="A91" s="12" t="s">
        <v>1119</v>
      </c>
      <c r="B91" s="30" t="s">
        <v>1120</v>
      </c>
      <c r="C91" s="30" t="s">
        <v>928</v>
      </c>
      <c r="D91" s="13">
        <v>15621</v>
      </c>
      <c r="E91" s="14">
        <v>17.239999999999998</v>
      </c>
      <c r="F91" s="15">
        <v>3.7000000000000002E-3</v>
      </c>
      <c r="G91" s="15"/>
    </row>
    <row r="92" spans="1:7" x14ac:dyDescent="0.35">
      <c r="A92" s="12" t="s">
        <v>1261</v>
      </c>
      <c r="B92" s="30" t="s">
        <v>1262</v>
      </c>
      <c r="C92" s="30" t="s">
        <v>977</v>
      </c>
      <c r="D92" s="13">
        <v>205</v>
      </c>
      <c r="E92" s="14">
        <v>17.149999999999999</v>
      </c>
      <c r="F92" s="15">
        <v>3.7000000000000002E-3</v>
      </c>
      <c r="G92" s="15"/>
    </row>
    <row r="93" spans="1:7" x14ac:dyDescent="0.35">
      <c r="A93" s="12" t="s">
        <v>1129</v>
      </c>
      <c r="B93" s="30" t="s">
        <v>1130</v>
      </c>
      <c r="C93" s="30" t="s">
        <v>946</v>
      </c>
      <c r="D93" s="13">
        <v>2273</v>
      </c>
      <c r="E93" s="14">
        <v>16.899999999999999</v>
      </c>
      <c r="F93" s="15">
        <v>3.7000000000000002E-3</v>
      </c>
      <c r="G93" s="15"/>
    </row>
    <row r="94" spans="1:7" x14ac:dyDescent="0.35">
      <c r="A94" s="12" t="s">
        <v>1107</v>
      </c>
      <c r="B94" s="30" t="s">
        <v>1108</v>
      </c>
      <c r="C94" s="30" t="s">
        <v>994</v>
      </c>
      <c r="D94" s="13">
        <v>3550</v>
      </c>
      <c r="E94" s="14">
        <v>16.59</v>
      </c>
      <c r="F94" s="15">
        <v>3.5999999999999999E-3</v>
      </c>
      <c r="G94" s="15"/>
    </row>
    <row r="95" spans="1:7" x14ac:dyDescent="0.35">
      <c r="A95" s="12" t="s">
        <v>1514</v>
      </c>
      <c r="B95" s="30" t="s">
        <v>1515</v>
      </c>
      <c r="C95" s="30" t="s">
        <v>977</v>
      </c>
      <c r="D95" s="13">
        <v>471</v>
      </c>
      <c r="E95" s="14">
        <v>16.48</v>
      </c>
      <c r="F95" s="15">
        <v>3.5999999999999999E-3</v>
      </c>
      <c r="G95" s="15"/>
    </row>
    <row r="96" spans="1:7" x14ac:dyDescent="0.35">
      <c r="A96" s="12" t="s">
        <v>950</v>
      </c>
      <c r="B96" s="30" t="s">
        <v>951</v>
      </c>
      <c r="C96" s="30" t="s">
        <v>952</v>
      </c>
      <c r="D96" s="13">
        <v>1525</v>
      </c>
      <c r="E96" s="14">
        <v>16.420000000000002</v>
      </c>
      <c r="F96" s="15">
        <v>3.5999999999999999E-3</v>
      </c>
      <c r="G96" s="15"/>
    </row>
    <row r="97" spans="1:7" x14ac:dyDescent="0.35">
      <c r="A97" s="12" t="s">
        <v>1236</v>
      </c>
      <c r="B97" s="30" t="s">
        <v>1237</v>
      </c>
      <c r="C97" s="30" t="s">
        <v>920</v>
      </c>
      <c r="D97" s="13">
        <v>527</v>
      </c>
      <c r="E97" s="14">
        <v>16.23</v>
      </c>
      <c r="F97" s="15">
        <v>3.5000000000000001E-3</v>
      </c>
      <c r="G97" s="15"/>
    </row>
    <row r="98" spans="1:7" x14ac:dyDescent="0.35">
      <c r="A98" s="12" t="s">
        <v>1117</v>
      </c>
      <c r="B98" s="30" t="s">
        <v>1118</v>
      </c>
      <c r="C98" s="30" t="s">
        <v>928</v>
      </c>
      <c r="D98" s="13">
        <v>7485</v>
      </c>
      <c r="E98" s="14">
        <v>16.09</v>
      </c>
      <c r="F98" s="15">
        <v>3.5000000000000001E-3</v>
      </c>
      <c r="G98" s="15"/>
    </row>
    <row r="99" spans="1:7" x14ac:dyDescent="0.35">
      <c r="A99" s="12" t="s">
        <v>1741</v>
      </c>
      <c r="B99" s="30" t="s">
        <v>1742</v>
      </c>
      <c r="C99" s="30" t="s">
        <v>917</v>
      </c>
      <c r="D99" s="13">
        <v>5188</v>
      </c>
      <c r="E99" s="14">
        <v>15.99</v>
      </c>
      <c r="F99" s="15">
        <v>3.5000000000000001E-3</v>
      </c>
      <c r="G99" s="15"/>
    </row>
    <row r="100" spans="1:7" x14ac:dyDescent="0.35">
      <c r="A100" s="12" t="s">
        <v>1160</v>
      </c>
      <c r="B100" s="30" t="s">
        <v>1161</v>
      </c>
      <c r="C100" s="30" t="s">
        <v>920</v>
      </c>
      <c r="D100" s="13">
        <v>905</v>
      </c>
      <c r="E100" s="14">
        <v>15.93</v>
      </c>
      <c r="F100" s="15">
        <v>3.3999999999999998E-3</v>
      </c>
      <c r="G100" s="15"/>
    </row>
    <row r="101" spans="1:7" x14ac:dyDescent="0.35">
      <c r="A101" s="12" t="s">
        <v>953</v>
      </c>
      <c r="B101" s="30" t="s">
        <v>954</v>
      </c>
      <c r="C101" s="30" t="s">
        <v>955</v>
      </c>
      <c r="D101" s="13">
        <v>3522</v>
      </c>
      <c r="E101" s="14">
        <v>15.87</v>
      </c>
      <c r="F101" s="15">
        <v>3.3999999999999998E-3</v>
      </c>
      <c r="G101" s="15"/>
    </row>
    <row r="102" spans="1:7" x14ac:dyDescent="0.35">
      <c r="A102" s="12" t="s">
        <v>944</v>
      </c>
      <c r="B102" s="30" t="s">
        <v>945</v>
      </c>
      <c r="C102" s="30" t="s">
        <v>946</v>
      </c>
      <c r="D102" s="13">
        <v>18247</v>
      </c>
      <c r="E102" s="14">
        <v>15.48</v>
      </c>
      <c r="F102" s="15">
        <v>3.3E-3</v>
      </c>
      <c r="G102" s="15"/>
    </row>
    <row r="103" spans="1:7" x14ac:dyDescent="0.35">
      <c r="A103" s="12" t="s">
        <v>895</v>
      </c>
      <c r="B103" s="30" t="s">
        <v>896</v>
      </c>
      <c r="C103" s="30" t="s">
        <v>897</v>
      </c>
      <c r="D103" s="13">
        <v>1732</v>
      </c>
      <c r="E103" s="14">
        <v>15.26</v>
      </c>
      <c r="F103" s="15">
        <v>3.3E-3</v>
      </c>
      <c r="G103" s="15"/>
    </row>
    <row r="104" spans="1:7" x14ac:dyDescent="0.35">
      <c r="A104" s="12" t="s">
        <v>1219</v>
      </c>
      <c r="B104" s="30" t="s">
        <v>1220</v>
      </c>
      <c r="C104" s="30" t="s">
        <v>940</v>
      </c>
      <c r="D104" s="13">
        <v>901</v>
      </c>
      <c r="E104" s="14">
        <v>15.19</v>
      </c>
      <c r="F104" s="15">
        <v>3.3E-3</v>
      </c>
      <c r="G104" s="15"/>
    </row>
    <row r="105" spans="1:7" x14ac:dyDescent="0.35">
      <c r="A105" s="12" t="s">
        <v>1090</v>
      </c>
      <c r="B105" s="30" t="s">
        <v>1091</v>
      </c>
      <c r="C105" s="30" t="s">
        <v>994</v>
      </c>
      <c r="D105" s="13">
        <v>1729</v>
      </c>
      <c r="E105" s="14">
        <v>15.01</v>
      </c>
      <c r="F105" s="15">
        <v>3.2000000000000002E-3</v>
      </c>
      <c r="G105" s="15"/>
    </row>
    <row r="106" spans="1:7" x14ac:dyDescent="0.35">
      <c r="A106" s="12" t="s">
        <v>1030</v>
      </c>
      <c r="B106" s="30" t="s">
        <v>1031</v>
      </c>
      <c r="C106" s="30" t="s">
        <v>994</v>
      </c>
      <c r="D106" s="13">
        <v>1304</v>
      </c>
      <c r="E106" s="14">
        <v>14.86</v>
      </c>
      <c r="F106" s="15">
        <v>3.2000000000000002E-3</v>
      </c>
      <c r="G106" s="15"/>
    </row>
    <row r="107" spans="1:7" x14ac:dyDescent="0.35">
      <c r="A107" s="12" t="s">
        <v>1599</v>
      </c>
      <c r="B107" s="30" t="s">
        <v>1600</v>
      </c>
      <c r="C107" s="30" t="s">
        <v>928</v>
      </c>
      <c r="D107" s="13">
        <v>3819</v>
      </c>
      <c r="E107" s="14">
        <v>14.76</v>
      </c>
      <c r="F107" s="15">
        <v>3.2000000000000002E-3</v>
      </c>
      <c r="G107" s="15"/>
    </row>
    <row r="108" spans="1:7" x14ac:dyDescent="0.35">
      <c r="A108" s="12" t="s">
        <v>1016</v>
      </c>
      <c r="B108" s="30" t="s">
        <v>1017</v>
      </c>
      <c r="C108" s="30" t="s">
        <v>952</v>
      </c>
      <c r="D108" s="13">
        <v>3571</v>
      </c>
      <c r="E108" s="14">
        <v>14.53</v>
      </c>
      <c r="F108" s="15">
        <v>3.0999999999999999E-3</v>
      </c>
      <c r="G108" s="15"/>
    </row>
    <row r="109" spans="1:7" x14ac:dyDescent="0.35">
      <c r="A109" s="12" t="s">
        <v>1502</v>
      </c>
      <c r="B109" s="30" t="s">
        <v>1503</v>
      </c>
      <c r="C109" s="30" t="s">
        <v>1082</v>
      </c>
      <c r="D109" s="13">
        <v>359</v>
      </c>
      <c r="E109" s="14">
        <v>14.45</v>
      </c>
      <c r="F109" s="15">
        <v>3.0999999999999999E-3</v>
      </c>
      <c r="G109" s="15"/>
    </row>
    <row r="110" spans="1:7" x14ac:dyDescent="0.35">
      <c r="A110" s="12" t="s">
        <v>1743</v>
      </c>
      <c r="B110" s="30" t="s">
        <v>1744</v>
      </c>
      <c r="C110" s="30" t="s">
        <v>917</v>
      </c>
      <c r="D110" s="13">
        <v>34232</v>
      </c>
      <c r="E110" s="14">
        <v>14.39</v>
      </c>
      <c r="F110" s="15">
        <v>3.0999999999999999E-3</v>
      </c>
      <c r="G110" s="15"/>
    </row>
    <row r="111" spans="1:7" x14ac:dyDescent="0.35">
      <c r="A111" s="12" t="s">
        <v>1037</v>
      </c>
      <c r="B111" s="30" t="s">
        <v>1038</v>
      </c>
      <c r="C111" s="30" t="s">
        <v>967</v>
      </c>
      <c r="D111" s="13">
        <v>9641</v>
      </c>
      <c r="E111" s="14">
        <v>14.25</v>
      </c>
      <c r="F111" s="15">
        <v>3.0999999999999999E-3</v>
      </c>
      <c r="G111" s="15"/>
    </row>
    <row r="112" spans="1:7" x14ac:dyDescent="0.35">
      <c r="A112" s="12" t="s">
        <v>1050</v>
      </c>
      <c r="B112" s="30" t="s">
        <v>1051</v>
      </c>
      <c r="C112" s="30" t="s">
        <v>1034</v>
      </c>
      <c r="D112" s="13">
        <v>1521</v>
      </c>
      <c r="E112" s="14">
        <v>14.14</v>
      </c>
      <c r="F112" s="15">
        <v>3.0999999999999999E-3</v>
      </c>
      <c r="G112" s="15"/>
    </row>
    <row r="113" spans="1:7" x14ac:dyDescent="0.35">
      <c r="A113" s="12" t="s">
        <v>1013</v>
      </c>
      <c r="B113" s="30" t="s">
        <v>1014</v>
      </c>
      <c r="C113" s="30" t="s">
        <v>1015</v>
      </c>
      <c r="D113" s="13">
        <v>548</v>
      </c>
      <c r="E113" s="14">
        <v>14.06</v>
      </c>
      <c r="F113" s="15">
        <v>3.0000000000000001E-3</v>
      </c>
      <c r="G113" s="15"/>
    </row>
    <row r="114" spans="1:7" x14ac:dyDescent="0.35">
      <c r="A114" s="12" t="s">
        <v>1205</v>
      </c>
      <c r="B114" s="30" t="s">
        <v>1206</v>
      </c>
      <c r="C114" s="30" t="s">
        <v>949</v>
      </c>
      <c r="D114" s="13">
        <v>1086</v>
      </c>
      <c r="E114" s="14">
        <v>13.93</v>
      </c>
      <c r="F114" s="15">
        <v>3.0000000000000001E-3</v>
      </c>
      <c r="G114" s="15"/>
    </row>
    <row r="115" spans="1:7" x14ac:dyDescent="0.35">
      <c r="A115" s="12" t="s">
        <v>1143</v>
      </c>
      <c r="B115" s="30" t="s">
        <v>1144</v>
      </c>
      <c r="C115" s="30" t="s">
        <v>985</v>
      </c>
      <c r="D115" s="13">
        <v>811</v>
      </c>
      <c r="E115" s="14">
        <v>13.93</v>
      </c>
      <c r="F115" s="15">
        <v>3.0000000000000001E-3</v>
      </c>
      <c r="G115" s="15"/>
    </row>
    <row r="116" spans="1:7" x14ac:dyDescent="0.35">
      <c r="A116" s="12" t="s">
        <v>1745</v>
      </c>
      <c r="B116" s="30" t="s">
        <v>1746</v>
      </c>
      <c r="C116" s="30" t="s">
        <v>1015</v>
      </c>
      <c r="D116" s="13">
        <v>293</v>
      </c>
      <c r="E116" s="14">
        <v>13.8</v>
      </c>
      <c r="F116" s="15">
        <v>3.0000000000000001E-3</v>
      </c>
      <c r="G116" s="15"/>
    </row>
    <row r="117" spans="1:7" x14ac:dyDescent="0.35">
      <c r="A117" s="12" t="s">
        <v>1488</v>
      </c>
      <c r="B117" s="30" t="s">
        <v>1489</v>
      </c>
      <c r="C117" s="30" t="s">
        <v>997</v>
      </c>
      <c r="D117" s="13">
        <v>513</v>
      </c>
      <c r="E117" s="14">
        <v>13.72</v>
      </c>
      <c r="F117" s="15">
        <v>3.0000000000000001E-3</v>
      </c>
      <c r="G117" s="15"/>
    </row>
    <row r="118" spans="1:7" x14ac:dyDescent="0.35">
      <c r="A118" s="12" t="s">
        <v>1023</v>
      </c>
      <c r="B118" s="30" t="s">
        <v>1024</v>
      </c>
      <c r="C118" s="30" t="s">
        <v>1025</v>
      </c>
      <c r="D118" s="13">
        <v>16261</v>
      </c>
      <c r="E118" s="14">
        <v>13.61</v>
      </c>
      <c r="F118" s="15">
        <v>2.8999999999999998E-3</v>
      </c>
      <c r="G118" s="15"/>
    </row>
    <row r="119" spans="1:7" x14ac:dyDescent="0.35">
      <c r="A119" s="12" t="s">
        <v>1092</v>
      </c>
      <c r="B119" s="30" t="s">
        <v>1093</v>
      </c>
      <c r="C119" s="30" t="s">
        <v>1002</v>
      </c>
      <c r="D119" s="13">
        <v>1469</v>
      </c>
      <c r="E119" s="14">
        <v>13.57</v>
      </c>
      <c r="F119" s="15">
        <v>2.8999999999999998E-3</v>
      </c>
      <c r="G119" s="15"/>
    </row>
    <row r="120" spans="1:7" x14ac:dyDescent="0.35">
      <c r="A120" s="12" t="s">
        <v>1238</v>
      </c>
      <c r="B120" s="30" t="s">
        <v>1239</v>
      </c>
      <c r="C120" s="30" t="s">
        <v>994</v>
      </c>
      <c r="D120" s="13">
        <v>67</v>
      </c>
      <c r="E120" s="14">
        <v>13.56</v>
      </c>
      <c r="F120" s="15">
        <v>2.8999999999999998E-3</v>
      </c>
      <c r="G120" s="15"/>
    </row>
    <row r="121" spans="1:7" x14ac:dyDescent="0.35">
      <c r="A121" s="12" t="s">
        <v>1573</v>
      </c>
      <c r="B121" s="30" t="s">
        <v>1574</v>
      </c>
      <c r="C121" s="30" t="s">
        <v>1015</v>
      </c>
      <c r="D121" s="13">
        <v>500</v>
      </c>
      <c r="E121" s="14">
        <v>13.5</v>
      </c>
      <c r="F121" s="15">
        <v>2.8999999999999998E-3</v>
      </c>
      <c r="G121" s="15"/>
    </row>
    <row r="122" spans="1:7" x14ac:dyDescent="0.35">
      <c r="A122" s="12" t="s">
        <v>1484</v>
      </c>
      <c r="B122" s="30" t="s">
        <v>1485</v>
      </c>
      <c r="C122" s="30" t="s">
        <v>949</v>
      </c>
      <c r="D122" s="13">
        <v>2280</v>
      </c>
      <c r="E122" s="14">
        <v>13.47</v>
      </c>
      <c r="F122" s="15">
        <v>2.8999999999999998E-3</v>
      </c>
      <c r="G122" s="15"/>
    </row>
    <row r="123" spans="1:7" x14ac:dyDescent="0.35">
      <c r="A123" s="12" t="s">
        <v>1085</v>
      </c>
      <c r="B123" s="30" t="s">
        <v>1086</v>
      </c>
      <c r="C123" s="30" t="s">
        <v>897</v>
      </c>
      <c r="D123" s="13">
        <v>31236</v>
      </c>
      <c r="E123" s="14">
        <v>13.4</v>
      </c>
      <c r="F123" s="15">
        <v>2.8999999999999998E-3</v>
      </c>
      <c r="G123" s="15"/>
    </row>
    <row r="124" spans="1:7" x14ac:dyDescent="0.35">
      <c r="A124" s="12" t="s">
        <v>1176</v>
      </c>
      <c r="B124" s="30" t="s">
        <v>1177</v>
      </c>
      <c r="C124" s="30" t="s">
        <v>1082</v>
      </c>
      <c r="D124" s="13">
        <v>4264</v>
      </c>
      <c r="E124" s="14">
        <v>13.4</v>
      </c>
      <c r="F124" s="15">
        <v>2.8999999999999998E-3</v>
      </c>
      <c r="G124" s="15"/>
    </row>
    <row r="125" spans="1:7" x14ac:dyDescent="0.35">
      <c r="A125" s="12" t="s">
        <v>1180</v>
      </c>
      <c r="B125" s="30" t="s">
        <v>1181</v>
      </c>
      <c r="C125" s="30" t="s">
        <v>1182</v>
      </c>
      <c r="D125" s="13">
        <v>9403</v>
      </c>
      <c r="E125" s="14">
        <v>13.27</v>
      </c>
      <c r="F125" s="15">
        <v>2.8999999999999998E-3</v>
      </c>
      <c r="G125" s="15"/>
    </row>
    <row r="126" spans="1:7" x14ac:dyDescent="0.35">
      <c r="A126" s="12" t="s">
        <v>1533</v>
      </c>
      <c r="B126" s="30" t="s">
        <v>1534</v>
      </c>
      <c r="C126" s="30" t="s">
        <v>1233</v>
      </c>
      <c r="D126" s="13">
        <v>346</v>
      </c>
      <c r="E126" s="14">
        <v>13.2</v>
      </c>
      <c r="F126" s="15">
        <v>2.8999999999999998E-3</v>
      </c>
      <c r="G126" s="15"/>
    </row>
    <row r="127" spans="1:7" x14ac:dyDescent="0.35">
      <c r="A127" s="12" t="s">
        <v>1018</v>
      </c>
      <c r="B127" s="30" t="s">
        <v>1019</v>
      </c>
      <c r="C127" s="30" t="s">
        <v>994</v>
      </c>
      <c r="D127" s="13">
        <v>293</v>
      </c>
      <c r="E127" s="14">
        <v>13.15</v>
      </c>
      <c r="F127" s="15">
        <v>2.8E-3</v>
      </c>
      <c r="G127" s="15"/>
    </row>
    <row r="128" spans="1:7" x14ac:dyDescent="0.35">
      <c r="A128" s="12" t="s">
        <v>1486</v>
      </c>
      <c r="B128" s="30" t="s">
        <v>1487</v>
      </c>
      <c r="C128" s="30" t="s">
        <v>997</v>
      </c>
      <c r="D128" s="13">
        <v>2381</v>
      </c>
      <c r="E128" s="14">
        <v>13.1</v>
      </c>
      <c r="F128" s="15">
        <v>2.8E-3</v>
      </c>
      <c r="G128" s="15"/>
    </row>
    <row r="129" spans="1:7" x14ac:dyDescent="0.35">
      <c r="A129" s="12" t="s">
        <v>992</v>
      </c>
      <c r="B129" s="30" t="s">
        <v>993</v>
      </c>
      <c r="C129" s="30" t="s">
        <v>994</v>
      </c>
      <c r="D129" s="13">
        <v>3194</v>
      </c>
      <c r="E129" s="14">
        <v>13.09</v>
      </c>
      <c r="F129" s="15">
        <v>2.8E-3</v>
      </c>
      <c r="G129" s="15"/>
    </row>
    <row r="130" spans="1:7" x14ac:dyDescent="0.35">
      <c r="A130" s="12" t="s">
        <v>1747</v>
      </c>
      <c r="B130" s="30" t="s">
        <v>1748</v>
      </c>
      <c r="C130" s="30" t="s">
        <v>985</v>
      </c>
      <c r="D130" s="13">
        <v>1714</v>
      </c>
      <c r="E130" s="14">
        <v>13.03</v>
      </c>
      <c r="F130" s="15">
        <v>2.8E-3</v>
      </c>
      <c r="G130" s="15"/>
    </row>
    <row r="131" spans="1:7" x14ac:dyDescent="0.35">
      <c r="A131" s="12" t="s">
        <v>1597</v>
      </c>
      <c r="B131" s="30" t="s">
        <v>1598</v>
      </c>
      <c r="C131" s="30" t="s">
        <v>997</v>
      </c>
      <c r="D131" s="13">
        <v>21205</v>
      </c>
      <c r="E131" s="14">
        <v>13.03</v>
      </c>
      <c r="F131" s="15">
        <v>2.8E-3</v>
      </c>
      <c r="G131" s="15"/>
    </row>
    <row r="132" spans="1:7" x14ac:dyDescent="0.35">
      <c r="A132" s="12" t="s">
        <v>1096</v>
      </c>
      <c r="B132" s="30" t="s">
        <v>1097</v>
      </c>
      <c r="C132" s="30" t="s">
        <v>949</v>
      </c>
      <c r="D132" s="13">
        <v>8846</v>
      </c>
      <c r="E132" s="14">
        <v>12.86</v>
      </c>
      <c r="F132" s="15">
        <v>2.8E-3</v>
      </c>
      <c r="G132" s="15"/>
    </row>
    <row r="133" spans="1:7" x14ac:dyDescent="0.35">
      <c r="A133" s="12" t="s">
        <v>1123</v>
      </c>
      <c r="B133" s="30" t="s">
        <v>1124</v>
      </c>
      <c r="C133" s="30" t="s">
        <v>1068</v>
      </c>
      <c r="D133" s="13">
        <v>285</v>
      </c>
      <c r="E133" s="14">
        <v>12.43</v>
      </c>
      <c r="F133" s="15">
        <v>2.7000000000000001E-3</v>
      </c>
      <c r="G133" s="15"/>
    </row>
    <row r="134" spans="1:7" x14ac:dyDescent="0.35">
      <c r="A134" s="12" t="s">
        <v>1749</v>
      </c>
      <c r="B134" s="30" t="s">
        <v>1750</v>
      </c>
      <c r="C134" s="30" t="s">
        <v>1193</v>
      </c>
      <c r="D134" s="13">
        <v>1969</v>
      </c>
      <c r="E134" s="14">
        <v>12.41</v>
      </c>
      <c r="F134" s="15">
        <v>2.7000000000000001E-3</v>
      </c>
      <c r="G134" s="15"/>
    </row>
    <row r="135" spans="1:7" x14ac:dyDescent="0.35">
      <c r="A135" s="12" t="s">
        <v>1609</v>
      </c>
      <c r="B135" s="30" t="s">
        <v>1610</v>
      </c>
      <c r="C135" s="30" t="s">
        <v>1102</v>
      </c>
      <c r="D135" s="13">
        <v>2561</v>
      </c>
      <c r="E135" s="14">
        <v>12.26</v>
      </c>
      <c r="F135" s="15">
        <v>2.7000000000000001E-3</v>
      </c>
      <c r="G135" s="15"/>
    </row>
    <row r="136" spans="1:7" x14ac:dyDescent="0.35">
      <c r="A136" s="12" t="s">
        <v>1751</v>
      </c>
      <c r="B136" s="30" t="s">
        <v>1752</v>
      </c>
      <c r="C136" s="30" t="s">
        <v>997</v>
      </c>
      <c r="D136" s="13">
        <v>1326</v>
      </c>
      <c r="E136" s="14">
        <v>12.14</v>
      </c>
      <c r="F136" s="15">
        <v>2.5999999999999999E-3</v>
      </c>
      <c r="G136" s="15"/>
    </row>
    <row r="137" spans="1:7" x14ac:dyDescent="0.35">
      <c r="A137" s="12" t="s">
        <v>1496</v>
      </c>
      <c r="B137" s="30" t="s">
        <v>1497</v>
      </c>
      <c r="C137" s="30" t="s">
        <v>985</v>
      </c>
      <c r="D137" s="13">
        <v>1045</v>
      </c>
      <c r="E137" s="14">
        <v>12.03</v>
      </c>
      <c r="F137" s="15">
        <v>2.5999999999999999E-3</v>
      </c>
      <c r="G137" s="15"/>
    </row>
    <row r="138" spans="1:7" x14ac:dyDescent="0.35">
      <c r="A138" s="12" t="s">
        <v>1753</v>
      </c>
      <c r="B138" s="30" t="s">
        <v>1754</v>
      </c>
      <c r="C138" s="30" t="s">
        <v>900</v>
      </c>
      <c r="D138" s="13">
        <v>14665</v>
      </c>
      <c r="E138" s="14">
        <v>11.97</v>
      </c>
      <c r="F138" s="15">
        <v>2.5999999999999999E-3</v>
      </c>
      <c r="G138" s="15"/>
    </row>
    <row r="139" spans="1:7" x14ac:dyDescent="0.35">
      <c r="A139" s="12" t="s">
        <v>1569</v>
      </c>
      <c r="B139" s="30" t="s">
        <v>1570</v>
      </c>
      <c r="C139" s="30" t="s">
        <v>977</v>
      </c>
      <c r="D139" s="13">
        <v>308</v>
      </c>
      <c r="E139" s="14">
        <v>11.94</v>
      </c>
      <c r="F139" s="15">
        <v>2.5999999999999999E-3</v>
      </c>
      <c r="G139" s="15"/>
    </row>
    <row r="140" spans="1:7" x14ac:dyDescent="0.35">
      <c r="A140" s="12" t="s">
        <v>1709</v>
      </c>
      <c r="B140" s="30" t="s">
        <v>1710</v>
      </c>
      <c r="C140" s="30" t="s">
        <v>1193</v>
      </c>
      <c r="D140" s="13">
        <v>1444</v>
      </c>
      <c r="E140" s="14">
        <v>11.81</v>
      </c>
      <c r="F140" s="15">
        <v>2.5999999999999999E-3</v>
      </c>
      <c r="G140" s="15"/>
    </row>
    <row r="141" spans="1:7" x14ac:dyDescent="0.35">
      <c r="A141" s="12" t="s">
        <v>1755</v>
      </c>
      <c r="B141" s="30" t="s">
        <v>1756</v>
      </c>
      <c r="C141" s="30" t="s">
        <v>928</v>
      </c>
      <c r="D141" s="13">
        <v>3766</v>
      </c>
      <c r="E141" s="14">
        <v>11.71</v>
      </c>
      <c r="F141" s="15">
        <v>2.5000000000000001E-3</v>
      </c>
      <c r="G141" s="15"/>
    </row>
    <row r="142" spans="1:7" x14ac:dyDescent="0.35">
      <c r="A142" s="12" t="s">
        <v>1494</v>
      </c>
      <c r="B142" s="30" t="s">
        <v>1495</v>
      </c>
      <c r="C142" s="30" t="s">
        <v>923</v>
      </c>
      <c r="D142" s="13">
        <v>336</v>
      </c>
      <c r="E142" s="14">
        <v>11.71</v>
      </c>
      <c r="F142" s="15">
        <v>2.5000000000000001E-3</v>
      </c>
      <c r="G142" s="15"/>
    </row>
    <row r="143" spans="1:7" x14ac:dyDescent="0.35">
      <c r="A143" s="12" t="s">
        <v>1595</v>
      </c>
      <c r="B143" s="30" t="s">
        <v>1596</v>
      </c>
      <c r="C143" s="30" t="s">
        <v>1532</v>
      </c>
      <c r="D143" s="13">
        <v>28</v>
      </c>
      <c r="E143" s="14">
        <v>11.68</v>
      </c>
      <c r="F143" s="15">
        <v>2.5000000000000001E-3</v>
      </c>
      <c r="G143" s="15"/>
    </row>
    <row r="144" spans="1:7" x14ac:dyDescent="0.35">
      <c r="A144" s="12" t="s">
        <v>1087</v>
      </c>
      <c r="B144" s="30" t="s">
        <v>1088</v>
      </c>
      <c r="C144" s="30" t="s">
        <v>1089</v>
      </c>
      <c r="D144" s="13">
        <v>246</v>
      </c>
      <c r="E144" s="14">
        <v>11.63</v>
      </c>
      <c r="F144" s="15">
        <v>2.5000000000000001E-3</v>
      </c>
      <c r="G144" s="15"/>
    </row>
    <row r="145" spans="1:7" x14ac:dyDescent="0.35">
      <c r="A145" s="12" t="s">
        <v>1121</v>
      </c>
      <c r="B145" s="30" t="s">
        <v>1122</v>
      </c>
      <c r="C145" s="30" t="s">
        <v>923</v>
      </c>
      <c r="D145" s="13">
        <v>309</v>
      </c>
      <c r="E145" s="14">
        <v>11.59</v>
      </c>
      <c r="F145" s="15">
        <v>2.5000000000000001E-3</v>
      </c>
      <c r="G145" s="15"/>
    </row>
    <row r="146" spans="1:7" x14ac:dyDescent="0.35">
      <c r="A146" s="12" t="s">
        <v>1202</v>
      </c>
      <c r="B146" s="30" t="s">
        <v>1203</v>
      </c>
      <c r="C146" s="30" t="s">
        <v>1204</v>
      </c>
      <c r="D146" s="13">
        <v>5052</v>
      </c>
      <c r="E146" s="14">
        <v>11.48</v>
      </c>
      <c r="F146" s="15">
        <v>2.5000000000000001E-3</v>
      </c>
      <c r="G146" s="15"/>
    </row>
    <row r="147" spans="1:7" x14ac:dyDescent="0.35">
      <c r="A147" s="12" t="s">
        <v>1009</v>
      </c>
      <c r="B147" s="30" t="s">
        <v>1010</v>
      </c>
      <c r="C147" s="30" t="s">
        <v>917</v>
      </c>
      <c r="D147" s="13">
        <v>2123</v>
      </c>
      <c r="E147" s="14">
        <v>11.42</v>
      </c>
      <c r="F147" s="15">
        <v>2.5000000000000001E-3</v>
      </c>
      <c r="G147" s="15"/>
    </row>
    <row r="148" spans="1:7" x14ac:dyDescent="0.35">
      <c r="A148" s="12" t="s">
        <v>1669</v>
      </c>
      <c r="B148" s="30" t="s">
        <v>1670</v>
      </c>
      <c r="C148" s="30" t="s">
        <v>1015</v>
      </c>
      <c r="D148" s="13">
        <v>587</v>
      </c>
      <c r="E148" s="14">
        <v>11.27</v>
      </c>
      <c r="F148" s="15">
        <v>2.3999999999999998E-3</v>
      </c>
      <c r="G148" s="15"/>
    </row>
    <row r="149" spans="1:7" x14ac:dyDescent="0.35">
      <c r="A149" s="12" t="s">
        <v>1757</v>
      </c>
      <c r="B149" s="30" t="s">
        <v>1758</v>
      </c>
      <c r="C149" s="30" t="s">
        <v>997</v>
      </c>
      <c r="D149" s="13">
        <v>2434</v>
      </c>
      <c r="E149" s="14">
        <v>11.06</v>
      </c>
      <c r="F149" s="15">
        <v>2.3999999999999998E-3</v>
      </c>
      <c r="G149" s="15"/>
    </row>
    <row r="150" spans="1:7" x14ac:dyDescent="0.35">
      <c r="A150" s="12" t="s">
        <v>1759</v>
      </c>
      <c r="B150" s="30" t="s">
        <v>1760</v>
      </c>
      <c r="C150" s="30" t="s">
        <v>1193</v>
      </c>
      <c r="D150" s="13">
        <v>868</v>
      </c>
      <c r="E150" s="14">
        <v>10.95</v>
      </c>
      <c r="F150" s="15">
        <v>2.3999999999999998E-3</v>
      </c>
      <c r="G150" s="15"/>
    </row>
    <row r="151" spans="1:7" x14ac:dyDescent="0.35">
      <c r="A151" s="12" t="s">
        <v>1115</v>
      </c>
      <c r="B151" s="30" t="s">
        <v>1116</v>
      </c>
      <c r="C151" s="30" t="s">
        <v>920</v>
      </c>
      <c r="D151" s="13">
        <v>1611</v>
      </c>
      <c r="E151" s="14">
        <v>10.87</v>
      </c>
      <c r="F151" s="15">
        <v>2.3999999999999998E-3</v>
      </c>
      <c r="G151" s="15"/>
    </row>
    <row r="152" spans="1:7" x14ac:dyDescent="0.35">
      <c r="A152" s="12" t="s">
        <v>1223</v>
      </c>
      <c r="B152" s="30" t="s">
        <v>1224</v>
      </c>
      <c r="C152" s="30" t="s">
        <v>1159</v>
      </c>
      <c r="D152" s="13">
        <v>2172</v>
      </c>
      <c r="E152" s="14">
        <v>10.84</v>
      </c>
      <c r="F152" s="15">
        <v>2.3E-3</v>
      </c>
      <c r="G152" s="15"/>
    </row>
    <row r="153" spans="1:7" x14ac:dyDescent="0.35">
      <c r="A153" s="12" t="s">
        <v>1761</v>
      </c>
      <c r="B153" s="30" t="s">
        <v>1762</v>
      </c>
      <c r="C153" s="30" t="s">
        <v>1002</v>
      </c>
      <c r="D153" s="13">
        <v>1094</v>
      </c>
      <c r="E153" s="14">
        <v>10.78</v>
      </c>
      <c r="F153" s="15">
        <v>2.3E-3</v>
      </c>
      <c r="G153" s="15"/>
    </row>
    <row r="154" spans="1:7" x14ac:dyDescent="0.35">
      <c r="A154" s="12" t="s">
        <v>1763</v>
      </c>
      <c r="B154" s="30" t="s">
        <v>1764</v>
      </c>
      <c r="C154" s="30" t="s">
        <v>928</v>
      </c>
      <c r="D154" s="13">
        <v>559</v>
      </c>
      <c r="E154" s="14">
        <v>10.7</v>
      </c>
      <c r="F154" s="15">
        <v>2.3E-3</v>
      </c>
      <c r="G154" s="15"/>
    </row>
    <row r="155" spans="1:7" x14ac:dyDescent="0.35">
      <c r="A155" s="12" t="s">
        <v>1524</v>
      </c>
      <c r="B155" s="30" t="s">
        <v>1525</v>
      </c>
      <c r="C155" s="30" t="s">
        <v>994</v>
      </c>
      <c r="D155" s="13">
        <v>307</v>
      </c>
      <c r="E155" s="14">
        <v>10.45</v>
      </c>
      <c r="F155" s="15">
        <v>2.3E-3</v>
      </c>
      <c r="G155" s="15"/>
    </row>
    <row r="156" spans="1:7" x14ac:dyDescent="0.35">
      <c r="A156" s="12" t="s">
        <v>1765</v>
      </c>
      <c r="B156" s="30" t="s">
        <v>1766</v>
      </c>
      <c r="C156" s="30" t="s">
        <v>1089</v>
      </c>
      <c r="D156" s="13">
        <v>421</v>
      </c>
      <c r="E156" s="14">
        <v>10.3</v>
      </c>
      <c r="F156" s="15">
        <v>2.2000000000000001E-3</v>
      </c>
      <c r="G156" s="15"/>
    </row>
    <row r="157" spans="1:7" x14ac:dyDescent="0.35">
      <c r="A157" s="12" t="s">
        <v>1767</v>
      </c>
      <c r="B157" s="30" t="s">
        <v>1768</v>
      </c>
      <c r="C157" s="30" t="s">
        <v>1025</v>
      </c>
      <c r="D157" s="13">
        <v>496</v>
      </c>
      <c r="E157" s="14">
        <v>10.16</v>
      </c>
      <c r="F157" s="15">
        <v>2.2000000000000001E-3</v>
      </c>
      <c r="G157" s="15"/>
    </row>
    <row r="158" spans="1:7" x14ac:dyDescent="0.35">
      <c r="A158" s="12" t="s">
        <v>1155</v>
      </c>
      <c r="B158" s="30" t="s">
        <v>1156</v>
      </c>
      <c r="C158" s="30" t="s">
        <v>1034</v>
      </c>
      <c r="D158" s="13">
        <v>1285</v>
      </c>
      <c r="E158" s="14">
        <v>10.15</v>
      </c>
      <c r="F158" s="15">
        <v>2.2000000000000001E-3</v>
      </c>
      <c r="G158" s="15"/>
    </row>
    <row r="159" spans="1:7" x14ac:dyDescent="0.35">
      <c r="A159" s="12" t="s">
        <v>1217</v>
      </c>
      <c r="B159" s="30" t="s">
        <v>1218</v>
      </c>
      <c r="C159" s="30" t="s">
        <v>977</v>
      </c>
      <c r="D159" s="13">
        <v>368</v>
      </c>
      <c r="E159" s="14">
        <v>10.119999999999999</v>
      </c>
      <c r="F159" s="15">
        <v>2.2000000000000001E-3</v>
      </c>
      <c r="G159" s="15"/>
    </row>
    <row r="160" spans="1:7" x14ac:dyDescent="0.35">
      <c r="A160" s="12" t="s">
        <v>918</v>
      </c>
      <c r="B160" s="30" t="s">
        <v>919</v>
      </c>
      <c r="C160" s="30" t="s">
        <v>920</v>
      </c>
      <c r="D160" s="13">
        <v>1771</v>
      </c>
      <c r="E160" s="14">
        <v>10.11</v>
      </c>
      <c r="F160" s="15">
        <v>2.2000000000000001E-3</v>
      </c>
      <c r="G160" s="15"/>
    </row>
    <row r="161" spans="1:7" x14ac:dyDescent="0.35">
      <c r="A161" s="12" t="s">
        <v>1512</v>
      </c>
      <c r="B161" s="30" t="s">
        <v>1513</v>
      </c>
      <c r="C161" s="30" t="s">
        <v>955</v>
      </c>
      <c r="D161" s="13">
        <v>3200</v>
      </c>
      <c r="E161" s="14">
        <v>9.83</v>
      </c>
      <c r="F161" s="15">
        <v>2.0999999999999999E-3</v>
      </c>
      <c r="G161" s="15"/>
    </row>
    <row r="162" spans="1:7" x14ac:dyDescent="0.35">
      <c r="A162" s="12" t="s">
        <v>1769</v>
      </c>
      <c r="B162" s="30" t="s">
        <v>1770</v>
      </c>
      <c r="C162" s="30" t="s">
        <v>1159</v>
      </c>
      <c r="D162" s="13">
        <v>3561</v>
      </c>
      <c r="E162" s="14">
        <v>9.6</v>
      </c>
      <c r="F162" s="15">
        <v>2.0999999999999999E-3</v>
      </c>
      <c r="G162" s="15"/>
    </row>
    <row r="163" spans="1:7" x14ac:dyDescent="0.35">
      <c r="A163" s="12" t="s">
        <v>1771</v>
      </c>
      <c r="B163" s="30" t="s">
        <v>1772</v>
      </c>
      <c r="C163" s="30" t="s">
        <v>903</v>
      </c>
      <c r="D163" s="13">
        <v>416</v>
      </c>
      <c r="E163" s="14">
        <v>9.51</v>
      </c>
      <c r="F163" s="15">
        <v>2.0999999999999999E-3</v>
      </c>
      <c r="G163" s="15"/>
    </row>
    <row r="164" spans="1:7" x14ac:dyDescent="0.35">
      <c r="A164" s="12" t="s">
        <v>1773</v>
      </c>
      <c r="B164" s="30" t="s">
        <v>1774</v>
      </c>
      <c r="C164" s="30" t="s">
        <v>1182</v>
      </c>
      <c r="D164" s="13">
        <v>4517</v>
      </c>
      <c r="E164" s="14">
        <v>9.24</v>
      </c>
      <c r="F164" s="15">
        <v>2E-3</v>
      </c>
      <c r="G164" s="15"/>
    </row>
    <row r="165" spans="1:7" x14ac:dyDescent="0.35">
      <c r="A165" s="12" t="s">
        <v>915</v>
      </c>
      <c r="B165" s="30" t="s">
        <v>916</v>
      </c>
      <c r="C165" s="30" t="s">
        <v>917</v>
      </c>
      <c r="D165" s="13">
        <v>4083</v>
      </c>
      <c r="E165" s="14">
        <v>9.18</v>
      </c>
      <c r="F165" s="15">
        <v>2E-3</v>
      </c>
      <c r="G165" s="15"/>
    </row>
    <row r="166" spans="1:7" x14ac:dyDescent="0.35">
      <c r="A166" s="12" t="s">
        <v>1074</v>
      </c>
      <c r="B166" s="30" t="s">
        <v>1075</v>
      </c>
      <c r="C166" s="30" t="s">
        <v>952</v>
      </c>
      <c r="D166" s="13">
        <v>294</v>
      </c>
      <c r="E166" s="14">
        <v>9.14</v>
      </c>
      <c r="F166" s="15">
        <v>2E-3</v>
      </c>
      <c r="G166" s="15"/>
    </row>
    <row r="167" spans="1:7" x14ac:dyDescent="0.35">
      <c r="A167" s="12" t="s">
        <v>963</v>
      </c>
      <c r="B167" s="30" t="s">
        <v>964</v>
      </c>
      <c r="C167" s="30" t="s">
        <v>912</v>
      </c>
      <c r="D167" s="13">
        <v>8636</v>
      </c>
      <c r="E167" s="14">
        <v>9.08</v>
      </c>
      <c r="F167" s="15">
        <v>2E-3</v>
      </c>
      <c r="G167" s="15"/>
    </row>
    <row r="168" spans="1:7" x14ac:dyDescent="0.35">
      <c r="A168" s="12" t="s">
        <v>1775</v>
      </c>
      <c r="B168" s="30" t="s">
        <v>1776</v>
      </c>
      <c r="C168" s="30" t="s">
        <v>994</v>
      </c>
      <c r="D168" s="13">
        <v>196</v>
      </c>
      <c r="E168" s="14">
        <v>9.01</v>
      </c>
      <c r="F168" s="15">
        <v>1.9E-3</v>
      </c>
      <c r="G168" s="15"/>
    </row>
    <row r="169" spans="1:7" x14ac:dyDescent="0.35">
      <c r="A169" s="12" t="s">
        <v>1275</v>
      </c>
      <c r="B169" s="30" t="s">
        <v>1276</v>
      </c>
      <c r="C169" s="30" t="s">
        <v>1089</v>
      </c>
      <c r="D169" s="13">
        <v>1469</v>
      </c>
      <c r="E169" s="14">
        <v>8.93</v>
      </c>
      <c r="F169" s="15">
        <v>1.9E-3</v>
      </c>
      <c r="G169" s="15"/>
    </row>
    <row r="170" spans="1:7" x14ac:dyDescent="0.35">
      <c r="A170" s="12" t="s">
        <v>1607</v>
      </c>
      <c r="B170" s="30" t="s">
        <v>1608</v>
      </c>
      <c r="C170" s="30" t="s">
        <v>923</v>
      </c>
      <c r="D170" s="13">
        <v>313</v>
      </c>
      <c r="E170" s="14">
        <v>8.93</v>
      </c>
      <c r="F170" s="15">
        <v>1.9E-3</v>
      </c>
      <c r="G170" s="15"/>
    </row>
    <row r="171" spans="1:7" x14ac:dyDescent="0.35">
      <c r="A171" s="12" t="s">
        <v>1516</v>
      </c>
      <c r="B171" s="30" t="s">
        <v>1517</v>
      </c>
      <c r="C171" s="30" t="s">
        <v>928</v>
      </c>
      <c r="D171" s="13">
        <v>304</v>
      </c>
      <c r="E171" s="14">
        <v>8.89</v>
      </c>
      <c r="F171" s="15">
        <v>1.9E-3</v>
      </c>
      <c r="G171" s="15"/>
    </row>
    <row r="172" spans="1:7" x14ac:dyDescent="0.35">
      <c r="A172" s="12" t="s">
        <v>988</v>
      </c>
      <c r="B172" s="30" t="s">
        <v>989</v>
      </c>
      <c r="C172" s="30" t="s">
        <v>955</v>
      </c>
      <c r="D172" s="13">
        <v>11359</v>
      </c>
      <c r="E172" s="14">
        <v>8.75</v>
      </c>
      <c r="F172" s="15">
        <v>1.9E-3</v>
      </c>
      <c r="G172" s="15"/>
    </row>
    <row r="173" spans="1:7" x14ac:dyDescent="0.35">
      <c r="A173" s="12" t="s">
        <v>1777</v>
      </c>
      <c r="B173" s="30" t="s">
        <v>1778</v>
      </c>
      <c r="C173" s="30" t="s">
        <v>985</v>
      </c>
      <c r="D173" s="13">
        <v>911</v>
      </c>
      <c r="E173" s="14">
        <v>8.61</v>
      </c>
      <c r="F173" s="15">
        <v>1.9E-3</v>
      </c>
      <c r="G173" s="15"/>
    </row>
    <row r="174" spans="1:7" x14ac:dyDescent="0.35">
      <c r="A174" s="12" t="s">
        <v>1248</v>
      </c>
      <c r="B174" s="30" t="s">
        <v>1249</v>
      </c>
      <c r="C174" s="30" t="s">
        <v>1082</v>
      </c>
      <c r="D174" s="13">
        <v>193</v>
      </c>
      <c r="E174" s="14">
        <v>8.4600000000000009</v>
      </c>
      <c r="F174" s="15">
        <v>1.8E-3</v>
      </c>
      <c r="G174" s="15"/>
    </row>
    <row r="175" spans="1:7" x14ac:dyDescent="0.35">
      <c r="A175" s="12" t="s">
        <v>1779</v>
      </c>
      <c r="B175" s="30" t="s">
        <v>1780</v>
      </c>
      <c r="C175" s="30" t="s">
        <v>1233</v>
      </c>
      <c r="D175" s="13">
        <v>673</v>
      </c>
      <c r="E175" s="14">
        <v>8.44</v>
      </c>
      <c r="F175" s="15">
        <v>1.8E-3</v>
      </c>
      <c r="G175" s="15"/>
    </row>
    <row r="176" spans="1:7" x14ac:dyDescent="0.35">
      <c r="A176" s="12" t="s">
        <v>1781</v>
      </c>
      <c r="B176" s="30" t="s">
        <v>1782</v>
      </c>
      <c r="C176" s="30" t="s">
        <v>1002</v>
      </c>
      <c r="D176" s="13">
        <v>1771</v>
      </c>
      <c r="E176" s="14">
        <v>8.41</v>
      </c>
      <c r="F176" s="15">
        <v>1.8E-3</v>
      </c>
      <c r="G176" s="15"/>
    </row>
    <row r="177" spans="1:7" x14ac:dyDescent="0.35">
      <c r="A177" s="12" t="s">
        <v>1783</v>
      </c>
      <c r="B177" s="30" t="s">
        <v>1784</v>
      </c>
      <c r="C177" s="30" t="s">
        <v>1785</v>
      </c>
      <c r="D177" s="13">
        <v>36</v>
      </c>
      <c r="E177" s="14">
        <v>8.41</v>
      </c>
      <c r="F177" s="15">
        <v>1.8E-3</v>
      </c>
      <c r="G177" s="15"/>
    </row>
    <row r="178" spans="1:7" x14ac:dyDescent="0.35">
      <c r="A178" s="12" t="s">
        <v>1611</v>
      </c>
      <c r="B178" s="30" t="s">
        <v>1612</v>
      </c>
      <c r="C178" s="30" t="s">
        <v>900</v>
      </c>
      <c r="D178" s="13">
        <v>3144</v>
      </c>
      <c r="E178" s="14">
        <v>8.39</v>
      </c>
      <c r="F178" s="15">
        <v>1.8E-3</v>
      </c>
      <c r="G178" s="15"/>
    </row>
    <row r="179" spans="1:7" x14ac:dyDescent="0.35">
      <c r="A179" s="12" t="s">
        <v>1178</v>
      </c>
      <c r="B179" s="30" t="s">
        <v>1179</v>
      </c>
      <c r="C179" s="30" t="s">
        <v>962</v>
      </c>
      <c r="D179" s="13">
        <v>101349</v>
      </c>
      <c r="E179" s="14">
        <v>8.36</v>
      </c>
      <c r="F179" s="15">
        <v>1.8E-3</v>
      </c>
      <c r="G179" s="15"/>
    </row>
    <row r="180" spans="1:7" x14ac:dyDescent="0.35">
      <c r="A180" s="12" t="s">
        <v>1100</v>
      </c>
      <c r="B180" s="30" t="s">
        <v>1101</v>
      </c>
      <c r="C180" s="30" t="s">
        <v>1102</v>
      </c>
      <c r="D180" s="13">
        <v>1410</v>
      </c>
      <c r="E180" s="14">
        <v>8.3000000000000007</v>
      </c>
      <c r="F180" s="15">
        <v>1.8E-3</v>
      </c>
      <c r="G180" s="15"/>
    </row>
    <row r="181" spans="1:7" x14ac:dyDescent="0.35">
      <c r="A181" s="12" t="s">
        <v>1007</v>
      </c>
      <c r="B181" s="30" t="s">
        <v>1008</v>
      </c>
      <c r="C181" s="30" t="s">
        <v>977</v>
      </c>
      <c r="D181" s="13">
        <v>350</v>
      </c>
      <c r="E181" s="14">
        <v>8.2799999999999994</v>
      </c>
      <c r="F181" s="15">
        <v>1.8E-3</v>
      </c>
      <c r="G181" s="15"/>
    </row>
    <row r="182" spans="1:7" x14ac:dyDescent="0.35">
      <c r="A182" s="12" t="s">
        <v>1786</v>
      </c>
      <c r="B182" s="30" t="s">
        <v>1787</v>
      </c>
      <c r="C182" s="30" t="s">
        <v>977</v>
      </c>
      <c r="D182" s="13">
        <v>269</v>
      </c>
      <c r="E182" s="14">
        <v>8.2100000000000009</v>
      </c>
      <c r="F182" s="15">
        <v>1.8E-3</v>
      </c>
      <c r="G182" s="15"/>
    </row>
    <row r="183" spans="1:7" x14ac:dyDescent="0.35">
      <c r="A183" s="12" t="s">
        <v>968</v>
      </c>
      <c r="B183" s="30" t="s">
        <v>969</v>
      </c>
      <c r="C183" s="30" t="s">
        <v>970</v>
      </c>
      <c r="D183" s="13">
        <v>2689</v>
      </c>
      <c r="E183" s="14">
        <v>8.18</v>
      </c>
      <c r="F183" s="15">
        <v>1.8E-3</v>
      </c>
      <c r="G183" s="15"/>
    </row>
    <row r="184" spans="1:7" x14ac:dyDescent="0.35">
      <c r="A184" s="12" t="s">
        <v>1026</v>
      </c>
      <c r="B184" s="30" t="s">
        <v>1027</v>
      </c>
      <c r="C184" s="30" t="s">
        <v>928</v>
      </c>
      <c r="D184" s="13">
        <v>9376</v>
      </c>
      <c r="E184" s="14">
        <v>8.16</v>
      </c>
      <c r="F184" s="15">
        <v>1.8E-3</v>
      </c>
      <c r="G184" s="15"/>
    </row>
    <row r="185" spans="1:7" x14ac:dyDescent="0.35">
      <c r="A185" s="12" t="s">
        <v>1788</v>
      </c>
      <c r="B185" s="30" t="s">
        <v>1789</v>
      </c>
      <c r="C185" s="30" t="s">
        <v>900</v>
      </c>
      <c r="D185" s="13">
        <v>9841</v>
      </c>
      <c r="E185" s="14">
        <v>8.1</v>
      </c>
      <c r="F185" s="15">
        <v>1.8E-3</v>
      </c>
      <c r="G185" s="15"/>
    </row>
    <row r="186" spans="1:7" x14ac:dyDescent="0.35">
      <c r="A186" s="12" t="s">
        <v>1273</v>
      </c>
      <c r="B186" s="30" t="s">
        <v>1274</v>
      </c>
      <c r="C186" s="30" t="s">
        <v>1102</v>
      </c>
      <c r="D186" s="13">
        <v>912</v>
      </c>
      <c r="E186" s="14">
        <v>8.0399999999999991</v>
      </c>
      <c r="F186" s="15">
        <v>1.6999999999999999E-3</v>
      </c>
      <c r="G186" s="15"/>
    </row>
    <row r="187" spans="1:7" x14ac:dyDescent="0.35">
      <c r="A187" s="12" t="s">
        <v>1200</v>
      </c>
      <c r="B187" s="30" t="s">
        <v>1201</v>
      </c>
      <c r="C187" s="30" t="s">
        <v>937</v>
      </c>
      <c r="D187" s="13">
        <v>2301</v>
      </c>
      <c r="E187" s="14">
        <v>7.85</v>
      </c>
      <c r="F187" s="15">
        <v>1.6999999999999999E-3</v>
      </c>
      <c r="G187" s="15"/>
    </row>
    <row r="188" spans="1:7" x14ac:dyDescent="0.35">
      <c r="A188" s="12" t="s">
        <v>1790</v>
      </c>
      <c r="B188" s="30" t="s">
        <v>1791</v>
      </c>
      <c r="C188" s="30" t="s">
        <v>920</v>
      </c>
      <c r="D188" s="13">
        <v>32</v>
      </c>
      <c r="E188" s="14">
        <v>7.64</v>
      </c>
      <c r="F188" s="15">
        <v>1.6999999999999999E-3</v>
      </c>
      <c r="G188" s="15"/>
    </row>
    <row r="189" spans="1:7" x14ac:dyDescent="0.35">
      <c r="A189" s="12" t="s">
        <v>1617</v>
      </c>
      <c r="B189" s="30" t="s">
        <v>1618</v>
      </c>
      <c r="C189" s="30" t="s">
        <v>985</v>
      </c>
      <c r="D189" s="13">
        <v>1701</v>
      </c>
      <c r="E189" s="14">
        <v>7.63</v>
      </c>
      <c r="F189" s="15">
        <v>1.6000000000000001E-3</v>
      </c>
      <c r="G189" s="15"/>
    </row>
    <row r="190" spans="1:7" x14ac:dyDescent="0.35">
      <c r="A190" s="12" t="s">
        <v>1792</v>
      </c>
      <c r="B190" s="30" t="s">
        <v>1793</v>
      </c>
      <c r="C190" s="30" t="s">
        <v>1034</v>
      </c>
      <c r="D190" s="13">
        <v>164</v>
      </c>
      <c r="E190" s="14">
        <v>7.59</v>
      </c>
      <c r="F190" s="15">
        <v>1.6000000000000001E-3</v>
      </c>
      <c r="G190" s="15"/>
    </row>
    <row r="191" spans="1:7" x14ac:dyDescent="0.35">
      <c r="A191" s="12" t="s">
        <v>1240</v>
      </c>
      <c r="B191" s="30" t="s">
        <v>1241</v>
      </c>
      <c r="C191" s="30" t="s">
        <v>985</v>
      </c>
      <c r="D191" s="13">
        <v>604</v>
      </c>
      <c r="E191" s="14">
        <v>7.57</v>
      </c>
      <c r="F191" s="15">
        <v>1.6000000000000001E-3</v>
      </c>
      <c r="G191" s="15"/>
    </row>
    <row r="192" spans="1:7" x14ac:dyDescent="0.35">
      <c r="A192" s="12" t="s">
        <v>1794</v>
      </c>
      <c r="B192" s="30" t="s">
        <v>1795</v>
      </c>
      <c r="C192" s="30" t="s">
        <v>952</v>
      </c>
      <c r="D192" s="13">
        <v>797</v>
      </c>
      <c r="E192" s="14">
        <v>7.55</v>
      </c>
      <c r="F192" s="15">
        <v>1.6000000000000001E-3</v>
      </c>
      <c r="G192" s="15"/>
    </row>
    <row r="193" spans="1:7" x14ac:dyDescent="0.35">
      <c r="A193" s="12" t="s">
        <v>1796</v>
      </c>
      <c r="B193" s="30" t="s">
        <v>1797</v>
      </c>
      <c r="C193" s="30" t="s">
        <v>928</v>
      </c>
      <c r="D193" s="13">
        <v>22817</v>
      </c>
      <c r="E193" s="14">
        <v>7.48</v>
      </c>
      <c r="F193" s="15">
        <v>1.6000000000000001E-3</v>
      </c>
      <c r="G193" s="15"/>
    </row>
    <row r="194" spans="1:7" x14ac:dyDescent="0.35">
      <c r="A194" s="12" t="s">
        <v>1137</v>
      </c>
      <c r="B194" s="30" t="s">
        <v>1138</v>
      </c>
      <c r="C194" s="30" t="s">
        <v>1082</v>
      </c>
      <c r="D194" s="13">
        <v>187</v>
      </c>
      <c r="E194" s="14">
        <v>7.47</v>
      </c>
      <c r="F194" s="15">
        <v>1.6000000000000001E-3</v>
      </c>
      <c r="G194" s="15"/>
    </row>
    <row r="195" spans="1:7" x14ac:dyDescent="0.35">
      <c r="A195" s="12" t="s">
        <v>1011</v>
      </c>
      <c r="B195" s="30" t="s">
        <v>1012</v>
      </c>
      <c r="C195" s="30" t="s">
        <v>949</v>
      </c>
      <c r="D195" s="13">
        <v>616</v>
      </c>
      <c r="E195" s="14">
        <v>7.46</v>
      </c>
      <c r="F195" s="15">
        <v>1.6000000000000001E-3</v>
      </c>
      <c r="G195" s="15"/>
    </row>
    <row r="196" spans="1:7" x14ac:dyDescent="0.35">
      <c r="A196" s="12" t="s">
        <v>1125</v>
      </c>
      <c r="B196" s="30" t="s">
        <v>1126</v>
      </c>
      <c r="C196" s="30" t="s">
        <v>900</v>
      </c>
      <c r="D196" s="13">
        <v>4488</v>
      </c>
      <c r="E196" s="14">
        <v>7.46</v>
      </c>
      <c r="F196" s="15">
        <v>1.6000000000000001E-3</v>
      </c>
      <c r="G196" s="15"/>
    </row>
    <row r="197" spans="1:7" x14ac:dyDescent="0.35">
      <c r="A197" s="12" t="s">
        <v>1528</v>
      </c>
      <c r="B197" s="30" t="s">
        <v>1529</v>
      </c>
      <c r="C197" s="30" t="s">
        <v>1034</v>
      </c>
      <c r="D197" s="13">
        <v>1575</v>
      </c>
      <c r="E197" s="14">
        <v>7.45</v>
      </c>
      <c r="F197" s="15">
        <v>1.6000000000000001E-3</v>
      </c>
      <c r="G197" s="15"/>
    </row>
    <row r="198" spans="1:7" x14ac:dyDescent="0.35">
      <c r="A198" s="12" t="s">
        <v>1798</v>
      </c>
      <c r="B198" s="30" t="s">
        <v>1799</v>
      </c>
      <c r="C198" s="30" t="s">
        <v>928</v>
      </c>
      <c r="D198" s="13">
        <v>118</v>
      </c>
      <c r="E198" s="14">
        <v>7.43</v>
      </c>
      <c r="F198" s="15">
        <v>1.6000000000000001E-3</v>
      </c>
      <c r="G198" s="15"/>
    </row>
    <row r="199" spans="1:7" x14ac:dyDescent="0.35">
      <c r="A199" s="12" t="s">
        <v>1693</v>
      </c>
      <c r="B199" s="30" t="s">
        <v>1694</v>
      </c>
      <c r="C199" s="30" t="s">
        <v>977</v>
      </c>
      <c r="D199" s="13">
        <v>337</v>
      </c>
      <c r="E199" s="14">
        <v>7.24</v>
      </c>
      <c r="F199" s="15">
        <v>1.6000000000000001E-3</v>
      </c>
      <c r="G199" s="15"/>
    </row>
    <row r="200" spans="1:7" x14ac:dyDescent="0.35">
      <c r="A200" s="12" t="s">
        <v>1575</v>
      </c>
      <c r="B200" s="30" t="s">
        <v>1576</v>
      </c>
      <c r="C200" s="30" t="s">
        <v>994</v>
      </c>
      <c r="D200" s="13">
        <v>535</v>
      </c>
      <c r="E200" s="14">
        <v>7.15</v>
      </c>
      <c r="F200" s="15">
        <v>1.5E-3</v>
      </c>
      <c r="G200" s="15"/>
    </row>
    <row r="201" spans="1:7" x14ac:dyDescent="0.35">
      <c r="A201" s="12" t="s">
        <v>1234</v>
      </c>
      <c r="B201" s="30" t="s">
        <v>1235</v>
      </c>
      <c r="C201" s="30" t="s">
        <v>937</v>
      </c>
      <c r="D201" s="13">
        <v>9192</v>
      </c>
      <c r="E201" s="14">
        <v>7.05</v>
      </c>
      <c r="F201" s="15">
        <v>1.5E-3</v>
      </c>
      <c r="G201" s="15"/>
    </row>
    <row r="202" spans="1:7" x14ac:dyDescent="0.35">
      <c r="A202" s="12" t="s">
        <v>1800</v>
      </c>
      <c r="B202" s="30" t="s">
        <v>1801</v>
      </c>
      <c r="C202" s="30" t="s">
        <v>1802</v>
      </c>
      <c r="D202" s="13">
        <v>1532</v>
      </c>
      <c r="E202" s="14">
        <v>6.94</v>
      </c>
      <c r="F202" s="15">
        <v>1.5E-3</v>
      </c>
      <c r="G202" s="15"/>
    </row>
    <row r="203" spans="1:7" x14ac:dyDescent="0.35">
      <c r="A203" s="12" t="s">
        <v>1056</v>
      </c>
      <c r="B203" s="30" t="s">
        <v>1057</v>
      </c>
      <c r="C203" s="30" t="s">
        <v>928</v>
      </c>
      <c r="D203" s="13">
        <v>951</v>
      </c>
      <c r="E203" s="14">
        <v>6.8</v>
      </c>
      <c r="F203" s="15">
        <v>1.5E-3</v>
      </c>
      <c r="G203" s="15"/>
    </row>
    <row r="204" spans="1:7" x14ac:dyDescent="0.35">
      <c r="A204" s="12" t="s">
        <v>1032</v>
      </c>
      <c r="B204" s="30" t="s">
        <v>1033</v>
      </c>
      <c r="C204" s="30" t="s">
        <v>1034</v>
      </c>
      <c r="D204" s="13">
        <v>194</v>
      </c>
      <c r="E204" s="14">
        <v>6.78</v>
      </c>
      <c r="F204" s="15">
        <v>1.5E-3</v>
      </c>
      <c r="G204" s="15"/>
    </row>
    <row r="205" spans="1:7" x14ac:dyDescent="0.35">
      <c r="A205" s="12" t="s">
        <v>1803</v>
      </c>
      <c r="B205" s="30" t="s">
        <v>1804</v>
      </c>
      <c r="C205" s="30" t="s">
        <v>997</v>
      </c>
      <c r="D205" s="13">
        <v>444</v>
      </c>
      <c r="E205" s="14">
        <v>6.78</v>
      </c>
      <c r="F205" s="15">
        <v>1.5E-3</v>
      </c>
      <c r="G205" s="15"/>
    </row>
    <row r="206" spans="1:7" x14ac:dyDescent="0.35">
      <c r="A206" s="12" t="s">
        <v>938</v>
      </c>
      <c r="B206" s="30" t="s">
        <v>939</v>
      </c>
      <c r="C206" s="30" t="s">
        <v>940</v>
      </c>
      <c r="D206" s="13">
        <v>718</v>
      </c>
      <c r="E206" s="14">
        <v>6.69</v>
      </c>
      <c r="F206" s="15">
        <v>1.4E-3</v>
      </c>
      <c r="G206" s="15"/>
    </row>
    <row r="207" spans="1:7" x14ac:dyDescent="0.35">
      <c r="A207" s="12" t="s">
        <v>1805</v>
      </c>
      <c r="B207" s="30" t="s">
        <v>1806</v>
      </c>
      <c r="C207" s="30" t="s">
        <v>994</v>
      </c>
      <c r="D207" s="13">
        <v>116</v>
      </c>
      <c r="E207" s="14">
        <v>6.63</v>
      </c>
      <c r="F207" s="15">
        <v>1.4E-3</v>
      </c>
      <c r="G207" s="15"/>
    </row>
    <row r="208" spans="1:7" x14ac:dyDescent="0.35">
      <c r="A208" s="12" t="s">
        <v>1807</v>
      </c>
      <c r="B208" s="30" t="s">
        <v>1808</v>
      </c>
      <c r="C208" s="30" t="s">
        <v>994</v>
      </c>
      <c r="D208" s="13">
        <v>1175</v>
      </c>
      <c r="E208" s="14">
        <v>6.59</v>
      </c>
      <c r="F208" s="15">
        <v>1.4E-3</v>
      </c>
      <c r="G208" s="15"/>
    </row>
    <row r="209" spans="1:7" x14ac:dyDescent="0.35">
      <c r="A209" s="12" t="s">
        <v>1809</v>
      </c>
      <c r="B209" s="30" t="s">
        <v>1810</v>
      </c>
      <c r="C209" s="30" t="s">
        <v>949</v>
      </c>
      <c r="D209" s="13">
        <v>1021</v>
      </c>
      <c r="E209" s="14">
        <v>6.56</v>
      </c>
      <c r="F209" s="15">
        <v>1.4E-3</v>
      </c>
      <c r="G209" s="15"/>
    </row>
    <row r="210" spans="1:7" x14ac:dyDescent="0.35">
      <c r="A210" s="12" t="s">
        <v>1811</v>
      </c>
      <c r="B210" s="30" t="s">
        <v>1812</v>
      </c>
      <c r="C210" s="30" t="s">
        <v>962</v>
      </c>
      <c r="D210" s="13">
        <v>6415</v>
      </c>
      <c r="E210" s="14">
        <v>6.55</v>
      </c>
      <c r="F210" s="15">
        <v>1.4E-3</v>
      </c>
      <c r="G210" s="15"/>
    </row>
    <row r="211" spans="1:7" x14ac:dyDescent="0.35">
      <c r="A211" s="12" t="s">
        <v>1257</v>
      </c>
      <c r="B211" s="30" t="s">
        <v>1258</v>
      </c>
      <c r="C211" s="30" t="s">
        <v>1102</v>
      </c>
      <c r="D211" s="13">
        <v>1247</v>
      </c>
      <c r="E211" s="14">
        <v>6.33</v>
      </c>
      <c r="F211" s="15">
        <v>1.4E-3</v>
      </c>
      <c r="G211" s="15"/>
    </row>
    <row r="212" spans="1:7" x14ac:dyDescent="0.35">
      <c r="A212" s="12" t="s">
        <v>1679</v>
      </c>
      <c r="B212" s="30" t="s">
        <v>1680</v>
      </c>
      <c r="C212" s="30" t="s">
        <v>1082</v>
      </c>
      <c r="D212" s="13">
        <v>459</v>
      </c>
      <c r="E212" s="14">
        <v>6.28</v>
      </c>
      <c r="F212" s="15">
        <v>1.4E-3</v>
      </c>
      <c r="G212" s="15"/>
    </row>
    <row r="213" spans="1:7" x14ac:dyDescent="0.35">
      <c r="A213" s="12" t="s">
        <v>1813</v>
      </c>
      <c r="B213" s="30" t="s">
        <v>1814</v>
      </c>
      <c r="C213" s="30" t="s">
        <v>1068</v>
      </c>
      <c r="D213" s="13">
        <v>707</v>
      </c>
      <c r="E213" s="14">
        <v>6.28</v>
      </c>
      <c r="F213" s="15">
        <v>1.4E-3</v>
      </c>
      <c r="G213" s="15"/>
    </row>
    <row r="214" spans="1:7" x14ac:dyDescent="0.35">
      <c r="A214" s="12" t="s">
        <v>1225</v>
      </c>
      <c r="B214" s="30" t="s">
        <v>1226</v>
      </c>
      <c r="C214" s="30" t="s">
        <v>1159</v>
      </c>
      <c r="D214" s="13">
        <v>6499</v>
      </c>
      <c r="E214" s="14">
        <v>6.16</v>
      </c>
      <c r="F214" s="15">
        <v>1.2999999999999999E-3</v>
      </c>
      <c r="G214" s="15"/>
    </row>
    <row r="215" spans="1:7" x14ac:dyDescent="0.35">
      <c r="A215" s="12" t="s">
        <v>973</v>
      </c>
      <c r="B215" s="30" t="s">
        <v>974</v>
      </c>
      <c r="C215" s="30" t="s">
        <v>909</v>
      </c>
      <c r="D215" s="13">
        <v>1244</v>
      </c>
      <c r="E215" s="14">
        <v>6.12</v>
      </c>
      <c r="F215" s="15">
        <v>1.2999999999999999E-3</v>
      </c>
      <c r="G215" s="15"/>
    </row>
    <row r="216" spans="1:7" x14ac:dyDescent="0.35">
      <c r="A216" s="12" t="s">
        <v>1269</v>
      </c>
      <c r="B216" s="30" t="s">
        <v>1270</v>
      </c>
      <c r="C216" s="30" t="s">
        <v>985</v>
      </c>
      <c r="D216" s="13">
        <v>400</v>
      </c>
      <c r="E216" s="14">
        <v>6.11</v>
      </c>
      <c r="F216" s="15">
        <v>1.2999999999999999E-3</v>
      </c>
      <c r="G216" s="15"/>
    </row>
    <row r="217" spans="1:7" x14ac:dyDescent="0.35">
      <c r="A217" s="12" t="s">
        <v>1633</v>
      </c>
      <c r="B217" s="30" t="s">
        <v>1634</v>
      </c>
      <c r="C217" s="30" t="s">
        <v>1252</v>
      </c>
      <c r="D217" s="13">
        <v>1079</v>
      </c>
      <c r="E217" s="14">
        <v>6.01</v>
      </c>
      <c r="F217" s="15">
        <v>1.2999999999999999E-3</v>
      </c>
      <c r="G217" s="15"/>
    </row>
    <row r="218" spans="1:7" x14ac:dyDescent="0.35">
      <c r="A218" s="12" t="s">
        <v>1000</v>
      </c>
      <c r="B218" s="30" t="s">
        <v>1001</v>
      </c>
      <c r="C218" s="30" t="s">
        <v>1002</v>
      </c>
      <c r="D218" s="13">
        <v>1492</v>
      </c>
      <c r="E218" s="14">
        <v>6.01</v>
      </c>
      <c r="F218" s="15">
        <v>1.2999999999999999E-3</v>
      </c>
      <c r="G218" s="15"/>
    </row>
    <row r="219" spans="1:7" x14ac:dyDescent="0.35">
      <c r="A219" s="12" t="s">
        <v>1246</v>
      </c>
      <c r="B219" s="30" t="s">
        <v>1247</v>
      </c>
      <c r="C219" s="30" t="s">
        <v>1025</v>
      </c>
      <c r="D219" s="13">
        <v>215</v>
      </c>
      <c r="E219" s="14">
        <v>5.97</v>
      </c>
      <c r="F219" s="15">
        <v>1.2999999999999999E-3</v>
      </c>
      <c r="G219" s="15"/>
    </row>
    <row r="220" spans="1:7" x14ac:dyDescent="0.35">
      <c r="A220" s="12" t="s">
        <v>1815</v>
      </c>
      <c r="B220" s="30" t="s">
        <v>1816</v>
      </c>
      <c r="C220" s="30" t="s">
        <v>994</v>
      </c>
      <c r="D220" s="13">
        <v>485</v>
      </c>
      <c r="E220" s="14">
        <v>5.96</v>
      </c>
      <c r="F220" s="15">
        <v>1.2999999999999999E-3</v>
      </c>
      <c r="G220" s="15"/>
    </row>
    <row r="221" spans="1:7" x14ac:dyDescent="0.35">
      <c r="A221" s="12" t="s">
        <v>1699</v>
      </c>
      <c r="B221" s="30" t="s">
        <v>1700</v>
      </c>
      <c r="C221" s="30" t="s">
        <v>997</v>
      </c>
      <c r="D221" s="13">
        <v>60</v>
      </c>
      <c r="E221" s="14">
        <v>5.84</v>
      </c>
      <c r="F221" s="15">
        <v>1.2999999999999999E-3</v>
      </c>
      <c r="G221" s="15"/>
    </row>
    <row r="222" spans="1:7" x14ac:dyDescent="0.35">
      <c r="A222" s="12" t="s">
        <v>1817</v>
      </c>
      <c r="B222" s="30" t="s">
        <v>1818</v>
      </c>
      <c r="C222" s="30" t="s">
        <v>943</v>
      </c>
      <c r="D222" s="13">
        <v>75</v>
      </c>
      <c r="E222" s="14">
        <v>5.7</v>
      </c>
      <c r="F222" s="15">
        <v>1.1999999999999999E-3</v>
      </c>
      <c r="G222" s="15"/>
    </row>
    <row r="223" spans="1:7" x14ac:dyDescent="0.35">
      <c r="A223" s="12" t="s">
        <v>1819</v>
      </c>
      <c r="B223" s="30" t="s">
        <v>1820</v>
      </c>
      <c r="C223" s="30" t="s">
        <v>1252</v>
      </c>
      <c r="D223" s="13">
        <v>16080</v>
      </c>
      <c r="E223" s="14">
        <v>5.68</v>
      </c>
      <c r="F223" s="15">
        <v>1.1999999999999999E-3</v>
      </c>
      <c r="G223" s="15"/>
    </row>
    <row r="224" spans="1:7" x14ac:dyDescent="0.35">
      <c r="A224" s="12" t="s">
        <v>1215</v>
      </c>
      <c r="B224" s="30" t="s">
        <v>1216</v>
      </c>
      <c r="C224" s="30" t="s">
        <v>928</v>
      </c>
      <c r="D224" s="13">
        <v>682</v>
      </c>
      <c r="E224" s="14">
        <v>5.62</v>
      </c>
      <c r="F224" s="15">
        <v>1.1999999999999999E-3</v>
      </c>
      <c r="G224" s="15"/>
    </row>
    <row r="225" spans="1:7" x14ac:dyDescent="0.35">
      <c r="A225" s="12" t="s">
        <v>910</v>
      </c>
      <c r="B225" s="30" t="s">
        <v>911</v>
      </c>
      <c r="C225" s="30" t="s">
        <v>912</v>
      </c>
      <c r="D225" s="13">
        <v>202</v>
      </c>
      <c r="E225" s="14">
        <v>5.56</v>
      </c>
      <c r="F225" s="15">
        <v>1.1999999999999999E-3</v>
      </c>
      <c r="G225" s="15"/>
    </row>
    <row r="226" spans="1:7" x14ac:dyDescent="0.35">
      <c r="A226" s="12" t="s">
        <v>1821</v>
      </c>
      <c r="B226" s="30" t="s">
        <v>1822</v>
      </c>
      <c r="C226" s="30" t="s">
        <v>967</v>
      </c>
      <c r="D226" s="13">
        <v>2044</v>
      </c>
      <c r="E226" s="14">
        <v>5.55</v>
      </c>
      <c r="F226" s="15">
        <v>1.1999999999999999E-3</v>
      </c>
      <c r="G226" s="15"/>
    </row>
    <row r="227" spans="1:7" x14ac:dyDescent="0.35">
      <c r="A227" s="12" t="s">
        <v>1823</v>
      </c>
      <c r="B227" s="30" t="s">
        <v>1824</v>
      </c>
      <c r="C227" s="30" t="s">
        <v>967</v>
      </c>
      <c r="D227" s="13">
        <v>1019</v>
      </c>
      <c r="E227" s="14">
        <v>5.37</v>
      </c>
      <c r="F227" s="15">
        <v>1.1999999999999999E-3</v>
      </c>
      <c r="G227" s="15"/>
    </row>
    <row r="228" spans="1:7" x14ac:dyDescent="0.35">
      <c r="A228" s="12" t="s">
        <v>1209</v>
      </c>
      <c r="B228" s="30" t="s">
        <v>1210</v>
      </c>
      <c r="C228" s="30" t="s">
        <v>952</v>
      </c>
      <c r="D228" s="13">
        <v>110</v>
      </c>
      <c r="E228" s="14">
        <v>5.32</v>
      </c>
      <c r="F228" s="15">
        <v>1.1999999999999999E-3</v>
      </c>
      <c r="G228" s="15"/>
    </row>
    <row r="229" spans="1:7" x14ac:dyDescent="0.35">
      <c r="A229" s="12" t="s">
        <v>1139</v>
      </c>
      <c r="B229" s="30" t="s">
        <v>1140</v>
      </c>
      <c r="C229" s="30" t="s">
        <v>1102</v>
      </c>
      <c r="D229" s="13">
        <v>321</v>
      </c>
      <c r="E229" s="14">
        <v>5.24</v>
      </c>
      <c r="F229" s="15">
        <v>1.1000000000000001E-3</v>
      </c>
      <c r="G229" s="15"/>
    </row>
    <row r="230" spans="1:7" x14ac:dyDescent="0.35">
      <c r="A230" s="12" t="s">
        <v>1060</v>
      </c>
      <c r="B230" s="30" t="s">
        <v>1061</v>
      </c>
      <c r="C230" s="30" t="s">
        <v>920</v>
      </c>
      <c r="D230" s="13">
        <v>204</v>
      </c>
      <c r="E230" s="14">
        <v>5.23</v>
      </c>
      <c r="F230" s="15">
        <v>1.1000000000000001E-3</v>
      </c>
      <c r="G230" s="15"/>
    </row>
    <row r="231" spans="1:7" x14ac:dyDescent="0.35">
      <c r="A231" s="12" t="s">
        <v>1825</v>
      </c>
      <c r="B231" s="30" t="s">
        <v>1826</v>
      </c>
      <c r="C231" s="30" t="s">
        <v>977</v>
      </c>
      <c r="D231" s="13">
        <v>181</v>
      </c>
      <c r="E231" s="14">
        <v>5.1100000000000003</v>
      </c>
      <c r="F231" s="15">
        <v>1.1000000000000001E-3</v>
      </c>
      <c r="G231" s="15"/>
    </row>
    <row r="232" spans="1:7" x14ac:dyDescent="0.35">
      <c r="A232" s="12" t="s">
        <v>1827</v>
      </c>
      <c r="B232" s="30" t="s">
        <v>1828</v>
      </c>
      <c r="C232" s="30" t="s">
        <v>1082</v>
      </c>
      <c r="D232" s="13">
        <v>7626</v>
      </c>
      <c r="E232" s="14">
        <v>4.9800000000000004</v>
      </c>
      <c r="F232" s="15">
        <v>1.1000000000000001E-3</v>
      </c>
      <c r="G232" s="15"/>
    </row>
    <row r="233" spans="1:7" x14ac:dyDescent="0.35">
      <c r="A233" s="12" t="s">
        <v>1829</v>
      </c>
      <c r="B233" s="30" t="s">
        <v>1830</v>
      </c>
      <c r="C233" s="30" t="s">
        <v>1022</v>
      </c>
      <c r="D233" s="13">
        <v>2585</v>
      </c>
      <c r="E233" s="14">
        <v>4.87</v>
      </c>
      <c r="F233" s="15">
        <v>1.1000000000000001E-3</v>
      </c>
      <c r="G233" s="15"/>
    </row>
    <row r="234" spans="1:7" x14ac:dyDescent="0.35">
      <c r="A234" s="12" t="s">
        <v>1831</v>
      </c>
      <c r="B234" s="30" t="s">
        <v>1832</v>
      </c>
      <c r="C234" s="30" t="s">
        <v>1022</v>
      </c>
      <c r="D234" s="13">
        <v>636</v>
      </c>
      <c r="E234" s="14">
        <v>4.68</v>
      </c>
      <c r="F234" s="15">
        <v>1E-3</v>
      </c>
      <c r="G234" s="15"/>
    </row>
    <row r="235" spans="1:7" x14ac:dyDescent="0.35">
      <c r="A235" s="12" t="s">
        <v>1833</v>
      </c>
      <c r="B235" s="30" t="s">
        <v>1834</v>
      </c>
      <c r="C235" s="30" t="s">
        <v>949</v>
      </c>
      <c r="D235" s="13">
        <v>3100</v>
      </c>
      <c r="E235" s="14">
        <v>4.62</v>
      </c>
      <c r="F235" s="15">
        <v>1E-3</v>
      </c>
      <c r="G235" s="15"/>
    </row>
    <row r="236" spans="1:7" x14ac:dyDescent="0.35">
      <c r="A236" s="12" t="s">
        <v>941</v>
      </c>
      <c r="B236" s="30" t="s">
        <v>942</v>
      </c>
      <c r="C236" s="30" t="s">
        <v>943</v>
      </c>
      <c r="D236" s="13">
        <v>232</v>
      </c>
      <c r="E236" s="14">
        <v>4.49</v>
      </c>
      <c r="F236" s="15">
        <v>1E-3</v>
      </c>
      <c r="G236" s="15"/>
    </row>
    <row r="237" spans="1:7" x14ac:dyDescent="0.35">
      <c r="A237" s="12" t="s">
        <v>947</v>
      </c>
      <c r="B237" s="30" t="s">
        <v>948</v>
      </c>
      <c r="C237" s="30" t="s">
        <v>949</v>
      </c>
      <c r="D237" s="13">
        <v>936</v>
      </c>
      <c r="E237" s="14">
        <v>4.46</v>
      </c>
      <c r="F237" s="15">
        <v>1E-3</v>
      </c>
      <c r="G237" s="15"/>
    </row>
    <row r="238" spans="1:7" x14ac:dyDescent="0.35">
      <c r="A238" s="12" t="s">
        <v>1098</v>
      </c>
      <c r="B238" s="30" t="s">
        <v>1099</v>
      </c>
      <c r="C238" s="30" t="s">
        <v>900</v>
      </c>
      <c r="D238" s="13">
        <v>1825</v>
      </c>
      <c r="E238" s="14">
        <v>4.3499999999999996</v>
      </c>
      <c r="F238" s="15">
        <v>8.9999999999999998E-4</v>
      </c>
      <c r="G238" s="15"/>
    </row>
    <row r="239" spans="1:7" x14ac:dyDescent="0.35">
      <c r="A239" s="12" t="s">
        <v>1835</v>
      </c>
      <c r="B239" s="30" t="s">
        <v>1836</v>
      </c>
      <c r="C239" s="30" t="s">
        <v>943</v>
      </c>
      <c r="D239" s="13">
        <v>1282</v>
      </c>
      <c r="E239" s="14">
        <v>4.3</v>
      </c>
      <c r="F239" s="15">
        <v>8.9999999999999998E-4</v>
      </c>
      <c r="G239" s="15"/>
    </row>
    <row r="240" spans="1:7" x14ac:dyDescent="0.35">
      <c r="A240" s="12" t="s">
        <v>1837</v>
      </c>
      <c r="B240" s="30" t="s">
        <v>1838</v>
      </c>
      <c r="C240" s="30" t="s">
        <v>994</v>
      </c>
      <c r="D240" s="13">
        <v>719</v>
      </c>
      <c r="E240" s="14">
        <v>4.28</v>
      </c>
      <c r="F240" s="15">
        <v>8.9999999999999998E-4</v>
      </c>
      <c r="G240" s="15"/>
    </row>
    <row r="241" spans="1:7" x14ac:dyDescent="0.35">
      <c r="A241" s="12" t="s">
        <v>1207</v>
      </c>
      <c r="B241" s="30" t="s">
        <v>1208</v>
      </c>
      <c r="C241" s="30" t="s">
        <v>962</v>
      </c>
      <c r="D241" s="13">
        <v>2014</v>
      </c>
      <c r="E241" s="14">
        <v>4.04</v>
      </c>
      <c r="F241" s="15">
        <v>8.9999999999999998E-4</v>
      </c>
      <c r="G241" s="15"/>
    </row>
    <row r="242" spans="1:7" x14ac:dyDescent="0.35">
      <c r="A242" s="12" t="s">
        <v>1133</v>
      </c>
      <c r="B242" s="30" t="s">
        <v>1134</v>
      </c>
      <c r="C242" s="30" t="s">
        <v>952</v>
      </c>
      <c r="D242" s="13">
        <v>200</v>
      </c>
      <c r="E242" s="14">
        <v>4.03</v>
      </c>
      <c r="F242" s="15">
        <v>8.9999999999999998E-4</v>
      </c>
      <c r="G242" s="15"/>
    </row>
    <row r="243" spans="1:7" x14ac:dyDescent="0.35">
      <c r="A243" s="12" t="s">
        <v>1244</v>
      </c>
      <c r="B243" s="30" t="s">
        <v>1245</v>
      </c>
      <c r="C243" s="30" t="s">
        <v>994</v>
      </c>
      <c r="D243" s="13">
        <v>237</v>
      </c>
      <c r="E243" s="14">
        <v>3.93</v>
      </c>
      <c r="F243" s="15">
        <v>8.9999999999999998E-4</v>
      </c>
      <c r="G243" s="15"/>
    </row>
    <row r="244" spans="1:7" x14ac:dyDescent="0.35">
      <c r="A244" s="12" t="s">
        <v>1839</v>
      </c>
      <c r="B244" s="30" t="s">
        <v>1840</v>
      </c>
      <c r="C244" s="30" t="s">
        <v>949</v>
      </c>
      <c r="D244" s="13">
        <v>610</v>
      </c>
      <c r="E244" s="14">
        <v>3.88</v>
      </c>
      <c r="F244" s="15">
        <v>8.0000000000000004E-4</v>
      </c>
      <c r="G244" s="15"/>
    </row>
    <row r="245" spans="1:7" x14ac:dyDescent="0.35">
      <c r="A245" s="12" t="s">
        <v>1841</v>
      </c>
      <c r="B245" s="30" t="s">
        <v>1842</v>
      </c>
      <c r="C245" s="30" t="s">
        <v>1068</v>
      </c>
      <c r="D245" s="13">
        <v>807</v>
      </c>
      <c r="E245" s="14">
        <v>3.73</v>
      </c>
      <c r="F245" s="15">
        <v>8.0000000000000004E-4</v>
      </c>
      <c r="G245" s="15"/>
    </row>
    <row r="246" spans="1:7" x14ac:dyDescent="0.35">
      <c r="A246" s="12" t="s">
        <v>986</v>
      </c>
      <c r="B246" s="30" t="s">
        <v>987</v>
      </c>
      <c r="C246" s="30" t="s">
        <v>985</v>
      </c>
      <c r="D246" s="13">
        <v>585</v>
      </c>
      <c r="E246" s="14">
        <v>3.64</v>
      </c>
      <c r="F246" s="15">
        <v>8.0000000000000004E-4</v>
      </c>
      <c r="G246" s="15"/>
    </row>
    <row r="247" spans="1:7" x14ac:dyDescent="0.35">
      <c r="A247" s="12" t="s">
        <v>1259</v>
      </c>
      <c r="B247" s="30" t="s">
        <v>1260</v>
      </c>
      <c r="C247" s="30" t="s">
        <v>997</v>
      </c>
      <c r="D247" s="13">
        <v>21</v>
      </c>
      <c r="E247" s="14">
        <v>3.57</v>
      </c>
      <c r="F247" s="15">
        <v>8.0000000000000004E-4</v>
      </c>
      <c r="G247" s="15"/>
    </row>
    <row r="248" spans="1:7" x14ac:dyDescent="0.35">
      <c r="A248" s="12" t="s">
        <v>1242</v>
      </c>
      <c r="B248" s="30" t="s">
        <v>1243</v>
      </c>
      <c r="C248" s="30" t="s">
        <v>967</v>
      </c>
      <c r="D248" s="13">
        <v>159</v>
      </c>
      <c r="E248" s="14">
        <v>3.48</v>
      </c>
      <c r="F248" s="15">
        <v>8.0000000000000004E-4</v>
      </c>
      <c r="G248" s="15"/>
    </row>
    <row r="249" spans="1:7" x14ac:dyDescent="0.35">
      <c r="A249" s="12" t="s">
        <v>1005</v>
      </c>
      <c r="B249" s="30" t="s">
        <v>1006</v>
      </c>
      <c r="C249" s="30" t="s">
        <v>997</v>
      </c>
      <c r="D249" s="13">
        <v>4575</v>
      </c>
      <c r="E249" s="14">
        <v>3.42</v>
      </c>
      <c r="F249" s="15">
        <v>6.9999999999999999E-4</v>
      </c>
      <c r="G249" s="15"/>
    </row>
    <row r="250" spans="1:7" x14ac:dyDescent="0.35">
      <c r="A250" s="12" t="s">
        <v>1843</v>
      </c>
      <c r="B250" s="30" t="s">
        <v>1844</v>
      </c>
      <c r="C250" s="30" t="s">
        <v>949</v>
      </c>
      <c r="D250" s="13">
        <v>3120</v>
      </c>
      <c r="E250" s="14">
        <v>3.41</v>
      </c>
      <c r="F250" s="15">
        <v>6.9999999999999999E-4</v>
      </c>
      <c r="G250" s="15"/>
    </row>
    <row r="251" spans="1:7" x14ac:dyDescent="0.35">
      <c r="A251" s="12" t="s">
        <v>1845</v>
      </c>
      <c r="B251" s="30" t="s">
        <v>1846</v>
      </c>
      <c r="C251" s="30" t="s">
        <v>977</v>
      </c>
      <c r="D251" s="13">
        <v>228</v>
      </c>
      <c r="E251" s="14">
        <v>3.41</v>
      </c>
      <c r="F251" s="15">
        <v>6.9999999999999999E-4</v>
      </c>
      <c r="G251" s="15"/>
    </row>
    <row r="252" spans="1:7" x14ac:dyDescent="0.35">
      <c r="A252" s="12" t="s">
        <v>1571</v>
      </c>
      <c r="B252" s="30" t="s">
        <v>1572</v>
      </c>
      <c r="C252" s="30" t="s">
        <v>1102</v>
      </c>
      <c r="D252" s="13">
        <v>23</v>
      </c>
      <c r="E252" s="14">
        <v>3.26</v>
      </c>
      <c r="F252" s="15">
        <v>6.9999999999999999E-4</v>
      </c>
      <c r="G252" s="15"/>
    </row>
    <row r="253" spans="1:7" x14ac:dyDescent="0.35">
      <c r="A253" s="12" t="s">
        <v>1153</v>
      </c>
      <c r="B253" s="30" t="s">
        <v>1154</v>
      </c>
      <c r="C253" s="30" t="s">
        <v>994</v>
      </c>
      <c r="D253" s="13">
        <v>1100</v>
      </c>
      <c r="E253" s="14">
        <v>3.11</v>
      </c>
      <c r="F253" s="15">
        <v>6.9999999999999999E-4</v>
      </c>
      <c r="G253" s="15"/>
    </row>
    <row r="254" spans="1:7" x14ac:dyDescent="0.35">
      <c r="A254" s="12" t="s">
        <v>1198</v>
      </c>
      <c r="B254" s="30" t="s">
        <v>1199</v>
      </c>
      <c r="C254" s="30" t="s">
        <v>928</v>
      </c>
      <c r="D254" s="13">
        <v>261</v>
      </c>
      <c r="E254" s="14">
        <v>2.82</v>
      </c>
      <c r="F254" s="15">
        <v>5.9999999999999995E-4</v>
      </c>
      <c r="G254" s="15"/>
    </row>
    <row r="255" spans="1:7" x14ac:dyDescent="0.35">
      <c r="A255" s="12" t="s">
        <v>1522</v>
      </c>
      <c r="B255" s="30" t="s">
        <v>1523</v>
      </c>
      <c r="C255" s="30" t="s">
        <v>994</v>
      </c>
      <c r="D255" s="13">
        <v>143</v>
      </c>
      <c r="E255" s="14">
        <v>2.54</v>
      </c>
      <c r="F255" s="15">
        <v>5.9999999999999995E-4</v>
      </c>
      <c r="G255" s="15"/>
    </row>
    <row r="256" spans="1:7" x14ac:dyDescent="0.35">
      <c r="A256" s="12" t="s">
        <v>1847</v>
      </c>
      <c r="B256" s="30" t="s">
        <v>1848</v>
      </c>
      <c r="C256" s="30" t="s">
        <v>1082</v>
      </c>
      <c r="D256" s="13">
        <v>892</v>
      </c>
      <c r="E256" s="14">
        <v>1.54</v>
      </c>
      <c r="F256" s="15">
        <v>2.9999999999999997E-4</v>
      </c>
      <c r="G256" s="15"/>
    </row>
    <row r="257" spans="1:7" x14ac:dyDescent="0.35">
      <c r="A257" s="12" t="s">
        <v>1849</v>
      </c>
      <c r="B257" s="30" t="s">
        <v>1850</v>
      </c>
      <c r="C257" s="30" t="s">
        <v>1802</v>
      </c>
      <c r="D257" s="13">
        <v>219</v>
      </c>
      <c r="E257" s="14">
        <v>1.05</v>
      </c>
      <c r="F257" s="15">
        <v>2.0000000000000001E-4</v>
      </c>
      <c r="G257" s="15"/>
    </row>
    <row r="258" spans="1:7" x14ac:dyDescent="0.35">
      <c r="A258" s="16" t="s">
        <v>110</v>
      </c>
      <c r="B258" s="31"/>
      <c r="C258" s="31"/>
      <c r="D258" s="17"/>
      <c r="E258" s="37">
        <v>4599.58</v>
      </c>
      <c r="F258" s="38">
        <v>0.99429999999999996</v>
      </c>
      <c r="G258" s="20"/>
    </row>
    <row r="259" spans="1:7" x14ac:dyDescent="0.35">
      <c r="A259" s="16" t="s">
        <v>1277</v>
      </c>
      <c r="B259" s="30"/>
      <c r="C259" s="30"/>
      <c r="D259" s="13"/>
      <c r="E259" s="14"/>
      <c r="F259" s="15"/>
      <c r="G259" s="15"/>
    </row>
    <row r="260" spans="1:7" x14ac:dyDescent="0.35">
      <c r="A260" s="16" t="s">
        <v>110</v>
      </c>
      <c r="B260" s="30"/>
      <c r="C260" s="30"/>
      <c r="D260" s="13"/>
      <c r="E260" s="39" t="s">
        <v>104</v>
      </c>
      <c r="F260" s="40" t="s">
        <v>104</v>
      </c>
      <c r="G260" s="15"/>
    </row>
    <row r="261" spans="1:7" x14ac:dyDescent="0.35">
      <c r="A261" s="21" t="s">
        <v>135</v>
      </c>
      <c r="B261" s="32"/>
      <c r="C261" s="32"/>
      <c r="D261" s="22"/>
      <c r="E261" s="27">
        <v>4599.58</v>
      </c>
      <c r="F261" s="28">
        <v>0.99429999999999996</v>
      </c>
      <c r="G261" s="20"/>
    </row>
    <row r="262" spans="1:7" x14ac:dyDescent="0.35">
      <c r="A262" s="12"/>
      <c r="B262" s="30"/>
      <c r="C262" s="30"/>
      <c r="D262" s="13"/>
      <c r="E262" s="14"/>
      <c r="F262" s="15"/>
      <c r="G262" s="15"/>
    </row>
    <row r="263" spans="1:7" x14ac:dyDescent="0.35">
      <c r="A263" s="12"/>
      <c r="B263" s="30"/>
      <c r="C263" s="30"/>
      <c r="D263" s="13"/>
      <c r="E263" s="14"/>
      <c r="F263" s="15"/>
      <c r="G263" s="15"/>
    </row>
    <row r="264" spans="1:7" x14ac:dyDescent="0.35">
      <c r="A264" s="16" t="s">
        <v>136</v>
      </c>
      <c r="B264" s="30"/>
      <c r="C264" s="30"/>
      <c r="D264" s="13"/>
      <c r="E264" s="14"/>
      <c r="F264" s="15"/>
      <c r="G264" s="15"/>
    </row>
    <row r="265" spans="1:7" x14ac:dyDescent="0.35">
      <c r="A265" s="12" t="s">
        <v>137</v>
      </c>
      <c r="B265" s="30"/>
      <c r="C265" s="30"/>
      <c r="D265" s="13"/>
      <c r="E265" s="14">
        <v>35.99</v>
      </c>
      <c r="F265" s="15">
        <v>7.7999999999999996E-3</v>
      </c>
      <c r="G265" s="15">
        <v>5.6446000000000003E-2</v>
      </c>
    </row>
    <row r="266" spans="1:7" x14ac:dyDescent="0.35">
      <c r="A266" s="16" t="s">
        <v>110</v>
      </c>
      <c r="B266" s="31"/>
      <c r="C266" s="31"/>
      <c r="D266" s="17"/>
      <c r="E266" s="37">
        <v>35.99</v>
      </c>
      <c r="F266" s="38">
        <v>7.7999999999999996E-3</v>
      </c>
      <c r="G266" s="20"/>
    </row>
    <row r="267" spans="1:7" x14ac:dyDescent="0.35">
      <c r="A267" s="12"/>
      <c r="B267" s="30"/>
      <c r="C267" s="30"/>
      <c r="D267" s="13"/>
      <c r="E267" s="14"/>
      <c r="F267" s="15"/>
      <c r="G267" s="15"/>
    </row>
    <row r="268" spans="1:7" x14ac:dyDescent="0.35">
      <c r="A268" s="21" t="s">
        <v>135</v>
      </c>
      <c r="B268" s="32"/>
      <c r="C268" s="32"/>
      <c r="D268" s="22"/>
      <c r="E268" s="18">
        <v>35.99</v>
      </c>
      <c r="F268" s="19">
        <v>7.7999999999999996E-3</v>
      </c>
      <c r="G268" s="20"/>
    </row>
    <row r="269" spans="1:7" x14ac:dyDescent="0.35">
      <c r="A269" s="12" t="s">
        <v>138</v>
      </c>
      <c r="B269" s="30"/>
      <c r="C269" s="30"/>
      <c r="D269" s="13"/>
      <c r="E269" s="14">
        <v>5.5664E-3</v>
      </c>
      <c r="F269" s="15">
        <v>9.9999999999999995E-7</v>
      </c>
      <c r="G269" s="15"/>
    </row>
    <row r="270" spans="1:7" x14ac:dyDescent="0.35">
      <c r="A270" s="12" t="s">
        <v>139</v>
      </c>
      <c r="B270" s="30"/>
      <c r="C270" s="30"/>
      <c r="D270" s="13"/>
      <c r="E270" s="23">
        <v>-9.6455663999999999</v>
      </c>
      <c r="F270" s="24">
        <v>-2.101E-3</v>
      </c>
      <c r="G270" s="15">
        <v>5.6446000000000003E-2</v>
      </c>
    </row>
    <row r="271" spans="1:7" x14ac:dyDescent="0.35">
      <c r="A271" s="25" t="s">
        <v>140</v>
      </c>
      <c r="B271" s="33"/>
      <c r="C271" s="33"/>
      <c r="D271" s="26"/>
      <c r="E271" s="27">
        <v>4625.93</v>
      </c>
      <c r="F271" s="28">
        <v>1</v>
      </c>
      <c r="G271" s="28"/>
    </row>
    <row r="276" spans="1:7" x14ac:dyDescent="0.35">
      <c r="A276" s="1" t="s">
        <v>2352</v>
      </c>
    </row>
    <row r="277" spans="1:7" x14ac:dyDescent="0.35">
      <c r="A277" s="47" t="s">
        <v>2353</v>
      </c>
      <c r="B277" s="34" t="s">
        <v>104</v>
      </c>
    </row>
    <row r="278" spans="1:7" x14ac:dyDescent="0.35">
      <c r="A278" t="s">
        <v>2354</v>
      </c>
    </row>
    <row r="279" spans="1:7" x14ac:dyDescent="0.35">
      <c r="A279" t="s">
        <v>2355</v>
      </c>
      <c r="B279" t="s">
        <v>2356</v>
      </c>
      <c r="C279" t="s">
        <v>2356</v>
      </c>
    </row>
    <row r="280" spans="1:7" x14ac:dyDescent="0.35">
      <c r="B280" s="48">
        <v>44865</v>
      </c>
      <c r="C280" s="48">
        <v>44895</v>
      </c>
    </row>
    <row r="281" spans="1:7" x14ac:dyDescent="0.35">
      <c r="A281" t="s">
        <v>2360</v>
      </c>
      <c r="B281">
        <v>10.3971</v>
      </c>
      <c r="C281">
        <v>10.6891</v>
      </c>
      <c r="E281" s="2"/>
      <c r="G281"/>
    </row>
    <row r="282" spans="1:7" x14ac:dyDescent="0.35">
      <c r="A282" t="s">
        <v>2361</v>
      </c>
      <c r="B282">
        <v>10.3971</v>
      </c>
      <c r="C282">
        <v>10.6891</v>
      </c>
      <c r="E282" s="2"/>
      <c r="G282"/>
    </row>
    <row r="283" spans="1:7" x14ac:dyDescent="0.35">
      <c r="A283" t="s">
        <v>2385</v>
      </c>
      <c r="B283">
        <v>10.3347</v>
      </c>
      <c r="C283">
        <v>10.619199999999999</v>
      </c>
      <c r="E283" s="2"/>
      <c r="G283"/>
    </row>
    <row r="284" spans="1:7" x14ac:dyDescent="0.35">
      <c r="A284" t="s">
        <v>2386</v>
      </c>
      <c r="B284">
        <v>10.334199999999999</v>
      </c>
      <c r="C284">
        <v>10.6188</v>
      </c>
      <c r="E284" s="2"/>
      <c r="G284"/>
    </row>
    <row r="285" spans="1:7" x14ac:dyDescent="0.35">
      <c r="E285" s="2"/>
      <c r="G285"/>
    </row>
    <row r="286" spans="1:7" x14ac:dyDescent="0.35">
      <c r="A286" t="s">
        <v>2371</v>
      </c>
      <c r="B286" s="34" t="s">
        <v>104</v>
      </c>
    </row>
    <row r="287" spans="1:7" x14ac:dyDescent="0.35">
      <c r="A287" t="s">
        <v>2372</v>
      </c>
      <c r="B287" s="34" t="s">
        <v>104</v>
      </c>
    </row>
    <row r="288" spans="1:7" ht="29" x14ac:dyDescent="0.35">
      <c r="A288" s="47" t="s">
        <v>2373</v>
      </c>
      <c r="B288" s="34" t="s">
        <v>104</v>
      </c>
    </row>
    <row r="289" spans="1:4" ht="29" x14ac:dyDescent="0.35">
      <c r="A289" s="47" t="s">
        <v>2374</v>
      </c>
      <c r="B289" s="34" t="s">
        <v>104</v>
      </c>
    </row>
    <row r="290" spans="1:4" x14ac:dyDescent="0.35">
      <c r="A290" t="s">
        <v>2415</v>
      </c>
      <c r="B290" s="49">
        <v>0.61653000000000002</v>
      </c>
    </row>
    <row r="291" spans="1:4" ht="29" x14ac:dyDescent="0.35">
      <c r="A291" s="47" t="s">
        <v>2376</v>
      </c>
      <c r="B291" s="34" t="s">
        <v>104</v>
      </c>
    </row>
    <row r="292" spans="1:4" ht="29" x14ac:dyDescent="0.35">
      <c r="A292" s="47" t="s">
        <v>2377</v>
      </c>
      <c r="B292" s="34" t="s">
        <v>104</v>
      </c>
    </row>
    <row r="293" spans="1:4" ht="29" x14ac:dyDescent="0.35">
      <c r="A293" s="47" t="s">
        <v>2380</v>
      </c>
      <c r="B293" s="34" t="s">
        <v>104</v>
      </c>
    </row>
    <row r="294" spans="1:4" x14ac:dyDescent="0.35">
      <c r="A294" t="s">
        <v>2523</v>
      </c>
      <c r="B294" s="34" t="s">
        <v>104</v>
      </c>
    </row>
    <row r="295" spans="1:4" x14ac:dyDescent="0.35">
      <c r="A295" t="s">
        <v>2524</v>
      </c>
      <c r="B295" s="34" t="s">
        <v>104</v>
      </c>
    </row>
    <row r="297" spans="1:4" ht="29" x14ac:dyDescent="0.35">
      <c r="A297" s="70" t="s">
        <v>2580</v>
      </c>
      <c r="B297" s="57" t="s">
        <v>2581</v>
      </c>
      <c r="C297" s="57" t="s">
        <v>2531</v>
      </c>
      <c r="D297" s="65" t="s">
        <v>2532</v>
      </c>
    </row>
    <row r="298" spans="1:4" ht="71" customHeight="1" x14ac:dyDescent="0.35">
      <c r="A298" s="71" t="s">
        <v>2610</v>
      </c>
      <c r="B298" s="58"/>
      <c r="C298" s="59" t="s">
        <v>2574</v>
      </c>
      <c r="D298"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A448F-AF4F-4253-AE2D-A2C334009783}">
  <dimension ref="A1:H101"/>
  <sheetViews>
    <sheetView showGridLines="0" workbookViewId="0">
      <pane ySplit="4" topLeftCell="A101" activePane="bottomLeft" state="frozen"/>
      <selection pane="bottomLeft" activeCell="A101" sqref="A101:D101"/>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71</v>
      </c>
      <c r="B1" s="55"/>
      <c r="C1" s="55"/>
      <c r="D1" s="55"/>
      <c r="E1" s="55"/>
      <c r="F1" s="55"/>
      <c r="G1" s="55"/>
      <c r="H1" s="51" t="str">
        <f>HYPERLINK("[EDEL_Portfolio Monthly Notes 30-Nov-2022.xlsx]Index!A1","Index")</f>
        <v>Index</v>
      </c>
    </row>
    <row r="2" spans="1:8" ht="19.5" customHeight="1" x14ac:dyDescent="0.35">
      <c r="A2" s="55" t="s">
        <v>72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910</v>
      </c>
      <c r="B8" s="30" t="s">
        <v>911</v>
      </c>
      <c r="C8" s="30" t="s">
        <v>912</v>
      </c>
      <c r="D8" s="13">
        <v>3450</v>
      </c>
      <c r="E8" s="14">
        <v>95.01</v>
      </c>
      <c r="F8" s="15">
        <v>5.5E-2</v>
      </c>
      <c r="G8" s="15"/>
    </row>
    <row r="9" spans="1:8" x14ac:dyDescent="0.35">
      <c r="A9" s="12" t="s">
        <v>963</v>
      </c>
      <c r="B9" s="30" t="s">
        <v>964</v>
      </c>
      <c r="C9" s="30" t="s">
        <v>912</v>
      </c>
      <c r="D9" s="13">
        <v>85859</v>
      </c>
      <c r="E9" s="14">
        <v>90.24</v>
      </c>
      <c r="F9" s="15">
        <v>5.2200000000000003E-2</v>
      </c>
      <c r="G9" s="15"/>
    </row>
    <row r="10" spans="1:8" x14ac:dyDescent="0.35">
      <c r="A10" s="12" t="s">
        <v>1020</v>
      </c>
      <c r="B10" s="30" t="s">
        <v>1021</v>
      </c>
      <c r="C10" s="30" t="s">
        <v>1022</v>
      </c>
      <c r="D10" s="13">
        <v>27000</v>
      </c>
      <c r="E10" s="14">
        <v>86.85</v>
      </c>
      <c r="F10" s="15">
        <v>5.0200000000000002E-2</v>
      </c>
      <c r="G10" s="15"/>
    </row>
    <row r="11" spans="1:8" x14ac:dyDescent="0.35">
      <c r="A11" s="12" t="s">
        <v>1250</v>
      </c>
      <c r="B11" s="30" t="s">
        <v>1251</v>
      </c>
      <c r="C11" s="30" t="s">
        <v>1252</v>
      </c>
      <c r="D11" s="13">
        <v>170</v>
      </c>
      <c r="E11" s="14">
        <v>80.61</v>
      </c>
      <c r="F11" s="15">
        <v>4.6600000000000003E-2</v>
      </c>
      <c r="G11" s="15"/>
    </row>
    <row r="12" spans="1:8" x14ac:dyDescent="0.35">
      <c r="A12" s="12" t="s">
        <v>915</v>
      </c>
      <c r="B12" s="30" t="s">
        <v>916</v>
      </c>
      <c r="C12" s="30" t="s">
        <v>917</v>
      </c>
      <c r="D12" s="13">
        <v>34114</v>
      </c>
      <c r="E12" s="14">
        <v>76.69</v>
      </c>
      <c r="F12" s="15">
        <v>4.4400000000000002E-2</v>
      </c>
      <c r="G12" s="15"/>
    </row>
    <row r="13" spans="1:8" x14ac:dyDescent="0.35">
      <c r="A13" s="12" t="s">
        <v>1514</v>
      </c>
      <c r="B13" s="30" t="s">
        <v>1515</v>
      </c>
      <c r="C13" s="30" t="s">
        <v>977</v>
      </c>
      <c r="D13" s="13">
        <v>2163</v>
      </c>
      <c r="E13" s="14">
        <v>75.69</v>
      </c>
      <c r="F13" s="15">
        <v>4.3799999999999999E-2</v>
      </c>
      <c r="G13" s="15"/>
    </row>
    <row r="14" spans="1:8" x14ac:dyDescent="0.35">
      <c r="A14" s="12" t="s">
        <v>1080</v>
      </c>
      <c r="B14" s="30" t="s">
        <v>1081</v>
      </c>
      <c r="C14" s="30" t="s">
        <v>1082</v>
      </c>
      <c r="D14" s="13">
        <v>4700</v>
      </c>
      <c r="E14" s="14">
        <v>69.17</v>
      </c>
      <c r="F14" s="15">
        <v>0.04</v>
      </c>
      <c r="G14" s="15"/>
    </row>
    <row r="15" spans="1:8" x14ac:dyDescent="0.35">
      <c r="A15" s="12" t="s">
        <v>1508</v>
      </c>
      <c r="B15" s="30" t="s">
        <v>1509</v>
      </c>
      <c r="C15" s="30" t="s">
        <v>952</v>
      </c>
      <c r="D15" s="13">
        <v>863</v>
      </c>
      <c r="E15" s="14">
        <v>60.5</v>
      </c>
      <c r="F15" s="15">
        <v>3.5000000000000003E-2</v>
      </c>
      <c r="G15" s="15"/>
    </row>
    <row r="16" spans="1:8" x14ac:dyDescent="0.35">
      <c r="A16" s="12" t="s">
        <v>1621</v>
      </c>
      <c r="B16" s="30" t="s">
        <v>1622</v>
      </c>
      <c r="C16" s="30" t="s">
        <v>1089</v>
      </c>
      <c r="D16" s="13">
        <v>13262</v>
      </c>
      <c r="E16" s="14">
        <v>59.69</v>
      </c>
      <c r="F16" s="15">
        <v>3.4500000000000003E-2</v>
      </c>
      <c r="G16" s="15"/>
    </row>
    <row r="17" spans="1:7" x14ac:dyDescent="0.35">
      <c r="A17" s="12" t="s">
        <v>1716</v>
      </c>
      <c r="B17" s="30" t="s">
        <v>1717</v>
      </c>
      <c r="C17" s="30" t="s">
        <v>997</v>
      </c>
      <c r="D17" s="13">
        <v>2124</v>
      </c>
      <c r="E17" s="14">
        <v>58.86</v>
      </c>
      <c r="F17" s="15">
        <v>3.4099999999999998E-2</v>
      </c>
      <c r="G17" s="15"/>
    </row>
    <row r="18" spans="1:7" x14ac:dyDescent="0.35">
      <c r="A18" s="12" t="s">
        <v>1831</v>
      </c>
      <c r="B18" s="30" t="s">
        <v>1832</v>
      </c>
      <c r="C18" s="30" t="s">
        <v>1022</v>
      </c>
      <c r="D18" s="13">
        <v>7393</v>
      </c>
      <c r="E18" s="14">
        <v>54.43</v>
      </c>
      <c r="F18" s="15">
        <v>3.15E-2</v>
      </c>
      <c r="G18" s="15"/>
    </row>
    <row r="19" spans="1:7" x14ac:dyDescent="0.35">
      <c r="A19" s="12" t="s">
        <v>1145</v>
      </c>
      <c r="B19" s="30" t="s">
        <v>1146</v>
      </c>
      <c r="C19" s="30" t="s">
        <v>952</v>
      </c>
      <c r="D19" s="13">
        <v>1094</v>
      </c>
      <c r="E19" s="14">
        <v>45.45</v>
      </c>
      <c r="F19" s="15">
        <v>2.63E-2</v>
      </c>
      <c r="G19" s="15"/>
    </row>
    <row r="20" spans="1:7" x14ac:dyDescent="0.35">
      <c r="A20" s="12" t="s">
        <v>1741</v>
      </c>
      <c r="B20" s="30" t="s">
        <v>1742</v>
      </c>
      <c r="C20" s="30" t="s">
        <v>917</v>
      </c>
      <c r="D20" s="13">
        <v>14152</v>
      </c>
      <c r="E20" s="14">
        <v>43.61</v>
      </c>
      <c r="F20" s="15">
        <v>2.52E-2</v>
      </c>
      <c r="G20" s="15"/>
    </row>
    <row r="21" spans="1:7" x14ac:dyDescent="0.35">
      <c r="A21" s="12" t="s">
        <v>956</v>
      </c>
      <c r="B21" s="30" t="s">
        <v>957</v>
      </c>
      <c r="C21" s="30" t="s">
        <v>900</v>
      </c>
      <c r="D21" s="13">
        <v>13013</v>
      </c>
      <c r="E21" s="14">
        <v>40.950000000000003</v>
      </c>
      <c r="F21" s="15">
        <v>2.3699999999999999E-2</v>
      </c>
      <c r="G21" s="15"/>
    </row>
    <row r="22" spans="1:7" x14ac:dyDescent="0.35">
      <c r="A22" s="12" t="s">
        <v>1771</v>
      </c>
      <c r="B22" s="30" t="s">
        <v>1772</v>
      </c>
      <c r="C22" s="30" t="s">
        <v>903</v>
      </c>
      <c r="D22" s="13">
        <v>1719</v>
      </c>
      <c r="E22" s="14">
        <v>39.299999999999997</v>
      </c>
      <c r="F22" s="15">
        <v>2.2700000000000001E-2</v>
      </c>
      <c r="G22" s="15"/>
    </row>
    <row r="23" spans="1:7" x14ac:dyDescent="0.35">
      <c r="A23" s="12" t="s">
        <v>1127</v>
      </c>
      <c r="B23" s="30" t="s">
        <v>1128</v>
      </c>
      <c r="C23" s="30" t="s">
        <v>1025</v>
      </c>
      <c r="D23" s="13">
        <v>1302</v>
      </c>
      <c r="E23" s="14">
        <v>39.07</v>
      </c>
      <c r="F23" s="15">
        <v>2.2599999999999999E-2</v>
      </c>
      <c r="G23" s="15"/>
    </row>
    <row r="24" spans="1:7" x14ac:dyDescent="0.35">
      <c r="A24" s="12" t="s">
        <v>1069</v>
      </c>
      <c r="B24" s="30" t="s">
        <v>1070</v>
      </c>
      <c r="C24" s="30" t="s">
        <v>1015</v>
      </c>
      <c r="D24" s="13">
        <v>2616</v>
      </c>
      <c r="E24" s="14">
        <v>36.979999999999997</v>
      </c>
      <c r="F24" s="15">
        <v>2.1399999999999999E-2</v>
      </c>
      <c r="G24" s="15"/>
    </row>
    <row r="25" spans="1:7" x14ac:dyDescent="0.35">
      <c r="A25" s="12" t="s">
        <v>1591</v>
      </c>
      <c r="B25" s="30" t="s">
        <v>1592</v>
      </c>
      <c r="C25" s="30" t="s">
        <v>1002</v>
      </c>
      <c r="D25" s="13">
        <v>2296</v>
      </c>
      <c r="E25" s="14">
        <v>33.49</v>
      </c>
      <c r="F25" s="15">
        <v>1.9400000000000001E-2</v>
      </c>
      <c r="G25" s="15"/>
    </row>
    <row r="26" spans="1:7" x14ac:dyDescent="0.35">
      <c r="A26" s="12" t="s">
        <v>975</v>
      </c>
      <c r="B26" s="30" t="s">
        <v>976</v>
      </c>
      <c r="C26" s="30" t="s">
        <v>977</v>
      </c>
      <c r="D26" s="13">
        <v>3223</v>
      </c>
      <c r="E26" s="14">
        <v>33.369999999999997</v>
      </c>
      <c r="F26" s="15">
        <v>1.9300000000000001E-2</v>
      </c>
      <c r="G26" s="15"/>
    </row>
    <row r="27" spans="1:7" x14ac:dyDescent="0.35">
      <c r="A27" s="12" t="s">
        <v>1133</v>
      </c>
      <c r="B27" s="30" t="s">
        <v>1134</v>
      </c>
      <c r="C27" s="30" t="s">
        <v>952</v>
      </c>
      <c r="D27" s="13">
        <v>1577</v>
      </c>
      <c r="E27" s="14">
        <v>31.81</v>
      </c>
      <c r="F27" s="15">
        <v>1.84E-2</v>
      </c>
      <c r="G27" s="15"/>
    </row>
    <row r="28" spans="1:7" x14ac:dyDescent="0.35">
      <c r="A28" s="12" t="s">
        <v>1037</v>
      </c>
      <c r="B28" s="30" t="s">
        <v>1038</v>
      </c>
      <c r="C28" s="30" t="s">
        <v>967</v>
      </c>
      <c r="D28" s="13">
        <v>20041</v>
      </c>
      <c r="E28" s="14">
        <v>29.63</v>
      </c>
      <c r="F28" s="15">
        <v>1.7100000000000001E-2</v>
      </c>
      <c r="G28" s="15"/>
    </row>
    <row r="29" spans="1:7" x14ac:dyDescent="0.35">
      <c r="A29" s="12" t="s">
        <v>1587</v>
      </c>
      <c r="B29" s="30" t="s">
        <v>1588</v>
      </c>
      <c r="C29" s="30" t="s">
        <v>1015</v>
      </c>
      <c r="D29" s="13">
        <v>2611</v>
      </c>
      <c r="E29" s="14">
        <v>29.25</v>
      </c>
      <c r="F29" s="15">
        <v>1.6899999999999998E-2</v>
      </c>
      <c r="G29" s="15"/>
    </row>
    <row r="30" spans="1:7" x14ac:dyDescent="0.35">
      <c r="A30" s="12" t="s">
        <v>1569</v>
      </c>
      <c r="B30" s="30" t="s">
        <v>1570</v>
      </c>
      <c r="C30" s="30" t="s">
        <v>977</v>
      </c>
      <c r="D30" s="13">
        <v>744</v>
      </c>
      <c r="E30" s="14">
        <v>28.85</v>
      </c>
      <c r="F30" s="15">
        <v>1.67E-2</v>
      </c>
      <c r="G30" s="15"/>
    </row>
    <row r="31" spans="1:7" x14ac:dyDescent="0.35">
      <c r="A31" s="12" t="s">
        <v>1745</v>
      </c>
      <c r="B31" s="30" t="s">
        <v>1746</v>
      </c>
      <c r="C31" s="30" t="s">
        <v>1015</v>
      </c>
      <c r="D31" s="13">
        <v>611</v>
      </c>
      <c r="E31" s="14">
        <v>28.78</v>
      </c>
      <c r="F31" s="15">
        <v>1.66E-2</v>
      </c>
      <c r="G31" s="15"/>
    </row>
    <row r="32" spans="1:7" x14ac:dyDescent="0.35">
      <c r="A32" s="12" t="s">
        <v>1013</v>
      </c>
      <c r="B32" s="30" t="s">
        <v>1014</v>
      </c>
      <c r="C32" s="30" t="s">
        <v>1015</v>
      </c>
      <c r="D32" s="13">
        <v>969</v>
      </c>
      <c r="E32" s="14">
        <v>24.85</v>
      </c>
      <c r="F32" s="15">
        <v>1.44E-2</v>
      </c>
      <c r="G32" s="15"/>
    </row>
    <row r="33" spans="1:7" x14ac:dyDescent="0.35">
      <c r="A33" s="12" t="s">
        <v>1486</v>
      </c>
      <c r="B33" s="30" t="s">
        <v>1487</v>
      </c>
      <c r="C33" s="30" t="s">
        <v>997</v>
      </c>
      <c r="D33" s="13">
        <v>4397</v>
      </c>
      <c r="E33" s="14">
        <v>24.19</v>
      </c>
      <c r="F33" s="15">
        <v>1.4E-2</v>
      </c>
      <c r="G33" s="15"/>
    </row>
    <row r="34" spans="1:7" x14ac:dyDescent="0.35">
      <c r="A34" s="12" t="s">
        <v>1743</v>
      </c>
      <c r="B34" s="30" t="s">
        <v>1744</v>
      </c>
      <c r="C34" s="30" t="s">
        <v>917</v>
      </c>
      <c r="D34" s="13">
        <v>55526</v>
      </c>
      <c r="E34" s="14">
        <v>23.35</v>
      </c>
      <c r="F34" s="15">
        <v>1.35E-2</v>
      </c>
      <c r="G34" s="15"/>
    </row>
    <row r="35" spans="1:7" x14ac:dyDescent="0.35">
      <c r="A35" s="12" t="s">
        <v>1786</v>
      </c>
      <c r="B35" s="30" t="s">
        <v>1787</v>
      </c>
      <c r="C35" s="30" t="s">
        <v>977</v>
      </c>
      <c r="D35" s="13">
        <v>724</v>
      </c>
      <c r="E35" s="14">
        <v>22.09</v>
      </c>
      <c r="F35" s="15">
        <v>1.2800000000000001E-2</v>
      </c>
      <c r="G35" s="15"/>
    </row>
    <row r="36" spans="1:7" x14ac:dyDescent="0.35">
      <c r="A36" s="12" t="s">
        <v>1669</v>
      </c>
      <c r="B36" s="30" t="s">
        <v>1670</v>
      </c>
      <c r="C36" s="30" t="s">
        <v>1015</v>
      </c>
      <c r="D36" s="13">
        <v>1111</v>
      </c>
      <c r="E36" s="14">
        <v>21.32</v>
      </c>
      <c r="F36" s="15">
        <v>1.23E-2</v>
      </c>
      <c r="G36" s="15"/>
    </row>
    <row r="37" spans="1:7" x14ac:dyDescent="0.35">
      <c r="A37" s="12" t="s">
        <v>1176</v>
      </c>
      <c r="B37" s="30" t="s">
        <v>1177</v>
      </c>
      <c r="C37" s="30" t="s">
        <v>1082</v>
      </c>
      <c r="D37" s="13">
        <v>6690</v>
      </c>
      <c r="E37" s="14">
        <v>21.03</v>
      </c>
      <c r="F37" s="15">
        <v>1.2200000000000001E-2</v>
      </c>
      <c r="G37" s="15"/>
    </row>
    <row r="38" spans="1:7" x14ac:dyDescent="0.35">
      <c r="A38" s="12" t="s">
        <v>1773</v>
      </c>
      <c r="B38" s="30" t="s">
        <v>1774</v>
      </c>
      <c r="C38" s="30" t="s">
        <v>1182</v>
      </c>
      <c r="D38" s="13">
        <v>10249</v>
      </c>
      <c r="E38" s="14">
        <v>20.97</v>
      </c>
      <c r="F38" s="15">
        <v>1.21E-2</v>
      </c>
      <c r="G38" s="15"/>
    </row>
    <row r="39" spans="1:7" x14ac:dyDescent="0.35">
      <c r="A39" s="12" t="s">
        <v>1727</v>
      </c>
      <c r="B39" s="30" t="s">
        <v>1728</v>
      </c>
      <c r="C39" s="30" t="s">
        <v>977</v>
      </c>
      <c r="D39" s="13">
        <v>961</v>
      </c>
      <c r="E39" s="14">
        <v>20.91</v>
      </c>
      <c r="F39" s="15">
        <v>1.21E-2</v>
      </c>
      <c r="G39" s="15"/>
    </row>
    <row r="40" spans="1:7" x14ac:dyDescent="0.35">
      <c r="A40" s="12" t="s">
        <v>1092</v>
      </c>
      <c r="B40" s="30" t="s">
        <v>1093</v>
      </c>
      <c r="C40" s="30" t="s">
        <v>1002</v>
      </c>
      <c r="D40" s="13">
        <v>2087</v>
      </c>
      <c r="E40" s="14">
        <v>19.28</v>
      </c>
      <c r="F40" s="15">
        <v>1.12E-2</v>
      </c>
      <c r="G40" s="15"/>
    </row>
    <row r="41" spans="1:7" x14ac:dyDescent="0.35">
      <c r="A41" s="12" t="s">
        <v>1219</v>
      </c>
      <c r="B41" s="30" t="s">
        <v>1220</v>
      </c>
      <c r="C41" s="30" t="s">
        <v>940</v>
      </c>
      <c r="D41" s="13">
        <v>1119</v>
      </c>
      <c r="E41" s="14">
        <v>18.87</v>
      </c>
      <c r="F41" s="15">
        <v>1.09E-2</v>
      </c>
      <c r="G41" s="15"/>
    </row>
    <row r="42" spans="1:7" x14ac:dyDescent="0.35">
      <c r="A42" s="12" t="s">
        <v>998</v>
      </c>
      <c r="B42" s="30" t="s">
        <v>999</v>
      </c>
      <c r="C42" s="30" t="s">
        <v>985</v>
      </c>
      <c r="D42" s="13">
        <v>2274</v>
      </c>
      <c r="E42" s="14">
        <v>18.64</v>
      </c>
      <c r="F42" s="15">
        <v>1.0800000000000001E-2</v>
      </c>
      <c r="G42" s="15"/>
    </row>
    <row r="43" spans="1:7" x14ac:dyDescent="0.35">
      <c r="A43" s="12" t="s">
        <v>1533</v>
      </c>
      <c r="B43" s="30" t="s">
        <v>1534</v>
      </c>
      <c r="C43" s="30" t="s">
        <v>1233</v>
      </c>
      <c r="D43" s="13">
        <v>471</v>
      </c>
      <c r="E43" s="14">
        <v>17.97</v>
      </c>
      <c r="F43" s="15">
        <v>1.04E-2</v>
      </c>
      <c r="G43" s="15"/>
    </row>
    <row r="44" spans="1:7" x14ac:dyDescent="0.35">
      <c r="A44" s="12" t="s">
        <v>1516</v>
      </c>
      <c r="B44" s="30" t="s">
        <v>1517</v>
      </c>
      <c r="C44" s="30" t="s">
        <v>928</v>
      </c>
      <c r="D44" s="13">
        <v>605</v>
      </c>
      <c r="E44" s="14">
        <v>17.7</v>
      </c>
      <c r="F44" s="15">
        <v>1.0200000000000001E-2</v>
      </c>
      <c r="G44" s="15"/>
    </row>
    <row r="45" spans="1:7" x14ac:dyDescent="0.35">
      <c r="A45" s="12" t="s">
        <v>1761</v>
      </c>
      <c r="B45" s="30" t="s">
        <v>1762</v>
      </c>
      <c r="C45" s="30" t="s">
        <v>1002</v>
      </c>
      <c r="D45" s="13">
        <v>1772</v>
      </c>
      <c r="E45" s="14">
        <v>17.46</v>
      </c>
      <c r="F45" s="15">
        <v>1.01E-2</v>
      </c>
      <c r="G45" s="15"/>
    </row>
    <row r="46" spans="1:7" x14ac:dyDescent="0.35">
      <c r="A46" s="12" t="s">
        <v>1767</v>
      </c>
      <c r="B46" s="30" t="s">
        <v>1768</v>
      </c>
      <c r="C46" s="30" t="s">
        <v>1025</v>
      </c>
      <c r="D46" s="13">
        <v>831</v>
      </c>
      <c r="E46" s="14">
        <v>17.03</v>
      </c>
      <c r="F46" s="15">
        <v>9.9000000000000008E-3</v>
      </c>
      <c r="G46" s="15"/>
    </row>
    <row r="47" spans="1:7" x14ac:dyDescent="0.35">
      <c r="A47" s="12" t="s">
        <v>1781</v>
      </c>
      <c r="B47" s="30" t="s">
        <v>1782</v>
      </c>
      <c r="C47" s="30" t="s">
        <v>1002</v>
      </c>
      <c r="D47" s="13">
        <v>3402</v>
      </c>
      <c r="E47" s="14">
        <v>16.149999999999999</v>
      </c>
      <c r="F47" s="15">
        <v>9.2999999999999992E-3</v>
      </c>
      <c r="G47" s="15"/>
    </row>
    <row r="48" spans="1:7" x14ac:dyDescent="0.35">
      <c r="A48" s="12" t="s">
        <v>1735</v>
      </c>
      <c r="B48" s="30" t="s">
        <v>1736</v>
      </c>
      <c r="C48" s="30" t="s">
        <v>1089</v>
      </c>
      <c r="D48" s="13">
        <v>5330</v>
      </c>
      <c r="E48" s="14">
        <v>15.46</v>
      </c>
      <c r="F48" s="15">
        <v>8.8999999999999999E-3</v>
      </c>
      <c r="G48" s="15"/>
    </row>
    <row r="49" spans="1:7" x14ac:dyDescent="0.35">
      <c r="A49" s="12" t="s">
        <v>1535</v>
      </c>
      <c r="B49" s="30" t="s">
        <v>1536</v>
      </c>
      <c r="C49" s="30" t="s">
        <v>952</v>
      </c>
      <c r="D49" s="13">
        <v>380</v>
      </c>
      <c r="E49" s="14">
        <v>15.34</v>
      </c>
      <c r="F49" s="15">
        <v>8.8999999999999999E-3</v>
      </c>
      <c r="G49" s="15"/>
    </row>
    <row r="50" spans="1:7" x14ac:dyDescent="0.35">
      <c r="A50" s="12" t="s">
        <v>1062</v>
      </c>
      <c r="B50" s="30" t="s">
        <v>1063</v>
      </c>
      <c r="C50" s="30" t="s">
        <v>1002</v>
      </c>
      <c r="D50" s="13">
        <v>1163</v>
      </c>
      <c r="E50" s="14">
        <v>15.18</v>
      </c>
      <c r="F50" s="15">
        <v>8.8000000000000005E-3</v>
      </c>
      <c r="G50" s="15"/>
    </row>
    <row r="51" spans="1:7" x14ac:dyDescent="0.35">
      <c r="A51" s="12" t="s">
        <v>1528</v>
      </c>
      <c r="B51" s="30" t="s">
        <v>1529</v>
      </c>
      <c r="C51" s="30" t="s">
        <v>1034</v>
      </c>
      <c r="D51" s="13">
        <v>2541</v>
      </c>
      <c r="E51" s="14">
        <v>12.02</v>
      </c>
      <c r="F51" s="15">
        <v>7.0000000000000001E-3</v>
      </c>
      <c r="G51" s="15"/>
    </row>
    <row r="52" spans="1:7" x14ac:dyDescent="0.35">
      <c r="A52" s="12" t="s">
        <v>1496</v>
      </c>
      <c r="B52" s="30" t="s">
        <v>1497</v>
      </c>
      <c r="C52" s="30" t="s">
        <v>985</v>
      </c>
      <c r="D52" s="13">
        <v>995</v>
      </c>
      <c r="E52" s="14">
        <v>11.46</v>
      </c>
      <c r="F52" s="15">
        <v>6.6E-3</v>
      </c>
      <c r="G52" s="15"/>
    </row>
    <row r="53" spans="1:7" x14ac:dyDescent="0.35">
      <c r="A53" s="12" t="s">
        <v>1747</v>
      </c>
      <c r="B53" s="30" t="s">
        <v>1748</v>
      </c>
      <c r="C53" s="30" t="s">
        <v>985</v>
      </c>
      <c r="D53" s="13">
        <v>1353</v>
      </c>
      <c r="E53" s="14">
        <v>10.28</v>
      </c>
      <c r="F53" s="15">
        <v>5.8999999999999999E-3</v>
      </c>
      <c r="G53" s="15"/>
    </row>
    <row r="54" spans="1:7" x14ac:dyDescent="0.35">
      <c r="A54" s="12" t="s">
        <v>1817</v>
      </c>
      <c r="B54" s="30" t="s">
        <v>1818</v>
      </c>
      <c r="C54" s="30" t="s">
        <v>943</v>
      </c>
      <c r="D54" s="13">
        <v>127</v>
      </c>
      <c r="E54" s="14">
        <v>9.66</v>
      </c>
      <c r="F54" s="15">
        <v>5.5999999999999999E-3</v>
      </c>
      <c r="G54" s="15"/>
    </row>
    <row r="55" spans="1:7" x14ac:dyDescent="0.35">
      <c r="A55" s="12" t="s">
        <v>1009</v>
      </c>
      <c r="B55" s="30" t="s">
        <v>1010</v>
      </c>
      <c r="C55" s="30" t="s">
        <v>917</v>
      </c>
      <c r="D55" s="13">
        <v>1738</v>
      </c>
      <c r="E55" s="14">
        <v>9.35</v>
      </c>
      <c r="F55" s="15">
        <v>5.4000000000000003E-3</v>
      </c>
      <c r="G55" s="15"/>
    </row>
    <row r="56" spans="1:7" x14ac:dyDescent="0.35">
      <c r="A56" s="12" t="s">
        <v>1751</v>
      </c>
      <c r="B56" s="30" t="s">
        <v>1752</v>
      </c>
      <c r="C56" s="30" t="s">
        <v>997</v>
      </c>
      <c r="D56" s="13">
        <v>978</v>
      </c>
      <c r="E56" s="14">
        <v>8.9499999999999993</v>
      </c>
      <c r="F56" s="15">
        <v>5.1999999999999998E-3</v>
      </c>
      <c r="G56" s="15"/>
    </row>
    <row r="57" spans="1:7" x14ac:dyDescent="0.35">
      <c r="A57" s="12" t="s">
        <v>1813</v>
      </c>
      <c r="B57" s="30" t="s">
        <v>1814</v>
      </c>
      <c r="C57" s="30" t="s">
        <v>1068</v>
      </c>
      <c r="D57" s="13">
        <v>633</v>
      </c>
      <c r="E57" s="14">
        <v>5.62</v>
      </c>
      <c r="F57" s="15">
        <v>3.3E-3</v>
      </c>
      <c r="G57" s="15"/>
    </row>
    <row r="58" spans="1:7" x14ac:dyDescent="0.35">
      <c r="A58" s="16" t="s">
        <v>110</v>
      </c>
      <c r="B58" s="31"/>
      <c r="C58" s="31"/>
      <c r="D58" s="17"/>
      <c r="E58" s="37">
        <v>1703.41</v>
      </c>
      <c r="F58" s="38">
        <v>0.98540000000000005</v>
      </c>
      <c r="G58" s="20"/>
    </row>
    <row r="59" spans="1:7" x14ac:dyDescent="0.35">
      <c r="A59" s="16" t="s">
        <v>1277</v>
      </c>
      <c r="B59" s="30"/>
      <c r="C59" s="30"/>
      <c r="D59" s="13"/>
      <c r="E59" s="14"/>
      <c r="F59" s="15"/>
      <c r="G59" s="15"/>
    </row>
    <row r="60" spans="1:7" x14ac:dyDescent="0.35">
      <c r="A60" s="16" t="s">
        <v>110</v>
      </c>
      <c r="B60" s="30"/>
      <c r="C60" s="30"/>
      <c r="D60" s="13"/>
      <c r="E60" s="39" t="s">
        <v>104</v>
      </c>
      <c r="F60" s="40" t="s">
        <v>104</v>
      </c>
      <c r="G60" s="15"/>
    </row>
    <row r="61" spans="1:7" x14ac:dyDescent="0.35">
      <c r="A61" s="21" t="s">
        <v>135</v>
      </c>
      <c r="B61" s="32"/>
      <c r="C61" s="32"/>
      <c r="D61" s="22"/>
      <c r="E61" s="27">
        <v>1703.41</v>
      </c>
      <c r="F61" s="28">
        <v>0.98540000000000005</v>
      </c>
      <c r="G61" s="20"/>
    </row>
    <row r="62" spans="1:7" x14ac:dyDescent="0.35">
      <c r="A62" s="12"/>
      <c r="B62" s="30"/>
      <c r="C62" s="30"/>
      <c r="D62" s="13"/>
      <c r="E62" s="14"/>
      <c r="F62" s="15"/>
      <c r="G62" s="15"/>
    </row>
    <row r="63" spans="1:7" x14ac:dyDescent="0.35">
      <c r="A63" s="12"/>
      <c r="B63" s="30"/>
      <c r="C63" s="30"/>
      <c r="D63" s="13"/>
      <c r="E63" s="14"/>
      <c r="F63" s="15"/>
      <c r="G63" s="15"/>
    </row>
    <row r="64" spans="1:7" x14ac:dyDescent="0.35">
      <c r="A64" s="16" t="s">
        <v>136</v>
      </c>
      <c r="B64" s="30"/>
      <c r="C64" s="30"/>
      <c r="D64" s="13"/>
      <c r="E64" s="14"/>
      <c r="F64" s="15"/>
      <c r="G64" s="15"/>
    </row>
    <row r="65" spans="1:7" x14ac:dyDescent="0.35">
      <c r="A65" s="12" t="s">
        <v>137</v>
      </c>
      <c r="B65" s="30"/>
      <c r="C65" s="30"/>
      <c r="D65" s="13"/>
      <c r="E65" s="14">
        <v>1713.73</v>
      </c>
      <c r="F65" s="15">
        <v>0.99150000000000005</v>
      </c>
      <c r="G65" s="15">
        <v>5.6446000000000003E-2</v>
      </c>
    </row>
    <row r="66" spans="1:7" x14ac:dyDescent="0.35">
      <c r="A66" s="16" t="s">
        <v>110</v>
      </c>
      <c r="B66" s="31"/>
      <c r="C66" s="31"/>
      <c r="D66" s="17"/>
      <c r="E66" s="37">
        <v>1713.73</v>
      </c>
      <c r="F66" s="38">
        <v>0.99150000000000005</v>
      </c>
      <c r="G66" s="20"/>
    </row>
    <row r="67" spans="1:7" x14ac:dyDescent="0.35">
      <c r="A67" s="12"/>
      <c r="B67" s="30"/>
      <c r="C67" s="30"/>
      <c r="D67" s="13"/>
      <c r="E67" s="14"/>
      <c r="F67" s="15"/>
      <c r="G67" s="15"/>
    </row>
    <row r="68" spans="1:7" x14ac:dyDescent="0.35">
      <c r="A68" s="21" t="s">
        <v>135</v>
      </c>
      <c r="B68" s="32"/>
      <c r="C68" s="32"/>
      <c r="D68" s="22"/>
      <c r="E68" s="18">
        <v>1713.73</v>
      </c>
      <c r="F68" s="19">
        <v>0.99150000000000005</v>
      </c>
      <c r="G68" s="20"/>
    </row>
    <row r="69" spans="1:7" x14ac:dyDescent="0.35">
      <c r="A69" s="12" t="s">
        <v>138</v>
      </c>
      <c r="B69" s="30"/>
      <c r="C69" s="30"/>
      <c r="D69" s="13"/>
      <c r="E69" s="14">
        <v>0.26502320000000001</v>
      </c>
      <c r="F69" s="15">
        <v>1.5300000000000001E-4</v>
      </c>
      <c r="G69" s="15"/>
    </row>
    <row r="70" spans="1:7" x14ac:dyDescent="0.35">
      <c r="A70" s="12" t="s">
        <v>139</v>
      </c>
      <c r="B70" s="30"/>
      <c r="C70" s="30"/>
      <c r="D70" s="13"/>
      <c r="E70" s="23">
        <v>-1688.9050232</v>
      </c>
      <c r="F70" s="24">
        <v>-0.97705299999999995</v>
      </c>
      <c r="G70" s="15">
        <v>5.6446000000000003E-2</v>
      </c>
    </row>
    <row r="71" spans="1:7" x14ac:dyDescent="0.35">
      <c r="A71" s="25" t="s">
        <v>140</v>
      </c>
      <c r="B71" s="33"/>
      <c r="C71" s="33"/>
      <c r="D71" s="26"/>
      <c r="E71" s="27">
        <v>1728.5</v>
      </c>
      <c r="F71" s="28">
        <v>1</v>
      </c>
      <c r="G71" s="28"/>
    </row>
    <row r="76" spans="1:7" x14ac:dyDescent="0.35">
      <c r="A76" s="1" t="s">
        <v>2352</v>
      </c>
    </row>
    <row r="77" spans="1:7" x14ac:dyDescent="0.35">
      <c r="A77" s="47" t="s">
        <v>2353</v>
      </c>
      <c r="B77" s="34" t="s">
        <v>104</v>
      </c>
    </row>
    <row r="78" spans="1:7" x14ac:dyDescent="0.35">
      <c r="A78" t="s">
        <v>2354</v>
      </c>
    </row>
    <row r="79" spans="1:7" x14ac:dyDescent="0.35">
      <c r="A79" t="s">
        <v>2355</v>
      </c>
      <c r="B79" t="s">
        <v>2356</v>
      </c>
      <c r="C79" t="s">
        <v>2529</v>
      </c>
    </row>
    <row r="80" spans="1:7" x14ac:dyDescent="0.35">
      <c r="B80" s="48">
        <v>44865</v>
      </c>
      <c r="C80" s="48">
        <v>44895</v>
      </c>
    </row>
    <row r="81" spans="1:7" x14ac:dyDescent="0.35">
      <c r="A81" t="s">
        <v>2400</v>
      </c>
      <c r="B81" t="s">
        <v>2526</v>
      </c>
      <c r="C81" t="s">
        <v>2526</v>
      </c>
      <c r="D81" s="53">
        <v>10.005599999999999</v>
      </c>
      <c r="E81" s="2"/>
      <c r="G81"/>
    </row>
    <row r="82" spans="1:7" x14ac:dyDescent="0.35">
      <c r="A82" t="s">
        <v>2361</v>
      </c>
      <c r="B82" t="s">
        <v>2526</v>
      </c>
      <c r="C82" t="s">
        <v>2526</v>
      </c>
      <c r="D82" s="53">
        <v>10.005599999999999</v>
      </c>
      <c r="E82" s="2"/>
      <c r="G82"/>
    </row>
    <row r="83" spans="1:7" x14ac:dyDescent="0.35">
      <c r="A83" t="s">
        <v>2401</v>
      </c>
      <c r="B83" t="s">
        <v>2526</v>
      </c>
      <c r="C83" t="s">
        <v>2526</v>
      </c>
      <c r="D83" s="53">
        <v>10.0054</v>
      </c>
      <c r="E83" s="2"/>
      <c r="G83"/>
    </row>
    <row r="84" spans="1:7" x14ac:dyDescent="0.35">
      <c r="A84" t="s">
        <v>2386</v>
      </c>
      <c r="B84" t="s">
        <v>2526</v>
      </c>
      <c r="C84" t="s">
        <v>2526</v>
      </c>
      <c r="D84" s="53">
        <v>10.0054</v>
      </c>
      <c r="E84" s="2"/>
      <c r="G84"/>
    </row>
    <row r="85" spans="1:7" x14ac:dyDescent="0.35">
      <c r="A85" t="s">
        <v>2528</v>
      </c>
      <c r="E85" s="2"/>
      <c r="G85"/>
    </row>
    <row r="87" spans="1:7" x14ac:dyDescent="0.35">
      <c r="A87" t="s">
        <v>2371</v>
      </c>
      <c r="B87" s="34" t="s">
        <v>104</v>
      </c>
    </row>
    <row r="88" spans="1:7" x14ac:dyDescent="0.35">
      <c r="A88" t="s">
        <v>2372</v>
      </c>
      <c r="B88" s="34" t="s">
        <v>104</v>
      </c>
    </row>
    <row r="89" spans="1:7" ht="29" x14ac:dyDescent="0.35">
      <c r="A89" s="47" t="s">
        <v>2373</v>
      </c>
      <c r="B89" s="34" t="s">
        <v>104</v>
      </c>
    </row>
    <row r="90" spans="1:7" ht="29" x14ac:dyDescent="0.35">
      <c r="A90" s="47" t="s">
        <v>2374</v>
      </c>
      <c r="B90" s="34" t="s">
        <v>104</v>
      </c>
    </row>
    <row r="91" spans="1:7" x14ac:dyDescent="0.35">
      <c r="A91" t="s">
        <v>2415</v>
      </c>
      <c r="B91" s="34" t="s">
        <v>104</v>
      </c>
    </row>
    <row r="92" spans="1:7" ht="29" x14ac:dyDescent="0.35">
      <c r="A92" s="47" t="s">
        <v>2376</v>
      </c>
      <c r="B92" s="34" t="s">
        <v>104</v>
      </c>
    </row>
    <row r="93" spans="1:7" ht="29" x14ac:dyDescent="0.35">
      <c r="A93" s="47" t="s">
        <v>2377</v>
      </c>
      <c r="B93" s="34" t="s">
        <v>104</v>
      </c>
    </row>
    <row r="94" spans="1:7" ht="29" x14ac:dyDescent="0.35">
      <c r="A94" s="47" t="s">
        <v>2380</v>
      </c>
      <c r="B94" s="34" t="s">
        <v>104</v>
      </c>
    </row>
    <row r="95" spans="1:7" x14ac:dyDescent="0.35">
      <c r="A95" t="s">
        <v>2523</v>
      </c>
      <c r="B95" s="34" t="s">
        <v>104</v>
      </c>
    </row>
    <row r="96" spans="1:7" x14ac:dyDescent="0.35">
      <c r="A96" t="s">
        <v>2524</v>
      </c>
      <c r="B96" s="34" t="s">
        <v>104</v>
      </c>
    </row>
    <row r="100" spans="1:4" ht="29" x14ac:dyDescent="0.35">
      <c r="A100" s="70" t="s">
        <v>2580</v>
      </c>
      <c r="B100" s="57" t="s">
        <v>2581</v>
      </c>
      <c r="C100" s="57" t="s">
        <v>2531</v>
      </c>
      <c r="D100" s="65" t="s">
        <v>2532</v>
      </c>
    </row>
    <row r="101" spans="1:4" ht="73.5" customHeight="1" x14ac:dyDescent="0.35">
      <c r="A101" s="71" t="str">
        <f>HYPERLINK("[EDEL_Portfolio Monthly Notes 30-Nov-2022.xlsx]EEM150!A1","Edelweiss Nifty Midcap150 Momentum 50 Index Fund")</f>
        <v>Edelweiss Nifty Midcap150 Momentum 50 Index Fund</v>
      </c>
      <c r="B101" s="67"/>
      <c r="C101" s="59" t="s">
        <v>2577</v>
      </c>
      <c r="D101"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9DEAC-7A63-4502-BC27-7F7EA37A0362}">
  <dimension ref="A1:H118"/>
  <sheetViews>
    <sheetView showGridLines="0" workbookViewId="0">
      <pane ySplit="4" topLeftCell="A116" activePane="bottomLeft" state="frozen"/>
      <selection pane="bottomLeft" activeCell="A118" sqref="A118"/>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73</v>
      </c>
      <c r="B1" s="55"/>
      <c r="C1" s="55"/>
      <c r="D1" s="55"/>
      <c r="E1" s="55"/>
      <c r="F1" s="55"/>
      <c r="G1" s="55"/>
      <c r="H1" s="51" t="str">
        <f>HYPERLINK("[EDEL_Portfolio Monthly Notes 30-Nov-2022.xlsx]Index!A1","Index")</f>
        <v>Index</v>
      </c>
    </row>
    <row r="2" spans="1:8" ht="19.5" customHeight="1" x14ac:dyDescent="0.35">
      <c r="A2" s="55" t="s">
        <v>74</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1757</v>
      </c>
      <c r="B8" s="30" t="s">
        <v>1758</v>
      </c>
      <c r="C8" s="30" t="s">
        <v>997</v>
      </c>
      <c r="D8" s="13">
        <v>890000</v>
      </c>
      <c r="E8" s="14">
        <v>4044.61</v>
      </c>
      <c r="F8" s="15">
        <v>4.2200000000000001E-2</v>
      </c>
      <c r="G8" s="15"/>
    </row>
    <row r="9" spans="1:8" x14ac:dyDescent="0.35">
      <c r="A9" s="12" t="s">
        <v>1851</v>
      </c>
      <c r="B9" s="30" t="s">
        <v>1852</v>
      </c>
      <c r="C9" s="30" t="s">
        <v>985</v>
      </c>
      <c r="D9" s="13">
        <v>485728</v>
      </c>
      <c r="E9" s="14">
        <v>4039.56</v>
      </c>
      <c r="F9" s="15">
        <v>4.2099999999999999E-2</v>
      </c>
      <c r="G9" s="15"/>
    </row>
    <row r="10" spans="1:8" x14ac:dyDescent="0.35">
      <c r="A10" s="12" t="s">
        <v>1490</v>
      </c>
      <c r="B10" s="30" t="s">
        <v>1491</v>
      </c>
      <c r="C10" s="30" t="s">
        <v>967</v>
      </c>
      <c r="D10" s="13">
        <v>174030</v>
      </c>
      <c r="E10" s="14">
        <v>4000.51</v>
      </c>
      <c r="F10" s="15">
        <v>4.1700000000000001E-2</v>
      </c>
      <c r="G10" s="15"/>
    </row>
    <row r="11" spans="1:8" x14ac:dyDescent="0.35">
      <c r="A11" s="12" t="s">
        <v>1853</v>
      </c>
      <c r="B11" s="30" t="s">
        <v>1854</v>
      </c>
      <c r="C11" s="30" t="s">
        <v>912</v>
      </c>
      <c r="D11" s="13">
        <v>248652</v>
      </c>
      <c r="E11" s="14">
        <v>3945.24</v>
      </c>
      <c r="F11" s="15">
        <v>4.1200000000000001E-2</v>
      </c>
      <c r="G11" s="15"/>
    </row>
    <row r="12" spans="1:8" x14ac:dyDescent="0.35">
      <c r="A12" s="12" t="s">
        <v>1855</v>
      </c>
      <c r="B12" s="30" t="s">
        <v>1856</v>
      </c>
      <c r="C12" s="30" t="s">
        <v>912</v>
      </c>
      <c r="D12" s="13">
        <v>281154</v>
      </c>
      <c r="E12" s="14">
        <v>3781.94</v>
      </c>
      <c r="F12" s="15">
        <v>3.95E-2</v>
      </c>
      <c r="G12" s="15"/>
    </row>
    <row r="13" spans="1:8" x14ac:dyDescent="0.35">
      <c r="A13" s="12" t="s">
        <v>1679</v>
      </c>
      <c r="B13" s="30" t="s">
        <v>1680</v>
      </c>
      <c r="C13" s="30" t="s">
        <v>1082</v>
      </c>
      <c r="D13" s="13">
        <v>270000</v>
      </c>
      <c r="E13" s="14">
        <v>3694.14</v>
      </c>
      <c r="F13" s="15">
        <v>3.85E-2</v>
      </c>
      <c r="G13" s="15"/>
    </row>
    <row r="14" spans="1:8" x14ac:dyDescent="0.35">
      <c r="A14" s="12" t="s">
        <v>1215</v>
      </c>
      <c r="B14" s="30" t="s">
        <v>1216</v>
      </c>
      <c r="C14" s="30" t="s">
        <v>928</v>
      </c>
      <c r="D14" s="13">
        <v>444870</v>
      </c>
      <c r="E14" s="14">
        <v>3666.84</v>
      </c>
      <c r="F14" s="15">
        <v>3.8300000000000001E-2</v>
      </c>
      <c r="G14" s="15"/>
    </row>
    <row r="15" spans="1:8" x14ac:dyDescent="0.35">
      <c r="A15" s="12" t="s">
        <v>1857</v>
      </c>
      <c r="B15" s="30" t="s">
        <v>1858</v>
      </c>
      <c r="C15" s="30" t="s">
        <v>1082</v>
      </c>
      <c r="D15" s="13">
        <v>285000</v>
      </c>
      <c r="E15" s="14">
        <v>3484.41</v>
      </c>
      <c r="F15" s="15">
        <v>3.6299999999999999E-2</v>
      </c>
      <c r="G15" s="15"/>
    </row>
    <row r="16" spans="1:8" x14ac:dyDescent="0.35">
      <c r="A16" s="12" t="s">
        <v>1829</v>
      </c>
      <c r="B16" s="30" t="s">
        <v>1830</v>
      </c>
      <c r="C16" s="30" t="s">
        <v>1022</v>
      </c>
      <c r="D16" s="13">
        <v>1800000</v>
      </c>
      <c r="E16" s="14">
        <v>3392.1</v>
      </c>
      <c r="F16" s="15">
        <v>3.5400000000000001E-2</v>
      </c>
      <c r="G16" s="15"/>
    </row>
    <row r="17" spans="1:7" x14ac:dyDescent="0.35">
      <c r="A17" s="12" t="s">
        <v>1859</v>
      </c>
      <c r="B17" s="30" t="s">
        <v>1860</v>
      </c>
      <c r="C17" s="30" t="s">
        <v>952</v>
      </c>
      <c r="D17" s="13">
        <v>250000</v>
      </c>
      <c r="E17" s="14">
        <v>3024.88</v>
      </c>
      <c r="F17" s="15">
        <v>3.1600000000000003E-2</v>
      </c>
      <c r="G17" s="15"/>
    </row>
    <row r="18" spans="1:7" x14ac:dyDescent="0.35">
      <c r="A18" s="12" t="s">
        <v>1522</v>
      </c>
      <c r="B18" s="30" t="s">
        <v>1523</v>
      </c>
      <c r="C18" s="30" t="s">
        <v>994</v>
      </c>
      <c r="D18" s="13">
        <v>167000</v>
      </c>
      <c r="E18" s="14">
        <v>2972.02</v>
      </c>
      <c r="F18" s="15">
        <v>3.1E-2</v>
      </c>
      <c r="G18" s="15"/>
    </row>
    <row r="19" spans="1:7" x14ac:dyDescent="0.35">
      <c r="A19" s="12" t="s">
        <v>1861</v>
      </c>
      <c r="B19" s="30" t="s">
        <v>1862</v>
      </c>
      <c r="C19" s="30" t="s">
        <v>1863</v>
      </c>
      <c r="D19" s="13">
        <v>422570</v>
      </c>
      <c r="E19" s="14">
        <v>2943.62</v>
      </c>
      <c r="F19" s="15">
        <v>3.0700000000000002E-2</v>
      </c>
      <c r="G19" s="15"/>
    </row>
    <row r="20" spans="1:7" x14ac:dyDescent="0.35">
      <c r="A20" s="12" t="s">
        <v>1794</v>
      </c>
      <c r="B20" s="30" t="s">
        <v>1795</v>
      </c>
      <c r="C20" s="30" t="s">
        <v>952</v>
      </c>
      <c r="D20" s="13">
        <v>290000</v>
      </c>
      <c r="E20" s="14">
        <v>2747.9</v>
      </c>
      <c r="F20" s="15">
        <v>2.87E-2</v>
      </c>
      <c r="G20" s="15"/>
    </row>
    <row r="21" spans="1:7" x14ac:dyDescent="0.35">
      <c r="A21" s="12" t="s">
        <v>1864</v>
      </c>
      <c r="B21" s="30" t="s">
        <v>1865</v>
      </c>
      <c r="C21" s="30" t="s">
        <v>952</v>
      </c>
      <c r="D21" s="13">
        <v>710000</v>
      </c>
      <c r="E21" s="14">
        <v>2655.05</v>
      </c>
      <c r="F21" s="15">
        <v>2.7699999999999999E-2</v>
      </c>
      <c r="G21" s="15"/>
    </row>
    <row r="22" spans="1:7" x14ac:dyDescent="0.35">
      <c r="A22" s="12" t="s">
        <v>1845</v>
      </c>
      <c r="B22" s="30" t="s">
        <v>1846</v>
      </c>
      <c r="C22" s="30" t="s">
        <v>977</v>
      </c>
      <c r="D22" s="13">
        <v>165000</v>
      </c>
      <c r="E22" s="14">
        <v>2468.9</v>
      </c>
      <c r="F22" s="15">
        <v>2.58E-2</v>
      </c>
      <c r="G22" s="15"/>
    </row>
    <row r="23" spans="1:7" x14ac:dyDescent="0.35">
      <c r="A23" s="12" t="s">
        <v>1809</v>
      </c>
      <c r="B23" s="30" t="s">
        <v>1810</v>
      </c>
      <c r="C23" s="30" t="s">
        <v>949</v>
      </c>
      <c r="D23" s="13">
        <v>370000</v>
      </c>
      <c r="E23" s="14">
        <v>2378.1799999999998</v>
      </c>
      <c r="F23" s="15">
        <v>2.4799999999999999E-2</v>
      </c>
      <c r="G23" s="15"/>
    </row>
    <row r="24" spans="1:7" x14ac:dyDescent="0.35">
      <c r="A24" s="12" t="s">
        <v>1847</v>
      </c>
      <c r="B24" s="30" t="s">
        <v>1848</v>
      </c>
      <c r="C24" s="30" t="s">
        <v>1082</v>
      </c>
      <c r="D24" s="13">
        <v>1200000</v>
      </c>
      <c r="E24" s="14">
        <v>2067.6</v>
      </c>
      <c r="F24" s="15">
        <v>2.1600000000000001E-2</v>
      </c>
      <c r="G24" s="15"/>
    </row>
    <row r="25" spans="1:7" x14ac:dyDescent="0.35">
      <c r="A25" s="12" t="s">
        <v>1866</v>
      </c>
      <c r="B25" s="30" t="s">
        <v>1867</v>
      </c>
      <c r="C25" s="30" t="s">
        <v>1089</v>
      </c>
      <c r="D25" s="13">
        <v>137367</v>
      </c>
      <c r="E25" s="14">
        <v>2057</v>
      </c>
      <c r="F25" s="15">
        <v>2.1499999999999998E-2</v>
      </c>
      <c r="G25" s="15"/>
    </row>
    <row r="26" spans="1:7" x14ac:dyDescent="0.35">
      <c r="A26" s="12" t="s">
        <v>1779</v>
      </c>
      <c r="B26" s="30" t="s">
        <v>1780</v>
      </c>
      <c r="C26" s="30" t="s">
        <v>1233</v>
      </c>
      <c r="D26" s="13">
        <v>155000</v>
      </c>
      <c r="E26" s="14">
        <v>1943.86</v>
      </c>
      <c r="F26" s="15">
        <v>2.0299999999999999E-2</v>
      </c>
      <c r="G26" s="15"/>
    </row>
    <row r="27" spans="1:7" x14ac:dyDescent="0.35">
      <c r="A27" s="12" t="s">
        <v>1683</v>
      </c>
      <c r="B27" s="30" t="s">
        <v>1684</v>
      </c>
      <c r="C27" s="30" t="s">
        <v>997</v>
      </c>
      <c r="D27" s="13">
        <v>100000</v>
      </c>
      <c r="E27" s="14">
        <v>1876.95</v>
      </c>
      <c r="F27" s="15">
        <v>1.9599999999999999E-2</v>
      </c>
      <c r="G27" s="15"/>
    </row>
    <row r="28" spans="1:7" x14ac:dyDescent="0.35">
      <c r="A28" s="12" t="s">
        <v>1868</v>
      </c>
      <c r="B28" s="30" t="s">
        <v>1869</v>
      </c>
      <c r="C28" s="30" t="s">
        <v>928</v>
      </c>
      <c r="D28" s="13">
        <v>560000</v>
      </c>
      <c r="E28" s="14">
        <v>1757.28</v>
      </c>
      <c r="F28" s="15">
        <v>1.83E-2</v>
      </c>
      <c r="G28" s="15"/>
    </row>
    <row r="29" spans="1:7" x14ac:dyDescent="0.35">
      <c r="A29" s="12" t="s">
        <v>1870</v>
      </c>
      <c r="B29" s="30" t="s">
        <v>1871</v>
      </c>
      <c r="C29" s="30" t="s">
        <v>994</v>
      </c>
      <c r="D29" s="13">
        <v>179635</v>
      </c>
      <c r="E29" s="14">
        <v>1750.9</v>
      </c>
      <c r="F29" s="15">
        <v>1.83E-2</v>
      </c>
      <c r="G29" s="15"/>
    </row>
    <row r="30" spans="1:7" x14ac:dyDescent="0.35">
      <c r="A30" s="12" t="s">
        <v>1872</v>
      </c>
      <c r="B30" s="30" t="s">
        <v>1873</v>
      </c>
      <c r="C30" s="30" t="s">
        <v>928</v>
      </c>
      <c r="D30" s="13">
        <v>456321</v>
      </c>
      <c r="E30" s="14">
        <v>1674.24</v>
      </c>
      <c r="F30" s="15">
        <v>1.7500000000000002E-2</v>
      </c>
      <c r="G30" s="15"/>
    </row>
    <row r="31" spans="1:7" x14ac:dyDescent="0.35">
      <c r="A31" s="12" t="s">
        <v>1498</v>
      </c>
      <c r="B31" s="30" t="s">
        <v>1499</v>
      </c>
      <c r="C31" s="30" t="s">
        <v>928</v>
      </c>
      <c r="D31" s="13">
        <v>172901</v>
      </c>
      <c r="E31" s="14">
        <v>1660.28</v>
      </c>
      <c r="F31" s="15">
        <v>1.7299999999999999E-2</v>
      </c>
      <c r="G31" s="15"/>
    </row>
    <row r="32" spans="1:7" x14ac:dyDescent="0.35">
      <c r="A32" s="12" t="s">
        <v>1874</v>
      </c>
      <c r="B32" s="30" t="s">
        <v>1875</v>
      </c>
      <c r="C32" s="30" t="s">
        <v>920</v>
      </c>
      <c r="D32" s="13">
        <v>410000</v>
      </c>
      <c r="E32" s="14">
        <v>1517.62</v>
      </c>
      <c r="F32" s="15">
        <v>1.5800000000000002E-2</v>
      </c>
      <c r="G32" s="15"/>
    </row>
    <row r="33" spans="1:7" x14ac:dyDescent="0.35">
      <c r="A33" s="12" t="s">
        <v>1800</v>
      </c>
      <c r="B33" s="30" t="s">
        <v>1801</v>
      </c>
      <c r="C33" s="30" t="s">
        <v>1802</v>
      </c>
      <c r="D33" s="13">
        <v>330000</v>
      </c>
      <c r="E33" s="14">
        <v>1494.08</v>
      </c>
      <c r="F33" s="15">
        <v>1.5599999999999999E-2</v>
      </c>
      <c r="G33" s="15"/>
    </row>
    <row r="34" spans="1:7" x14ac:dyDescent="0.35">
      <c r="A34" s="12" t="s">
        <v>1876</v>
      </c>
      <c r="B34" s="30" t="s">
        <v>1877</v>
      </c>
      <c r="C34" s="30" t="s">
        <v>1089</v>
      </c>
      <c r="D34" s="13">
        <v>322792</v>
      </c>
      <c r="E34" s="14">
        <v>1492.11</v>
      </c>
      <c r="F34" s="15">
        <v>1.5599999999999999E-2</v>
      </c>
      <c r="G34" s="15"/>
    </row>
    <row r="35" spans="1:7" x14ac:dyDescent="0.35">
      <c r="A35" s="12" t="s">
        <v>1878</v>
      </c>
      <c r="B35" s="30" t="s">
        <v>1879</v>
      </c>
      <c r="C35" s="30" t="s">
        <v>977</v>
      </c>
      <c r="D35" s="13">
        <v>164450</v>
      </c>
      <c r="E35" s="14">
        <v>1483.42</v>
      </c>
      <c r="F35" s="15">
        <v>1.55E-2</v>
      </c>
      <c r="G35" s="15"/>
    </row>
    <row r="36" spans="1:7" x14ac:dyDescent="0.35">
      <c r="A36" s="12" t="s">
        <v>1880</v>
      </c>
      <c r="B36" s="30" t="s">
        <v>1881</v>
      </c>
      <c r="C36" s="30" t="s">
        <v>962</v>
      </c>
      <c r="D36" s="13">
        <v>1000000</v>
      </c>
      <c r="E36" s="14">
        <v>1363</v>
      </c>
      <c r="F36" s="15">
        <v>1.4200000000000001E-2</v>
      </c>
      <c r="G36" s="15"/>
    </row>
    <row r="37" spans="1:7" x14ac:dyDescent="0.35">
      <c r="A37" s="12" t="s">
        <v>1013</v>
      </c>
      <c r="B37" s="30" t="s">
        <v>1014</v>
      </c>
      <c r="C37" s="30" t="s">
        <v>1015</v>
      </c>
      <c r="D37" s="13">
        <v>50000</v>
      </c>
      <c r="E37" s="14">
        <v>1282.5</v>
      </c>
      <c r="F37" s="15">
        <v>1.34E-2</v>
      </c>
      <c r="G37" s="15"/>
    </row>
    <row r="38" spans="1:7" x14ac:dyDescent="0.35">
      <c r="A38" s="12" t="s">
        <v>1882</v>
      </c>
      <c r="B38" s="30" t="s">
        <v>1883</v>
      </c>
      <c r="C38" s="30" t="s">
        <v>1082</v>
      </c>
      <c r="D38" s="13">
        <v>184941</v>
      </c>
      <c r="E38" s="14">
        <v>1267.31</v>
      </c>
      <c r="F38" s="15">
        <v>1.32E-2</v>
      </c>
      <c r="G38" s="15"/>
    </row>
    <row r="39" spans="1:7" x14ac:dyDescent="0.35">
      <c r="A39" s="12" t="s">
        <v>1884</v>
      </c>
      <c r="B39" s="30" t="s">
        <v>1885</v>
      </c>
      <c r="C39" s="30" t="s">
        <v>928</v>
      </c>
      <c r="D39" s="13">
        <v>246223</v>
      </c>
      <c r="E39" s="14">
        <v>1258.57</v>
      </c>
      <c r="F39" s="15">
        <v>1.3100000000000001E-2</v>
      </c>
      <c r="G39" s="15"/>
    </row>
    <row r="40" spans="1:7" x14ac:dyDescent="0.35">
      <c r="A40" s="12" t="s">
        <v>1886</v>
      </c>
      <c r="B40" s="30" t="s">
        <v>1887</v>
      </c>
      <c r="C40" s="30" t="s">
        <v>985</v>
      </c>
      <c r="D40" s="13">
        <v>90000</v>
      </c>
      <c r="E40" s="14">
        <v>1208.03</v>
      </c>
      <c r="F40" s="15">
        <v>1.26E-2</v>
      </c>
      <c r="G40" s="15"/>
    </row>
    <row r="41" spans="1:7" x14ac:dyDescent="0.35">
      <c r="A41" s="12" t="s">
        <v>1888</v>
      </c>
      <c r="B41" s="30" t="s">
        <v>1889</v>
      </c>
      <c r="C41" s="30" t="s">
        <v>1073</v>
      </c>
      <c r="D41" s="13">
        <v>100000</v>
      </c>
      <c r="E41" s="14">
        <v>1207.8499999999999</v>
      </c>
      <c r="F41" s="15">
        <v>1.26E-2</v>
      </c>
      <c r="G41" s="15"/>
    </row>
    <row r="42" spans="1:7" x14ac:dyDescent="0.35">
      <c r="A42" s="12" t="s">
        <v>1890</v>
      </c>
      <c r="B42" s="30" t="s">
        <v>1891</v>
      </c>
      <c r="C42" s="30" t="s">
        <v>1532</v>
      </c>
      <c r="D42" s="13">
        <v>400000</v>
      </c>
      <c r="E42" s="14">
        <v>1125.5999999999999</v>
      </c>
      <c r="F42" s="15">
        <v>1.17E-2</v>
      </c>
      <c r="G42" s="15"/>
    </row>
    <row r="43" spans="1:7" x14ac:dyDescent="0.35">
      <c r="A43" s="12" t="s">
        <v>1892</v>
      </c>
      <c r="B43" s="30" t="s">
        <v>1893</v>
      </c>
      <c r="C43" s="30" t="s">
        <v>928</v>
      </c>
      <c r="D43" s="13">
        <v>140000</v>
      </c>
      <c r="E43" s="14">
        <v>1027.18</v>
      </c>
      <c r="F43" s="15">
        <v>1.0699999999999999E-2</v>
      </c>
      <c r="G43" s="15"/>
    </row>
    <row r="44" spans="1:7" x14ac:dyDescent="0.35">
      <c r="A44" s="12" t="s">
        <v>1894</v>
      </c>
      <c r="B44" s="30" t="s">
        <v>1895</v>
      </c>
      <c r="C44" s="30" t="s">
        <v>1089</v>
      </c>
      <c r="D44" s="13">
        <v>200000</v>
      </c>
      <c r="E44" s="14">
        <v>978.7</v>
      </c>
      <c r="F44" s="15">
        <v>1.0200000000000001E-2</v>
      </c>
      <c r="G44" s="15"/>
    </row>
    <row r="45" spans="1:7" x14ac:dyDescent="0.35">
      <c r="A45" s="12" t="s">
        <v>1896</v>
      </c>
      <c r="B45" s="30" t="s">
        <v>1897</v>
      </c>
      <c r="C45" s="30" t="s">
        <v>997</v>
      </c>
      <c r="D45" s="13">
        <v>30373</v>
      </c>
      <c r="E45" s="14">
        <v>924.34</v>
      </c>
      <c r="F45" s="15">
        <v>9.5999999999999992E-3</v>
      </c>
      <c r="G45" s="15"/>
    </row>
    <row r="46" spans="1:7" x14ac:dyDescent="0.35">
      <c r="A46" s="12" t="s">
        <v>1898</v>
      </c>
      <c r="B46" s="30" t="s">
        <v>1899</v>
      </c>
      <c r="C46" s="30" t="s">
        <v>967</v>
      </c>
      <c r="D46" s="13">
        <v>200000</v>
      </c>
      <c r="E46" s="14">
        <v>868.4</v>
      </c>
      <c r="F46" s="15">
        <v>9.1000000000000004E-3</v>
      </c>
      <c r="G46" s="15"/>
    </row>
    <row r="47" spans="1:7" x14ac:dyDescent="0.35">
      <c r="A47" s="12" t="s">
        <v>1900</v>
      </c>
      <c r="B47" s="30" t="s">
        <v>1901</v>
      </c>
      <c r="C47" s="30" t="s">
        <v>977</v>
      </c>
      <c r="D47" s="13">
        <v>100807</v>
      </c>
      <c r="E47" s="14">
        <v>794.21</v>
      </c>
      <c r="F47" s="15">
        <v>8.3000000000000001E-3</v>
      </c>
      <c r="G47" s="15"/>
    </row>
    <row r="48" spans="1:7" x14ac:dyDescent="0.35">
      <c r="A48" s="12" t="s">
        <v>1763</v>
      </c>
      <c r="B48" s="30" t="s">
        <v>1764</v>
      </c>
      <c r="C48" s="30" t="s">
        <v>928</v>
      </c>
      <c r="D48" s="13">
        <v>39490</v>
      </c>
      <c r="E48" s="14">
        <v>755.74</v>
      </c>
      <c r="F48" s="15">
        <v>7.9000000000000008E-3</v>
      </c>
      <c r="G48" s="15"/>
    </row>
    <row r="49" spans="1:7" x14ac:dyDescent="0.35">
      <c r="A49" s="12" t="s">
        <v>1902</v>
      </c>
      <c r="B49" s="30" t="s">
        <v>1903</v>
      </c>
      <c r="C49" s="30" t="s">
        <v>1068</v>
      </c>
      <c r="D49" s="13">
        <v>155000</v>
      </c>
      <c r="E49" s="14">
        <v>750.2</v>
      </c>
      <c r="F49" s="15">
        <v>7.7999999999999996E-3</v>
      </c>
      <c r="G49" s="15"/>
    </row>
    <row r="50" spans="1:7" x14ac:dyDescent="0.35">
      <c r="A50" s="12" t="s">
        <v>1697</v>
      </c>
      <c r="B50" s="30" t="s">
        <v>1698</v>
      </c>
      <c r="C50" s="30" t="s">
        <v>977</v>
      </c>
      <c r="D50" s="13">
        <v>131793</v>
      </c>
      <c r="E50" s="14">
        <v>680.58</v>
      </c>
      <c r="F50" s="15">
        <v>7.1000000000000004E-3</v>
      </c>
      <c r="G50" s="15"/>
    </row>
    <row r="51" spans="1:7" x14ac:dyDescent="0.35">
      <c r="A51" s="12" t="s">
        <v>1098</v>
      </c>
      <c r="B51" s="30" t="s">
        <v>1099</v>
      </c>
      <c r="C51" s="30" t="s">
        <v>900</v>
      </c>
      <c r="D51" s="13">
        <v>200000</v>
      </c>
      <c r="E51" s="14">
        <v>476.8</v>
      </c>
      <c r="F51" s="15">
        <v>5.0000000000000001E-3</v>
      </c>
      <c r="G51" s="15"/>
    </row>
    <row r="52" spans="1:7" x14ac:dyDescent="0.35">
      <c r="A52" s="12" t="s">
        <v>1904</v>
      </c>
      <c r="B52" s="30" t="s">
        <v>1905</v>
      </c>
      <c r="C52" s="30" t="s">
        <v>1022</v>
      </c>
      <c r="D52" s="13">
        <v>377924</v>
      </c>
      <c r="E52" s="14">
        <v>455.59</v>
      </c>
      <c r="F52" s="15">
        <v>4.7999999999999996E-3</v>
      </c>
      <c r="G52" s="15"/>
    </row>
    <row r="53" spans="1:7" x14ac:dyDescent="0.35">
      <c r="A53" s="12" t="s">
        <v>1906</v>
      </c>
      <c r="B53" s="30" t="s">
        <v>1907</v>
      </c>
      <c r="C53" s="30" t="s">
        <v>985</v>
      </c>
      <c r="D53" s="13">
        <v>98475</v>
      </c>
      <c r="E53" s="14">
        <v>443.68</v>
      </c>
      <c r="F53" s="15">
        <v>4.5999999999999999E-3</v>
      </c>
      <c r="G53" s="15"/>
    </row>
    <row r="54" spans="1:7" x14ac:dyDescent="0.35">
      <c r="A54" s="12" t="s">
        <v>1908</v>
      </c>
      <c r="B54" s="30" t="s">
        <v>1909</v>
      </c>
      <c r="C54" s="30" t="s">
        <v>1089</v>
      </c>
      <c r="D54" s="13">
        <v>90000</v>
      </c>
      <c r="E54" s="14">
        <v>430.38</v>
      </c>
      <c r="F54" s="15">
        <v>4.4999999999999997E-3</v>
      </c>
      <c r="G54" s="15"/>
    </row>
    <row r="55" spans="1:7" x14ac:dyDescent="0.35">
      <c r="A55" s="12" t="s">
        <v>1603</v>
      </c>
      <c r="B55" s="30" t="s">
        <v>1604</v>
      </c>
      <c r="C55" s="30" t="s">
        <v>1068</v>
      </c>
      <c r="D55" s="13">
        <v>81121</v>
      </c>
      <c r="E55" s="14">
        <v>337.83</v>
      </c>
      <c r="F55" s="15">
        <v>3.5000000000000001E-3</v>
      </c>
      <c r="G55" s="15"/>
    </row>
    <row r="56" spans="1:7" x14ac:dyDescent="0.35">
      <c r="A56" s="12" t="s">
        <v>1530</v>
      </c>
      <c r="B56" s="30" t="s">
        <v>1531</v>
      </c>
      <c r="C56" s="30" t="s">
        <v>1532</v>
      </c>
      <c r="D56" s="13">
        <v>39396</v>
      </c>
      <c r="E56" s="14">
        <v>285.68</v>
      </c>
      <c r="F56" s="15">
        <v>3.0000000000000001E-3</v>
      </c>
      <c r="G56" s="15"/>
    </row>
    <row r="57" spans="1:7" x14ac:dyDescent="0.35">
      <c r="A57" s="12" t="s">
        <v>1910</v>
      </c>
      <c r="B57" s="30" t="s">
        <v>1911</v>
      </c>
      <c r="C57" s="30" t="s">
        <v>1252</v>
      </c>
      <c r="D57" s="13">
        <v>609</v>
      </c>
      <c r="E57" s="14">
        <v>3.47</v>
      </c>
      <c r="F57" s="15">
        <v>0</v>
      </c>
      <c r="G57" s="15"/>
    </row>
    <row r="58" spans="1:7" x14ac:dyDescent="0.35">
      <c r="A58" s="16" t="s">
        <v>110</v>
      </c>
      <c r="B58" s="31"/>
      <c r="C58" s="31"/>
      <c r="D58" s="17"/>
      <c r="E58" s="37">
        <v>91940.88</v>
      </c>
      <c r="F58" s="38">
        <v>0.95930000000000004</v>
      </c>
      <c r="G58" s="20"/>
    </row>
    <row r="59" spans="1:7" x14ac:dyDescent="0.35">
      <c r="A59" s="16" t="s">
        <v>1277</v>
      </c>
      <c r="B59" s="30"/>
      <c r="C59" s="30"/>
      <c r="D59" s="13"/>
      <c r="E59" s="14"/>
      <c r="F59" s="15"/>
      <c r="G59" s="15"/>
    </row>
    <row r="60" spans="1:7" x14ac:dyDescent="0.35">
      <c r="A60" s="16" t="s">
        <v>110</v>
      </c>
      <c r="B60" s="30"/>
      <c r="C60" s="30"/>
      <c r="D60" s="13"/>
      <c r="E60" s="39" t="s">
        <v>104</v>
      </c>
      <c r="F60" s="40" t="s">
        <v>104</v>
      </c>
      <c r="G60" s="15"/>
    </row>
    <row r="61" spans="1:7" x14ac:dyDescent="0.35">
      <c r="A61" s="21" t="s">
        <v>135</v>
      </c>
      <c r="B61" s="32"/>
      <c r="C61" s="32"/>
      <c r="D61" s="22"/>
      <c r="E61" s="27">
        <v>91940.88</v>
      </c>
      <c r="F61" s="28">
        <v>0.95930000000000004</v>
      </c>
      <c r="G61" s="20"/>
    </row>
    <row r="62" spans="1:7" x14ac:dyDescent="0.35">
      <c r="A62" s="12"/>
      <c r="B62" s="30"/>
      <c r="C62" s="30"/>
      <c r="D62" s="13"/>
      <c r="E62" s="14"/>
      <c r="F62" s="15"/>
      <c r="G62" s="15"/>
    </row>
    <row r="63" spans="1:7" x14ac:dyDescent="0.35">
      <c r="A63" s="16" t="s">
        <v>1278</v>
      </c>
      <c r="B63" s="30"/>
      <c r="C63" s="30"/>
      <c r="D63" s="13"/>
      <c r="E63" s="14"/>
      <c r="F63" s="15"/>
      <c r="G63" s="15"/>
    </row>
    <row r="64" spans="1:7" x14ac:dyDescent="0.35">
      <c r="A64" s="16" t="s">
        <v>1279</v>
      </c>
      <c r="B64" s="30"/>
      <c r="C64" s="30"/>
      <c r="D64" s="13"/>
      <c r="E64" s="14"/>
      <c r="F64" s="15"/>
      <c r="G64" s="15"/>
    </row>
    <row r="65" spans="1:7" x14ac:dyDescent="0.35">
      <c r="A65" s="12" t="s">
        <v>1543</v>
      </c>
      <c r="B65" s="30"/>
      <c r="C65" s="30" t="s">
        <v>1544</v>
      </c>
      <c r="D65" s="13">
        <v>7950</v>
      </c>
      <c r="E65" s="14">
        <v>1500.52</v>
      </c>
      <c r="F65" s="15">
        <v>1.5651999999999999E-2</v>
      </c>
      <c r="G65" s="15"/>
    </row>
    <row r="66" spans="1:7" x14ac:dyDescent="0.35">
      <c r="A66" s="12" t="s">
        <v>1310</v>
      </c>
      <c r="B66" s="30"/>
      <c r="C66" s="30" t="s">
        <v>928</v>
      </c>
      <c r="D66" s="13">
        <v>40000</v>
      </c>
      <c r="E66" s="14">
        <v>331.1</v>
      </c>
      <c r="F66" s="15">
        <v>3.4529999999999999E-3</v>
      </c>
      <c r="G66" s="15"/>
    </row>
    <row r="67" spans="1:7" x14ac:dyDescent="0.35">
      <c r="A67" s="12" t="s">
        <v>1404</v>
      </c>
      <c r="B67" s="30"/>
      <c r="C67" s="30" t="s">
        <v>1015</v>
      </c>
      <c r="D67" s="13">
        <v>300</v>
      </c>
      <c r="E67" s="14">
        <v>7.74</v>
      </c>
      <c r="F67" s="15">
        <v>8.0000000000000007E-5</v>
      </c>
      <c r="G67" s="15"/>
    </row>
    <row r="68" spans="1:7" x14ac:dyDescent="0.35">
      <c r="A68" s="16" t="s">
        <v>110</v>
      </c>
      <c r="B68" s="31"/>
      <c r="C68" s="31"/>
      <c r="D68" s="17"/>
      <c r="E68" s="37">
        <v>1839.36</v>
      </c>
      <c r="F68" s="38">
        <v>1.9185000000000001E-2</v>
      </c>
      <c r="G68" s="20"/>
    </row>
    <row r="69" spans="1:7" x14ac:dyDescent="0.35">
      <c r="A69" s="12"/>
      <c r="B69" s="30"/>
      <c r="C69" s="30"/>
      <c r="D69" s="13"/>
      <c r="E69" s="14"/>
      <c r="F69" s="15"/>
      <c r="G69" s="15"/>
    </row>
    <row r="70" spans="1:7" x14ac:dyDescent="0.35">
      <c r="A70" s="12"/>
      <c r="B70" s="30"/>
      <c r="C70" s="30"/>
      <c r="D70" s="13"/>
      <c r="E70" s="14"/>
      <c r="F70" s="15"/>
      <c r="G70" s="15"/>
    </row>
    <row r="71" spans="1:7" x14ac:dyDescent="0.35">
      <c r="A71" s="12"/>
      <c r="B71" s="30"/>
      <c r="C71" s="30"/>
      <c r="D71" s="13"/>
      <c r="E71" s="14"/>
      <c r="F71" s="15"/>
      <c r="G71" s="15"/>
    </row>
    <row r="72" spans="1:7" x14ac:dyDescent="0.35">
      <c r="A72" s="21" t="s">
        <v>135</v>
      </c>
      <c r="B72" s="32"/>
      <c r="C72" s="32"/>
      <c r="D72" s="22"/>
      <c r="E72" s="18">
        <v>1839.36</v>
      </c>
      <c r="F72" s="19">
        <v>1.9185000000000001E-2</v>
      </c>
      <c r="G72" s="20"/>
    </row>
    <row r="73" spans="1:7" x14ac:dyDescent="0.35">
      <c r="A73" s="12"/>
      <c r="B73" s="30"/>
      <c r="C73" s="30"/>
      <c r="D73" s="13"/>
      <c r="E73" s="14"/>
      <c r="F73" s="15"/>
      <c r="G73" s="15"/>
    </row>
    <row r="74" spans="1:7" x14ac:dyDescent="0.35">
      <c r="A74" s="16" t="s">
        <v>105</v>
      </c>
      <c r="B74" s="30"/>
      <c r="C74" s="30"/>
      <c r="D74" s="13"/>
      <c r="E74" s="14"/>
      <c r="F74" s="15"/>
      <c r="G74" s="15"/>
    </row>
    <row r="75" spans="1:7" x14ac:dyDescent="0.35">
      <c r="A75" s="12"/>
      <c r="B75" s="30"/>
      <c r="C75" s="30"/>
      <c r="D75" s="13"/>
      <c r="E75" s="14"/>
      <c r="F75" s="15"/>
      <c r="G75" s="15"/>
    </row>
    <row r="76" spans="1:7" x14ac:dyDescent="0.35">
      <c r="A76" s="16" t="s">
        <v>106</v>
      </c>
      <c r="B76" s="30"/>
      <c r="C76" s="30"/>
      <c r="D76" s="13"/>
      <c r="E76" s="14"/>
      <c r="F76" s="15"/>
      <c r="G76" s="15"/>
    </row>
    <row r="77" spans="1:7" x14ac:dyDescent="0.35">
      <c r="A77" s="12" t="s">
        <v>1479</v>
      </c>
      <c r="B77" s="30" t="s">
        <v>1480</v>
      </c>
      <c r="C77" s="30" t="s">
        <v>109</v>
      </c>
      <c r="D77" s="13">
        <v>300000</v>
      </c>
      <c r="E77" s="14">
        <v>298.97000000000003</v>
      </c>
      <c r="F77" s="15">
        <v>3.0999999999999999E-3</v>
      </c>
      <c r="G77" s="15">
        <v>5.9804000000000003E-2</v>
      </c>
    </row>
    <row r="78" spans="1:7" x14ac:dyDescent="0.35">
      <c r="A78" s="12" t="s">
        <v>1581</v>
      </c>
      <c r="B78" s="30" t="s">
        <v>1582</v>
      </c>
      <c r="C78" s="30" t="s">
        <v>109</v>
      </c>
      <c r="D78" s="13">
        <v>200000</v>
      </c>
      <c r="E78" s="14">
        <v>197.37</v>
      </c>
      <c r="F78" s="15">
        <v>2.0999999999999999E-3</v>
      </c>
      <c r="G78" s="15">
        <v>6.3124E-2</v>
      </c>
    </row>
    <row r="79" spans="1:7" x14ac:dyDescent="0.35">
      <c r="A79" s="16" t="s">
        <v>110</v>
      </c>
      <c r="B79" s="31"/>
      <c r="C79" s="31"/>
      <c r="D79" s="17"/>
      <c r="E79" s="37">
        <v>496.34</v>
      </c>
      <c r="F79" s="38">
        <v>5.1999999999999998E-3</v>
      </c>
      <c r="G79" s="20"/>
    </row>
    <row r="80" spans="1:7" x14ac:dyDescent="0.35">
      <c r="A80" s="12"/>
      <c r="B80" s="30"/>
      <c r="C80" s="30"/>
      <c r="D80" s="13"/>
      <c r="E80" s="14"/>
      <c r="F80" s="15"/>
      <c r="G80" s="15"/>
    </row>
    <row r="81" spans="1:7" x14ac:dyDescent="0.35">
      <c r="A81" s="21" t="s">
        <v>135</v>
      </c>
      <c r="B81" s="32"/>
      <c r="C81" s="32"/>
      <c r="D81" s="22"/>
      <c r="E81" s="18">
        <v>496.34</v>
      </c>
      <c r="F81" s="19">
        <v>5.1999999999999998E-3</v>
      </c>
      <c r="G81" s="20"/>
    </row>
    <row r="82" spans="1:7" x14ac:dyDescent="0.35">
      <c r="A82" s="12"/>
      <c r="B82" s="30"/>
      <c r="C82" s="30"/>
      <c r="D82" s="13"/>
      <c r="E82" s="14"/>
      <c r="F82" s="15"/>
      <c r="G82" s="15"/>
    </row>
    <row r="83" spans="1:7" x14ac:dyDescent="0.35">
      <c r="A83" s="12"/>
      <c r="B83" s="30"/>
      <c r="C83" s="30"/>
      <c r="D83" s="13"/>
      <c r="E83" s="14"/>
      <c r="F83" s="15"/>
      <c r="G83" s="15"/>
    </row>
    <row r="84" spans="1:7" x14ac:dyDescent="0.35">
      <c r="A84" s="16" t="s">
        <v>136</v>
      </c>
      <c r="B84" s="30"/>
      <c r="C84" s="30"/>
      <c r="D84" s="13"/>
      <c r="E84" s="14"/>
      <c r="F84" s="15"/>
      <c r="G84" s="15"/>
    </row>
    <row r="85" spans="1:7" x14ac:dyDescent="0.35">
      <c r="A85" s="12" t="s">
        <v>137</v>
      </c>
      <c r="B85" s="30"/>
      <c r="C85" s="30"/>
      <c r="D85" s="13"/>
      <c r="E85" s="14">
        <v>2866.56</v>
      </c>
      <c r="F85" s="15">
        <v>2.9899999999999999E-2</v>
      </c>
      <c r="G85" s="15">
        <v>5.6446000000000003E-2</v>
      </c>
    </row>
    <row r="86" spans="1:7" x14ac:dyDescent="0.35">
      <c r="A86" s="16" t="s">
        <v>110</v>
      </c>
      <c r="B86" s="31"/>
      <c r="C86" s="31"/>
      <c r="D86" s="17"/>
      <c r="E86" s="37">
        <v>2866.56</v>
      </c>
      <c r="F86" s="38">
        <v>2.9899999999999999E-2</v>
      </c>
      <c r="G86" s="20"/>
    </row>
    <row r="87" spans="1:7" x14ac:dyDescent="0.35">
      <c r="A87" s="12"/>
      <c r="B87" s="30"/>
      <c r="C87" s="30"/>
      <c r="D87" s="13"/>
      <c r="E87" s="14"/>
      <c r="F87" s="15"/>
      <c r="G87" s="15"/>
    </row>
    <row r="88" spans="1:7" x14ac:dyDescent="0.35">
      <c r="A88" s="21" t="s">
        <v>135</v>
      </c>
      <c r="B88" s="32"/>
      <c r="C88" s="32"/>
      <c r="D88" s="22"/>
      <c r="E88" s="18">
        <v>2866.56</v>
      </c>
      <c r="F88" s="19">
        <v>2.9899999999999999E-2</v>
      </c>
      <c r="G88" s="20"/>
    </row>
    <row r="89" spans="1:7" x14ac:dyDescent="0.35">
      <c r="A89" s="12" t="s">
        <v>138</v>
      </c>
      <c r="B89" s="30"/>
      <c r="C89" s="30"/>
      <c r="D89" s="13"/>
      <c r="E89" s="14">
        <v>0.44330320000000001</v>
      </c>
      <c r="F89" s="15">
        <v>3.9999999999999998E-6</v>
      </c>
      <c r="G89" s="15"/>
    </row>
    <row r="90" spans="1:7" x14ac:dyDescent="0.35">
      <c r="A90" s="12" t="s">
        <v>139</v>
      </c>
      <c r="B90" s="30"/>
      <c r="C90" s="30"/>
      <c r="D90" s="13"/>
      <c r="E90" s="14">
        <v>560.47669680000001</v>
      </c>
      <c r="F90" s="15">
        <v>5.5960000000000003E-3</v>
      </c>
      <c r="G90" s="15">
        <v>5.6446000000000003E-2</v>
      </c>
    </row>
    <row r="91" spans="1:7" x14ac:dyDescent="0.35">
      <c r="A91" s="25" t="s">
        <v>140</v>
      </c>
      <c r="B91" s="33"/>
      <c r="C91" s="33"/>
      <c r="D91" s="26"/>
      <c r="E91" s="27">
        <v>95864.7</v>
      </c>
      <c r="F91" s="28">
        <v>1</v>
      </c>
      <c r="G91" s="28"/>
    </row>
    <row r="93" spans="1:7" x14ac:dyDescent="0.35">
      <c r="A93" s="1" t="s">
        <v>1481</v>
      </c>
    </row>
    <row r="96" spans="1:7" x14ac:dyDescent="0.35">
      <c r="A96" s="1" t="s">
        <v>2352</v>
      </c>
    </row>
    <row r="97" spans="1:7" x14ac:dyDescent="0.35">
      <c r="A97" s="47" t="s">
        <v>2353</v>
      </c>
      <c r="B97" s="34" t="s">
        <v>104</v>
      </c>
    </row>
    <row r="98" spans="1:7" x14ac:dyDescent="0.35">
      <c r="A98" t="s">
        <v>2354</v>
      </c>
    </row>
    <row r="99" spans="1:7" x14ac:dyDescent="0.35">
      <c r="A99" t="s">
        <v>2355</v>
      </c>
      <c r="B99" t="s">
        <v>2356</v>
      </c>
      <c r="C99" t="s">
        <v>2356</v>
      </c>
    </row>
    <row r="100" spans="1:7" x14ac:dyDescent="0.35">
      <c r="B100" s="48">
        <v>44865</v>
      </c>
      <c r="C100" s="48">
        <v>44895</v>
      </c>
    </row>
    <row r="101" spans="1:7" x14ac:dyDescent="0.35">
      <c r="A101" t="s">
        <v>2360</v>
      </c>
      <c r="B101">
        <v>18.1919</v>
      </c>
      <c r="C101">
        <v>17.797699999999999</v>
      </c>
      <c r="E101" s="2"/>
      <c r="G101"/>
    </row>
    <row r="102" spans="1:7" x14ac:dyDescent="0.35">
      <c r="A102" t="s">
        <v>2361</v>
      </c>
      <c r="B102">
        <v>18.1919</v>
      </c>
      <c r="C102">
        <v>17.797699999999999</v>
      </c>
      <c r="E102" s="2"/>
      <c r="G102"/>
    </row>
    <row r="103" spans="1:7" x14ac:dyDescent="0.35">
      <c r="A103" t="s">
        <v>2385</v>
      </c>
      <c r="B103">
        <v>17.601700000000001</v>
      </c>
      <c r="C103">
        <v>17.201499999999999</v>
      </c>
      <c r="E103" s="2"/>
      <c r="G103"/>
    </row>
    <row r="104" spans="1:7" x14ac:dyDescent="0.35">
      <c r="A104" t="s">
        <v>2386</v>
      </c>
      <c r="B104">
        <v>17.6008</v>
      </c>
      <c r="C104">
        <v>17.200600000000001</v>
      </c>
      <c r="E104" s="2"/>
      <c r="G104"/>
    </row>
    <row r="105" spans="1:7" x14ac:dyDescent="0.35">
      <c r="E105" s="2"/>
      <c r="G105"/>
    </row>
    <row r="106" spans="1:7" x14ac:dyDescent="0.35">
      <c r="A106" t="s">
        <v>2371</v>
      </c>
      <c r="B106" s="34" t="s">
        <v>104</v>
      </c>
    </row>
    <row r="107" spans="1:7" x14ac:dyDescent="0.35">
      <c r="A107" t="s">
        <v>2372</v>
      </c>
      <c r="B107" s="34" t="s">
        <v>104</v>
      </c>
    </row>
    <row r="108" spans="1:7" ht="29" x14ac:dyDescent="0.35">
      <c r="A108" s="47" t="s">
        <v>2373</v>
      </c>
      <c r="B108" s="34" t="s">
        <v>104</v>
      </c>
    </row>
    <row r="109" spans="1:7" ht="29" x14ac:dyDescent="0.35">
      <c r="A109" s="47" t="s">
        <v>2374</v>
      </c>
      <c r="B109" s="34" t="s">
        <v>104</v>
      </c>
    </row>
    <row r="110" spans="1:7" x14ac:dyDescent="0.35">
      <c r="A110" t="s">
        <v>2415</v>
      </c>
      <c r="B110" s="49">
        <v>1.4051480000000001</v>
      </c>
    </row>
    <row r="111" spans="1:7" ht="29" x14ac:dyDescent="0.35">
      <c r="A111" s="47" t="s">
        <v>2376</v>
      </c>
      <c r="B111" s="34">
        <v>1839.3647000000001</v>
      </c>
    </row>
    <row r="112" spans="1:7" ht="29" x14ac:dyDescent="0.35">
      <c r="A112" s="47" t="s">
        <v>2377</v>
      </c>
      <c r="B112" s="34" t="s">
        <v>104</v>
      </c>
    </row>
    <row r="113" spans="1:4" ht="29" x14ac:dyDescent="0.35">
      <c r="A113" s="47" t="s">
        <v>2380</v>
      </c>
      <c r="B113" s="34" t="s">
        <v>104</v>
      </c>
    </row>
    <row r="114" spans="1:4" x14ac:dyDescent="0.35">
      <c r="A114" t="s">
        <v>2523</v>
      </c>
      <c r="B114" s="34" t="s">
        <v>104</v>
      </c>
    </row>
    <row r="115" spans="1:4" x14ac:dyDescent="0.35">
      <c r="A115" t="s">
        <v>2524</v>
      </c>
      <c r="B115" s="34" t="s">
        <v>104</v>
      </c>
    </row>
    <row r="117" spans="1:4" ht="29" x14ac:dyDescent="0.35">
      <c r="A117" s="70" t="s">
        <v>2580</v>
      </c>
      <c r="B117" s="57" t="s">
        <v>2581</v>
      </c>
      <c r="C117" s="57" t="s">
        <v>2531</v>
      </c>
      <c r="D117" s="65" t="s">
        <v>2532</v>
      </c>
    </row>
    <row r="118" spans="1:4" ht="72" customHeight="1" x14ac:dyDescent="0.35">
      <c r="A118" s="71" t="s">
        <v>2611</v>
      </c>
      <c r="B118" s="58"/>
      <c r="C118" s="58" t="s">
        <v>2561</v>
      </c>
      <c r="D118"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C2886-26AD-45B8-AB3D-C907C4E4D912}">
  <dimension ref="A1:H58"/>
  <sheetViews>
    <sheetView showGridLines="0" workbookViewId="0">
      <pane ySplit="4" topLeftCell="A53" activePane="bottomLeft" state="frozen"/>
      <selection pane="bottomLeft" activeCell="A57" sqref="A57:D58"/>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75</v>
      </c>
      <c r="B1" s="55"/>
      <c r="C1" s="55"/>
      <c r="D1" s="55"/>
      <c r="E1" s="55"/>
      <c r="F1" s="55"/>
      <c r="G1" s="55"/>
      <c r="H1" s="51" t="str">
        <f>HYPERLINK("[EDEL_Portfolio Monthly Notes 30-Nov-2022.xlsx]Index!A1","Index")</f>
        <v>Index</v>
      </c>
    </row>
    <row r="2" spans="1:8" ht="19.5" customHeight="1" x14ac:dyDescent="0.35">
      <c r="A2" s="55" t="s">
        <v>76</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898</v>
      </c>
      <c r="B8" s="30" t="s">
        <v>899</v>
      </c>
      <c r="C8" s="30" t="s">
        <v>900</v>
      </c>
      <c r="D8" s="13">
        <v>2674</v>
      </c>
      <c r="E8" s="14">
        <v>43.01</v>
      </c>
      <c r="F8" s="15">
        <v>0.26279999999999998</v>
      </c>
      <c r="G8" s="15"/>
    </row>
    <row r="9" spans="1:8" x14ac:dyDescent="0.35">
      <c r="A9" s="12" t="s">
        <v>933</v>
      </c>
      <c r="B9" s="30" t="s">
        <v>934</v>
      </c>
      <c r="C9" s="30" t="s">
        <v>900</v>
      </c>
      <c r="D9" s="13">
        <v>4234</v>
      </c>
      <c r="E9" s="14">
        <v>40.35</v>
      </c>
      <c r="F9" s="15">
        <v>0.2465</v>
      </c>
      <c r="G9" s="15"/>
    </row>
    <row r="10" spans="1:8" x14ac:dyDescent="0.35">
      <c r="A10" s="12" t="s">
        <v>1151</v>
      </c>
      <c r="B10" s="30" t="s">
        <v>1152</v>
      </c>
      <c r="C10" s="30" t="s">
        <v>900</v>
      </c>
      <c r="D10" s="13">
        <v>2178</v>
      </c>
      <c r="E10" s="14">
        <v>19.63</v>
      </c>
      <c r="F10" s="15">
        <v>0.11990000000000001</v>
      </c>
      <c r="G10" s="15"/>
    </row>
    <row r="11" spans="1:8" x14ac:dyDescent="0.35">
      <c r="A11" s="12" t="s">
        <v>1482</v>
      </c>
      <c r="B11" s="30" t="s">
        <v>1483</v>
      </c>
      <c r="C11" s="30" t="s">
        <v>900</v>
      </c>
      <c r="D11" s="13">
        <v>2994</v>
      </c>
      <c r="E11" s="14">
        <v>18.04</v>
      </c>
      <c r="F11" s="15">
        <v>0.11020000000000001</v>
      </c>
      <c r="G11" s="15"/>
    </row>
    <row r="12" spans="1:8" x14ac:dyDescent="0.35">
      <c r="A12" s="12" t="s">
        <v>913</v>
      </c>
      <c r="B12" s="30" t="s">
        <v>914</v>
      </c>
      <c r="C12" s="30" t="s">
        <v>900</v>
      </c>
      <c r="D12" s="13">
        <v>893</v>
      </c>
      <c r="E12" s="14">
        <v>17.39</v>
      </c>
      <c r="F12" s="15">
        <v>0.1062</v>
      </c>
      <c r="G12" s="15"/>
    </row>
    <row r="13" spans="1:8" x14ac:dyDescent="0.35">
      <c r="A13" s="12" t="s">
        <v>929</v>
      </c>
      <c r="B13" s="30" t="s">
        <v>930</v>
      </c>
      <c r="C13" s="30" t="s">
        <v>900</v>
      </c>
      <c r="D13" s="13">
        <v>761</v>
      </c>
      <c r="E13" s="14">
        <v>8.89</v>
      </c>
      <c r="F13" s="15">
        <v>5.4300000000000001E-2</v>
      </c>
      <c r="G13" s="15"/>
    </row>
    <row r="14" spans="1:8" x14ac:dyDescent="0.35">
      <c r="A14" s="12" t="s">
        <v>1125</v>
      </c>
      <c r="B14" s="30" t="s">
        <v>1126</v>
      </c>
      <c r="C14" s="30" t="s">
        <v>900</v>
      </c>
      <c r="D14" s="13">
        <v>2176</v>
      </c>
      <c r="E14" s="14">
        <v>3.62</v>
      </c>
      <c r="F14" s="15">
        <v>2.2100000000000002E-2</v>
      </c>
      <c r="G14" s="15"/>
    </row>
    <row r="15" spans="1:8" x14ac:dyDescent="0.35">
      <c r="A15" s="12" t="s">
        <v>1712</v>
      </c>
      <c r="B15" s="30" t="s">
        <v>1713</v>
      </c>
      <c r="C15" s="30" t="s">
        <v>900</v>
      </c>
      <c r="D15" s="13">
        <v>552</v>
      </c>
      <c r="E15" s="14">
        <v>3.53</v>
      </c>
      <c r="F15" s="15">
        <v>2.1600000000000001E-2</v>
      </c>
      <c r="G15" s="15"/>
    </row>
    <row r="16" spans="1:8" x14ac:dyDescent="0.35">
      <c r="A16" s="12" t="s">
        <v>1583</v>
      </c>
      <c r="B16" s="30" t="s">
        <v>1584</v>
      </c>
      <c r="C16" s="30" t="s">
        <v>900</v>
      </c>
      <c r="D16" s="13">
        <v>2343</v>
      </c>
      <c r="E16" s="14">
        <v>3.08</v>
      </c>
      <c r="F16" s="15">
        <v>1.8800000000000001E-2</v>
      </c>
      <c r="G16" s="15"/>
    </row>
    <row r="17" spans="1:7" x14ac:dyDescent="0.35">
      <c r="A17" s="12" t="s">
        <v>1211</v>
      </c>
      <c r="B17" s="30" t="s">
        <v>1212</v>
      </c>
      <c r="C17" s="30" t="s">
        <v>900</v>
      </c>
      <c r="D17" s="13">
        <v>3636</v>
      </c>
      <c r="E17" s="14">
        <v>2.13</v>
      </c>
      <c r="F17" s="15">
        <v>1.2999999999999999E-2</v>
      </c>
      <c r="G17" s="15"/>
    </row>
    <row r="18" spans="1:7" x14ac:dyDescent="0.35">
      <c r="A18" s="12" t="s">
        <v>1098</v>
      </c>
      <c r="B18" s="30" t="s">
        <v>1099</v>
      </c>
      <c r="C18" s="30" t="s">
        <v>900</v>
      </c>
      <c r="D18" s="13">
        <v>885</v>
      </c>
      <c r="E18" s="14">
        <v>2.11</v>
      </c>
      <c r="F18" s="15">
        <v>1.29E-2</v>
      </c>
      <c r="G18" s="15"/>
    </row>
    <row r="19" spans="1:7" x14ac:dyDescent="0.35">
      <c r="A19" s="12" t="s">
        <v>924</v>
      </c>
      <c r="B19" s="30" t="s">
        <v>925</v>
      </c>
      <c r="C19" s="30" t="s">
        <v>900</v>
      </c>
      <c r="D19" s="13">
        <v>3475</v>
      </c>
      <c r="E19" s="14">
        <v>1.78</v>
      </c>
      <c r="F19" s="15">
        <v>1.09E-2</v>
      </c>
      <c r="G19" s="15"/>
    </row>
    <row r="20" spans="1:7" x14ac:dyDescent="0.35">
      <c r="A20" s="12" t="s">
        <v>2521</v>
      </c>
      <c r="B20" s="30" t="s">
        <v>1720</v>
      </c>
      <c r="C20" s="30" t="s">
        <v>900</v>
      </c>
      <c r="D20" s="13">
        <v>1752</v>
      </c>
      <c r="E20" s="14">
        <v>0</v>
      </c>
      <c r="F20" s="15">
        <v>0</v>
      </c>
      <c r="G20" s="15"/>
    </row>
    <row r="21" spans="1:7" x14ac:dyDescent="0.35">
      <c r="A21" s="16" t="s">
        <v>110</v>
      </c>
      <c r="B21" s="31"/>
      <c r="C21" s="31"/>
      <c r="D21" s="17"/>
      <c r="E21" s="37">
        <v>163.56</v>
      </c>
      <c r="F21" s="38">
        <v>0.99919999999999998</v>
      </c>
      <c r="G21" s="20"/>
    </row>
    <row r="22" spans="1:7" x14ac:dyDescent="0.35">
      <c r="A22" s="16" t="s">
        <v>1277</v>
      </c>
      <c r="B22" s="30"/>
      <c r="C22" s="30"/>
      <c r="D22" s="13"/>
      <c r="E22" s="14"/>
      <c r="F22" s="15"/>
      <c r="G22" s="15"/>
    </row>
    <row r="23" spans="1:7" x14ac:dyDescent="0.35">
      <c r="A23" s="16" t="s">
        <v>110</v>
      </c>
      <c r="B23" s="30"/>
      <c r="C23" s="30"/>
      <c r="D23" s="13"/>
      <c r="E23" s="39" t="s">
        <v>104</v>
      </c>
      <c r="F23" s="40" t="s">
        <v>104</v>
      </c>
      <c r="G23" s="15"/>
    </row>
    <row r="24" spans="1:7" x14ac:dyDescent="0.35">
      <c r="A24" s="21" t="s">
        <v>135</v>
      </c>
      <c r="B24" s="32"/>
      <c r="C24" s="32"/>
      <c r="D24" s="22"/>
      <c r="E24" s="27">
        <v>163.56</v>
      </c>
      <c r="F24" s="28">
        <v>0.99919999999999998</v>
      </c>
      <c r="G24" s="20"/>
    </row>
    <row r="25" spans="1:7" x14ac:dyDescent="0.35">
      <c r="A25" s="12"/>
      <c r="B25" s="30"/>
      <c r="C25" s="30"/>
      <c r="D25" s="13"/>
      <c r="E25" s="14"/>
      <c r="F25" s="15"/>
      <c r="G25" s="15"/>
    </row>
    <row r="26" spans="1:7" x14ac:dyDescent="0.35">
      <c r="A26" s="12"/>
      <c r="B26" s="30"/>
      <c r="C26" s="30"/>
      <c r="D26" s="13"/>
      <c r="E26" s="14"/>
      <c r="F26" s="15"/>
      <c r="G26" s="15"/>
    </row>
    <row r="27" spans="1:7" x14ac:dyDescent="0.35">
      <c r="A27" s="16" t="s">
        <v>136</v>
      </c>
      <c r="B27" s="30"/>
      <c r="C27" s="30"/>
      <c r="D27" s="13"/>
      <c r="E27" s="14"/>
      <c r="F27" s="15"/>
      <c r="G27" s="15"/>
    </row>
    <row r="28" spans="1:7" x14ac:dyDescent="0.35">
      <c r="A28" s="12" t="s">
        <v>137</v>
      </c>
      <c r="B28" s="30"/>
      <c r="C28" s="30"/>
      <c r="D28" s="13"/>
      <c r="E28" s="14">
        <v>1</v>
      </c>
      <c r="F28" s="15">
        <v>6.1000000000000004E-3</v>
      </c>
      <c r="G28" s="15">
        <v>5.6446000000000003E-2</v>
      </c>
    </row>
    <row r="29" spans="1:7" x14ac:dyDescent="0.35">
      <c r="A29" s="16" t="s">
        <v>110</v>
      </c>
      <c r="B29" s="31"/>
      <c r="C29" s="31"/>
      <c r="D29" s="17"/>
      <c r="E29" s="37">
        <v>1</v>
      </c>
      <c r="F29" s="38">
        <v>6.1000000000000004E-3</v>
      </c>
      <c r="G29" s="20"/>
    </row>
    <row r="30" spans="1:7" x14ac:dyDescent="0.35">
      <c r="A30" s="12"/>
      <c r="B30" s="30"/>
      <c r="C30" s="30"/>
      <c r="D30" s="13"/>
      <c r="E30" s="14"/>
      <c r="F30" s="15"/>
      <c r="G30" s="15"/>
    </row>
    <row r="31" spans="1:7" x14ac:dyDescent="0.35">
      <c r="A31" s="21" t="s">
        <v>135</v>
      </c>
      <c r="B31" s="32"/>
      <c r="C31" s="32"/>
      <c r="D31" s="22"/>
      <c r="E31" s="18">
        <v>1</v>
      </c>
      <c r="F31" s="19">
        <v>6.1000000000000004E-3</v>
      </c>
      <c r="G31" s="20"/>
    </row>
    <row r="32" spans="1:7" x14ac:dyDescent="0.35">
      <c r="A32" s="12" t="s">
        <v>138</v>
      </c>
      <c r="B32" s="30"/>
      <c r="C32" s="30"/>
      <c r="D32" s="13"/>
      <c r="E32" s="14">
        <v>1.5459999999999999E-4</v>
      </c>
      <c r="F32" s="15">
        <v>0</v>
      </c>
      <c r="G32" s="15"/>
    </row>
    <row r="33" spans="1:7" x14ac:dyDescent="0.35">
      <c r="A33" s="12" t="s">
        <v>139</v>
      </c>
      <c r="B33" s="30"/>
      <c r="C33" s="30"/>
      <c r="D33" s="13"/>
      <c r="E33" s="23">
        <v>-0.8701546</v>
      </c>
      <c r="F33" s="24">
        <v>-5.3E-3</v>
      </c>
      <c r="G33" s="15">
        <v>5.6446000000000003E-2</v>
      </c>
    </row>
    <row r="34" spans="1:7" x14ac:dyDescent="0.35">
      <c r="A34" s="25" t="s">
        <v>140</v>
      </c>
      <c r="B34" s="33"/>
      <c r="C34" s="33"/>
      <c r="D34" s="26"/>
      <c r="E34" s="27">
        <v>163.69</v>
      </c>
      <c r="F34" s="28">
        <v>1</v>
      </c>
      <c r="G34" s="28"/>
    </row>
    <row r="36" spans="1:7" ht="63.5" customHeight="1" x14ac:dyDescent="0.35">
      <c r="A36" s="56" t="s">
        <v>2520</v>
      </c>
      <c r="B36" s="56"/>
      <c r="C36" s="56"/>
      <c r="D36" s="56"/>
      <c r="E36" s="56"/>
      <c r="F36" s="56"/>
      <c r="G36" s="56"/>
    </row>
    <row r="39" spans="1:7" x14ac:dyDescent="0.35">
      <c r="A39" s="1" t="s">
        <v>2352</v>
      </c>
    </row>
    <row r="40" spans="1:7" x14ac:dyDescent="0.35">
      <c r="A40" s="47" t="s">
        <v>2353</v>
      </c>
      <c r="B40" s="34" t="s">
        <v>104</v>
      </c>
    </row>
    <row r="41" spans="1:7" x14ac:dyDescent="0.35">
      <c r="A41" t="s">
        <v>2354</v>
      </c>
    </row>
    <row r="42" spans="1:7" x14ac:dyDescent="0.35">
      <c r="A42" t="s">
        <v>2355</v>
      </c>
      <c r="B42" t="s">
        <v>2356</v>
      </c>
      <c r="C42" t="s">
        <v>2356</v>
      </c>
    </row>
    <row r="43" spans="1:7" x14ac:dyDescent="0.35">
      <c r="B43" s="48">
        <v>44865</v>
      </c>
      <c r="C43" s="48">
        <v>44895</v>
      </c>
    </row>
    <row r="44" spans="1:7" x14ac:dyDescent="0.35">
      <c r="A44" t="s">
        <v>2379</v>
      </c>
      <c r="B44">
        <v>4212.9930999999997</v>
      </c>
      <c r="C44">
        <v>4408.4934000000003</v>
      </c>
      <c r="E44" s="2"/>
      <c r="G44"/>
    </row>
    <row r="45" spans="1:7" x14ac:dyDescent="0.35">
      <c r="E45" s="2"/>
      <c r="G45"/>
    </row>
    <row r="46" spans="1:7" x14ac:dyDescent="0.35">
      <c r="A46" t="s">
        <v>2371</v>
      </c>
      <c r="B46" s="34" t="s">
        <v>104</v>
      </c>
    </row>
    <row r="47" spans="1:7" x14ac:dyDescent="0.35">
      <c r="A47" t="s">
        <v>2372</v>
      </c>
      <c r="B47" s="34" t="s">
        <v>104</v>
      </c>
    </row>
    <row r="48" spans="1:7" ht="29" x14ac:dyDescent="0.35">
      <c r="A48" s="47" t="s">
        <v>2373</v>
      </c>
      <c r="B48" s="34" t="s">
        <v>104</v>
      </c>
    </row>
    <row r="49" spans="1:4" ht="29" x14ac:dyDescent="0.35">
      <c r="A49" s="47" t="s">
        <v>2374</v>
      </c>
      <c r="B49" s="34" t="s">
        <v>104</v>
      </c>
    </row>
    <row r="50" spans="1:4" ht="29" x14ac:dyDescent="0.35">
      <c r="A50" s="47" t="s">
        <v>2376</v>
      </c>
      <c r="B50" s="34" t="s">
        <v>104</v>
      </c>
    </row>
    <row r="51" spans="1:4" ht="29" x14ac:dyDescent="0.35">
      <c r="A51" s="47" t="s">
        <v>2377</v>
      </c>
      <c r="B51" s="34" t="s">
        <v>104</v>
      </c>
    </row>
    <row r="52" spans="1:4" ht="29" x14ac:dyDescent="0.35">
      <c r="A52" s="47" t="s">
        <v>2380</v>
      </c>
      <c r="B52" s="34" t="s">
        <v>104</v>
      </c>
    </row>
    <row r="53" spans="1:4" x14ac:dyDescent="0.35">
      <c r="A53" t="s">
        <v>2523</v>
      </c>
      <c r="B53" s="34" t="s">
        <v>104</v>
      </c>
    </row>
    <row r="54" spans="1:4" x14ac:dyDescent="0.35">
      <c r="A54" t="s">
        <v>2524</v>
      </c>
      <c r="B54" s="34" t="s">
        <v>104</v>
      </c>
    </row>
    <row r="57" spans="1:4" ht="29" x14ac:dyDescent="0.35">
      <c r="A57" s="70" t="s">
        <v>2580</v>
      </c>
      <c r="B57" s="57" t="s">
        <v>2581</v>
      </c>
      <c r="C57" s="57" t="s">
        <v>2531</v>
      </c>
      <c r="D57" s="65" t="s">
        <v>2532</v>
      </c>
    </row>
    <row r="58" spans="1:4" ht="69.5" customHeight="1" x14ac:dyDescent="0.35">
      <c r="A58" s="71" t="s">
        <v>2612</v>
      </c>
      <c r="B58" s="58"/>
      <c r="C58" s="58" t="s">
        <v>2562</v>
      </c>
      <c r="D58" s="58"/>
    </row>
  </sheetData>
  <mergeCells count="3">
    <mergeCell ref="A1:G1"/>
    <mergeCell ref="A2:G2"/>
    <mergeCell ref="A36:G36"/>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22A30-0AAD-479C-8715-16F95280D95D}">
  <dimension ref="A1:H100"/>
  <sheetViews>
    <sheetView showGridLines="0" workbookViewId="0">
      <pane ySplit="4" topLeftCell="A95" activePane="bottomLeft" state="frozen"/>
      <selection pane="bottomLeft" activeCell="E97" sqref="E97"/>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77</v>
      </c>
      <c r="B1" s="55"/>
      <c r="C1" s="55"/>
      <c r="D1" s="55"/>
      <c r="E1" s="55"/>
      <c r="F1" s="55"/>
      <c r="G1" s="55"/>
      <c r="H1" s="51" t="str">
        <f>HYPERLINK("[EDEL_Portfolio Monthly Notes 30-Nov-2022.xlsx]Index!A1","Index")</f>
        <v>Index</v>
      </c>
    </row>
    <row r="2" spans="1:8" ht="19.5" customHeight="1" x14ac:dyDescent="0.35">
      <c r="A2" s="55" t="s">
        <v>78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1217</v>
      </c>
      <c r="B8" s="30" t="s">
        <v>1218</v>
      </c>
      <c r="C8" s="30" t="s">
        <v>977</v>
      </c>
      <c r="D8" s="13">
        <v>2743</v>
      </c>
      <c r="E8" s="14">
        <v>75.400000000000006</v>
      </c>
      <c r="F8" s="15">
        <v>3.6200000000000003E-2</v>
      </c>
      <c r="G8" s="15"/>
    </row>
    <row r="9" spans="1:8" x14ac:dyDescent="0.35">
      <c r="A9" s="12" t="s">
        <v>918</v>
      </c>
      <c r="B9" s="30" t="s">
        <v>919</v>
      </c>
      <c r="C9" s="30" t="s">
        <v>920</v>
      </c>
      <c r="D9" s="13">
        <v>13018</v>
      </c>
      <c r="E9" s="14">
        <v>74.3</v>
      </c>
      <c r="F9" s="15">
        <v>3.5700000000000003E-2</v>
      </c>
      <c r="G9" s="15"/>
    </row>
    <row r="10" spans="1:8" x14ac:dyDescent="0.35">
      <c r="A10" s="12" t="s">
        <v>915</v>
      </c>
      <c r="B10" s="30" t="s">
        <v>916</v>
      </c>
      <c r="C10" s="30" t="s">
        <v>917</v>
      </c>
      <c r="D10" s="13">
        <v>30467</v>
      </c>
      <c r="E10" s="14">
        <v>68.489999999999995</v>
      </c>
      <c r="F10" s="15">
        <v>3.2899999999999999E-2</v>
      </c>
      <c r="G10" s="15"/>
    </row>
    <row r="11" spans="1:8" x14ac:dyDescent="0.35">
      <c r="A11" s="12" t="s">
        <v>963</v>
      </c>
      <c r="B11" s="30" t="s">
        <v>964</v>
      </c>
      <c r="C11" s="30" t="s">
        <v>912</v>
      </c>
      <c r="D11" s="13">
        <v>63470</v>
      </c>
      <c r="E11" s="14">
        <v>66.709999999999994</v>
      </c>
      <c r="F11" s="15">
        <v>3.2000000000000001E-2</v>
      </c>
      <c r="G11" s="15"/>
    </row>
    <row r="12" spans="1:8" x14ac:dyDescent="0.35">
      <c r="A12" s="12" t="s">
        <v>1723</v>
      </c>
      <c r="B12" s="30" t="s">
        <v>1724</v>
      </c>
      <c r="C12" s="30" t="s">
        <v>1159</v>
      </c>
      <c r="D12" s="13">
        <v>1824</v>
      </c>
      <c r="E12" s="14">
        <v>66.260000000000005</v>
      </c>
      <c r="F12" s="15">
        <v>3.1800000000000002E-2</v>
      </c>
      <c r="G12" s="15"/>
    </row>
    <row r="13" spans="1:8" x14ac:dyDescent="0.35">
      <c r="A13" s="12" t="s">
        <v>1007</v>
      </c>
      <c r="B13" s="30" t="s">
        <v>1008</v>
      </c>
      <c r="C13" s="30" t="s">
        <v>977</v>
      </c>
      <c r="D13" s="13">
        <v>2613</v>
      </c>
      <c r="E13" s="14">
        <v>61.82</v>
      </c>
      <c r="F13" s="15">
        <v>2.9700000000000001E-2</v>
      </c>
      <c r="G13" s="15"/>
    </row>
    <row r="14" spans="1:8" x14ac:dyDescent="0.35">
      <c r="A14" s="12" t="s">
        <v>968</v>
      </c>
      <c r="B14" s="30" t="s">
        <v>969</v>
      </c>
      <c r="C14" s="30" t="s">
        <v>970</v>
      </c>
      <c r="D14" s="13">
        <v>20062</v>
      </c>
      <c r="E14" s="14">
        <v>61.06</v>
      </c>
      <c r="F14" s="15">
        <v>2.93E-2</v>
      </c>
      <c r="G14" s="15"/>
    </row>
    <row r="15" spans="1:8" x14ac:dyDescent="0.35">
      <c r="A15" s="12" t="s">
        <v>1100</v>
      </c>
      <c r="B15" s="30" t="s">
        <v>1101</v>
      </c>
      <c r="C15" s="30" t="s">
        <v>1102</v>
      </c>
      <c r="D15" s="13">
        <v>10360</v>
      </c>
      <c r="E15" s="14">
        <v>60.95</v>
      </c>
      <c r="F15" s="15">
        <v>2.93E-2</v>
      </c>
      <c r="G15" s="15"/>
    </row>
    <row r="16" spans="1:8" x14ac:dyDescent="0.35">
      <c r="A16" s="12" t="s">
        <v>1273</v>
      </c>
      <c r="B16" s="30" t="s">
        <v>1274</v>
      </c>
      <c r="C16" s="30" t="s">
        <v>1102</v>
      </c>
      <c r="D16" s="13">
        <v>6704</v>
      </c>
      <c r="E16" s="14">
        <v>59.09</v>
      </c>
      <c r="F16" s="15">
        <v>2.8400000000000002E-2</v>
      </c>
      <c r="G16" s="15"/>
    </row>
    <row r="17" spans="1:7" x14ac:dyDescent="0.35">
      <c r="A17" s="12" t="s">
        <v>1790</v>
      </c>
      <c r="B17" s="30" t="s">
        <v>1791</v>
      </c>
      <c r="C17" s="30" t="s">
        <v>920</v>
      </c>
      <c r="D17" s="13">
        <v>240</v>
      </c>
      <c r="E17" s="14">
        <v>57.31</v>
      </c>
      <c r="F17" s="15">
        <v>2.75E-2</v>
      </c>
      <c r="G17" s="15"/>
    </row>
    <row r="18" spans="1:7" x14ac:dyDescent="0.35">
      <c r="A18" s="12" t="s">
        <v>1240</v>
      </c>
      <c r="B18" s="30" t="s">
        <v>1241</v>
      </c>
      <c r="C18" s="30" t="s">
        <v>985</v>
      </c>
      <c r="D18" s="13">
        <v>4440</v>
      </c>
      <c r="E18" s="14">
        <v>55.66</v>
      </c>
      <c r="F18" s="15">
        <v>2.6700000000000002E-2</v>
      </c>
      <c r="G18" s="15"/>
    </row>
    <row r="19" spans="1:7" x14ac:dyDescent="0.35">
      <c r="A19" s="12" t="s">
        <v>1137</v>
      </c>
      <c r="B19" s="30" t="s">
        <v>1138</v>
      </c>
      <c r="C19" s="30" t="s">
        <v>1082</v>
      </c>
      <c r="D19" s="13">
        <v>1392</v>
      </c>
      <c r="E19" s="14">
        <v>55.59</v>
      </c>
      <c r="F19" s="15">
        <v>2.6700000000000002E-2</v>
      </c>
      <c r="G19" s="15"/>
    </row>
    <row r="20" spans="1:7" x14ac:dyDescent="0.35">
      <c r="A20" s="12" t="s">
        <v>1125</v>
      </c>
      <c r="B20" s="30" t="s">
        <v>1126</v>
      </c>
      <c r="C20" s="30" t="s">
        <v>900</v>
      </c>
      <c r="D20" s="13">
        <v>32989</v>
      </c>
      <c r="E20" s="14">
        <v>54.84</v>
      </c>
      <c r="F20" s="15">
        <v>2.63E-2</v>
      </c>
      <c r="G20" s="15"/>
    </row>
    <row r="21" spans="1:7" x14ac:dyDescent="0.35">
      <c r="A21" s="12" t="s">
        <v>1011</v>
      </c>
      <c r="B21" s="30" t="s">
        <v>1012</v>
      </c>
      <c r="C21" s="30" t="s">
        <v>949</v>
      </c>
      <c r="D21" s="13">
        <v>4525</v>
      </c>
      <c r="E21" s="14">
        <v>54.8</v>
      </c>
      <c r="F21" s="15">
        <v>2.63E-2</v>
      </c>
      <c r="G21" s="15"/>
    </row>
    <row r="22" spans="1:7" x14ac:dyDescent="0.35">
      <c r="A22" s="12" t="s">
        <v>1731</v>
      </c>
      <c r="B22" s="30" t="s">
        <v>1732</v>
      </c>
      <c r="C22" s="30" t="s">
        <v>917</v>
      </c>
      <c r="D22" s="13">
        <v>1849</v>
      </c>
      <c r="E22" s="14">
        <v>53.78</v>
      </c>
      <c r="F22" s="15">
        <v>2.58E-2</v>
      </c>
      <c r="G22" s="15"/>
    </row>
    <row r="23" spans="1:7" x14ac:dyDescent="0.35">
      <c r="A23" s="12" t="s">
        <v>1234</v>
      </c>
      <c r="B23" s="30" t="s">
        <v>1235</v>
      </c>
      <c r="C23" s="30" t="s">
        <v>937</v>
      </c>
      <c r="D23" s="13">
        <v>68063</v>
      </c>
      <c r="E23" s="14">
        <v>52.17</v>
      </c>
      <c r="F23" s="15">
        <v>2.5000000000000001E-2</v>
      </c>
      <c r="G23" s="15"/>
    </row>
    <row r="24" spans="1:7" x14ac:dyDescent="0.35">
      <c r="A24" s="12" t="s">
        <v>1739</v>
      </c>
      <c r="B24" s="30" t="s">
        <v>1740</v>
      </c>
      <c r="C24" s="30" t="s">
        <v>917</v>
      </c>
      <c r="D24" s="13">
        <v>2417</v>
      </c>
      <c r="E24" s="14">
        <v>51.16</v>
      </c>
      <c r="F24" s="15">
        <v>2.46E-2</v>
      </c>
      <c r="G24" s="15"/>
    </row>
    <row r="25" spans="1:7" x14ac:dyDescent="0.35">
      <c r="A25" s="12" t="s">
        <v>1032</v>
      </c>
      <c r="B25" s="30" t="s">
        <v>1033</v>
      </c>
      <c r="C25" s="30" t="s">
        <v>1034</v>
      </c>
      <c r="D25" s="13">
        <v>1446</v>
      </c>
      <c r="E25" s="14">
        <v>50.51</v>
      </c>
      <c r="F25" s="15">
        <v>2.4199999999999999E-2</v>
      </c>
      <c r="G25" s="15"/>
    </row>
    <row r="26" spans="1:7" x14ac:dyDescent="0.35">
      <c r="A26" s="12" t="s">
        <v>938</v>
      </c>
      <c r="B26" s="30" t="s">
        <v>939</v>
      </c>
      <c r="C26" s="30" t="s">
        <v>940</v>
      </c>
      <c r="D26" s="13">
        <v>5359</v>
      </c>
      <c r="E26" s="14">
        <v>49.96</v>
      </c>
      <c r="F26" s="15">
        <v>2.4E-2</v>
      </c>
      <c r="G26" s="15"/>
    </row>
    <row r="27" spans="1:7" x14ac:dyDescent="0.35">
      <c r="A27" s="12" t="s">
        <v>1056</v>
      </c>
      <c r="B27" s="30" t="s">
        <v>1057</v>
      </c>
      <c r="C27" s="30" t="s">
        <v>928</v>
      </c>
      <c r="D27" s="13">
        <v>6987</v>
      </c>
      <c r="E27" s="14">
        <v>49.95</v>
      </c>
      <c r="F27" s="15">
        <v>2.4E-2</v>
      </c>
      <c r="G27" s="15"/>
    </row>
    <row r="28" spans="1:7" x14ac:dyDescent="0.35">
      <c r="A28" s="12" t="s">
        <v>1257</v>
      </c>
      <c r="B28" s="30" t="s">
        <v>1258</v>
      </c>
      <c r="C28" s="30" t="s">
        <v>1102</v>
      </c>
      <c r="D28" s="13">
        <v>9304</v>
      </c>
      <c r="E28" s="14">
        <v>47.2</v>
      </c>
      <c r="F28" s="15">
        <v>2.2700000000000001E-2</v>
      </c>
      <c r="G28" s="15"/>
    </row>
    <row r="29" spans="1:7" x14ac:dyDescent="0.35">
      <c r="A29" s="12" t="s">
        <v>1225</v>
      </c>
      <c r="B29" s="30" t="s">
        <v>1226</v>
      </c>
      <c r="C29" s="30" t="s">
        <v>1159</v>
      </c>
      <c r="D29" s="13">
        <v>47770</v>
      </c>
      <c r="E29" s="14">
        <v>45.26</v>
      </c>
      <c r="F29" s="15">
        <v>2.1700000000000001E-2</v>
      </c>
      <c r="G29" s="15"/>
    </row>
    <row r="30" spans="1:7" x14ac:dyDescent="0.35">
      <c r="A30" s="12" t="s">
        <v>1246</v>
      </c>
      <c r="B30" s="30" t="s">
        <v>1247</v>
      </c>
      <c r="C30" s="30" t="s">
        <v>1025</v>
      </c>
      <c r="D30" s="13">
        <v>1601</v>
      </c>
      <c r="E30" s="14">
        <v>44.43</v>
      </c>
      <c r="F30" s="15">
        <v>2.1299999999999999E-2</v>
      </c>
      <c r="G30" s="15"/>
    </row>
    <row r="31" spans="1:7" x14ac:dyDescent="0.35">
      <c r="A31" s="12" t="s">
        <v>1000</v>
      </c>
      <c r="B31" s="30" t="s">
        <v>1001</v>
      </c>
      <c r="C31" s="30" t="s">
        <v>1002</v>
      </c>
      <c r="D31" s="13">
        <v>10965</v>
      </c>
      <c r="E31" s="14">
        <v>44.15</v>
      </c>
      <c r="F31" s="15">
        <v>2.12E-2</v>
      </c>
      <c r="G31" s="15"/>
    </row>
    <row r="32" spans="1:7" x14ac:dyDescent="0.35">
      <c r="A32" s="12" t="s">
        <v>1215</v>
      </c>
      <c r="B32" s="30" t="s">
        <v>1216</v>
      </c>
      <c r="C32" s="30" t="s">
        <v>928</v>
      </c>
      <c r="D32" s="13">
        <v>5091</v>
      </c>
      <c r="E32" s="14">
        <v>41.96</v>
      </c>
      <c r="F32" s="15">
        <v>2.01E-2</v>
      </c>
      <c r="G32" s="15"/>
    </row>
    <row r="33" spans="1:7" x14ac:dyDescent="0.35">
      <c r="A33" s="12" t="s">
        <v>910</v>
      </c>
      <c r="B33" s="30" t="s">
        <v>911</v>
      </c>
      <c r="C33" s="30" t="s">
        <v>912</v>
      </c>
      <c r="D33" s="13">
        <v>1480</v>
      </c>
      <c r="E33" s="14">
        <v>40.76</v>
      </c>
      <c r="F33" s="15">
        <v>1.9599999999999999E-2</v>
      </c>
      <c r="G33" s="15"/>
    </row>
    <row r="34" spans="1:7" x14ac:dyDescent="0.35">
      <c r="A34" s="12" t="s">
        <v>1502</v>
      </c>
      <c r="B34" s="30" t="s">
        <v>1503</v>
      </c>
      <c r="C34" s="30" t="s">
        <v>1082</v>
      </c>
      <c r="D34" s="13">
        <v>987</v>
      </c>
      <c r="E34" s="14">
        <v>39.729999999999997</v>
      </c>
      <c r="F34" s="15">
        <v>1.9099999999999999E-2</v>
      </c>
      <c r="G34" s="15"/>
    </row>
    <row r="35" spans="1:7" x14ac:dyDescent="0.35">
      <c r="A35" s="12" t="s">
        <v>1209</v>
      </c>
      <c r="B35" s="30" t="s">
        <v>1210</v>
      </c>
      <c r="C35" s="30" t="s">
        <v>952</v>
      </c>
      <c r="D35" s="13">
        <v>820</v>
      </c>
      <c r="E35" s="14">
        <v>39.68</v>
      </c>
      <c r="F35" s="15">
        <v>1.9E-2</v>
      </c>
      <c r="G35" s="15"/>
    </row>
    <row r="36" spans="1:7" x14ac:dyDescent="0.35">
      <c r="A36" s="12" t="s">
        <v>1139</v>
      </c>
      <c r="B36" s="30" t="s">
        <v>1140</v>
      </c>
      <c r="C36" s="30" t="s">
        <v>1102</v>
      </c>
      <c r="D36" s="13">
        <v>2361</v>
      </c>
      <c r="E36" s="14">
        <v>38.54</v>
      </c>
      <c r="F36" s="15">
        <v>1.8499999999999999E-2</v>
      </c>
      <c r="G36" s="15"/>
    </row>
    <row r="37" spans="1:7" x14ac:dyDescent="0.35">
      <c r="A37" s="12" t="s">
        <v>1060</v>
      </c>
      <c r="B37" s="30" t="s">
        <v>1061</v>
      </c>
      <c r="C37" s="30" t="s">
        <v>920</v>
      </c>
      <c r="D37" s="13">
        <v>1497</v>
      </c>
      <c r="E37" s="14">
        <v>38.369999999999997</v>
      </c>
      <c r="F37" s="15">
        <v>1.84E-2</v>
      </c>
      <c r="G37" s="15"/>
    </row>
    <row r="38" spans="1:7" x14ac:dyDescent="0.35">
      <c r="A38" s="12" t="s">
        <v>1831</v>
      </c>
      <c r="B38" s="30" t="s">
        <v>1832</v>
      </c>
      <c r="C38" s="30" t="s">
        <v>1022</v>
      </c>
      <c r="D38" s="13">
        <v>4749</v>
      </c>
      <c r="E38" s="14">
        <v>34.96</v>
      </c>
      <c r="F38" s="15">
        <v>1.6799999999999999E-2</v>
      </c>
      <c r="G38" s="15"/>
    </row>
    <row r="39" spans="1:7" x14ac:dyDescent="0.35">
      <c r="A39" s="12" t="s">
        <v>941</v>
      </c>
      <c r="B39" s="30" t="s">
        <v>942</v>
      </c>
      <c r="C39" s="30" t="s">
        <v>943</v>
      </c>
      <c r="D39" s="13">
        <v>1707</v>
      </c>
      <c r="E39" s="14">
        <v>33.07</v>
      </c>
      <c r="F39" s="15">
        <v>1.5900000000000001E-2</v>
      </c>
      <c r="G39" s="15"/>
    </row>
    <row r="40" spans="1:7" x14ac:dyDescent="0.35">
      <c r="A40" s="12" t="s">
        <v>947</v>
      </c>
      <c r="B40" s="30" t="s">
        <v>948</v>
      </c>
      <c r="C40" s="30" t="s">
        <v>949</v>
      </c>
      <c r="D40" s="13">
        <v>6882</v>
      </c>
      <c r="E40" s="14">
        <v>32.770000000000003</v>
      </c>
      <c r="F40" s="15">
        <v>1.5699999999999999E-2</v>
      </c>
      <c r="G40" s="15"/>
    </row>
    <row r="41" spans="1:7" x14ac:dyDescent="0.35">
      <c r="A41" s="12" t="s">
        <v>1098</v>
      </c>
      <c r="B41" s="30" t="s">
        <v>1099</v>
      </c>
      <c r="C41" s="30" t="s">
        <v>900</v>
      </c>
      <c r="D41" s="13">
        <v>13415</v>
      </c>
      <c r="E41" s="14">
        <v>31.98</v>
      </c>
      <c r="F41" s="15">
        <v>1.54E-2</v>
      </c>
      <c r="G41" s="15"/>
    </row>
    <row r="42" spans="1:7" x14ac:dyDescent="0.35">
      <c r="A42" s="12" t="s">
        <v>1133</v>
      </c>
      <c r="B42" s="30" t="s">
        <v>1134</v>
      </c>
      <c r="C42" s="30" t="s">
        <v>952</v>
      </c>
      <c r="D42" s="13">
        <v>1489</v>
      </c>
      <c r="E42" s="14">
        <v>30.04</v>
      </c>
      <c r="F42" s="15">
        <v>1.44E-2</v>
      </c>
      <c r="G42" s="15"/>
    </row>
    <row r="43" spans="1:7" x14ac:dyDescent="0.35">
      <c r="A43" s="12" t="s">
        <v>1207</v>
      </c>
      <c r="B43" s="30" t="s">
        <v>1208</v>
      </c>
      <c r="C43" s="30" t="s">
        <v>962</v>
      </c>
      <c r="D43" s="13">
        <v>14803</v>
      </c>
      <c r="E43" s="14">
        <v>29.67</v>
      </c>
      <c r="F43" s="15">
        <v>1.4200000000000001E-2</v>
      </c>
      <c r="G43" s="15"/>
    </row>
    <row r="44" spans="1:7" x14ac:dyDescent="0.35">
      <c r="A44" s="12" t="s">
        <v>1244</v>
      </c>
      <c r="B44" s="30" t="s">
        <v>1245</v>
      </c>
      <c r="C44" s="30" t="s">
        <v>994</v>
      </c>
      <c r="D44" s="13">
        <v>1765</v>
      </c>
      <c r="E44" s="14">
        <v>29.3</v>
      </c>
      <c r="F44" s="15">
        <v>1.41E-2</v>
      </c>
      <c r="G44" s="15"/>
    </row>
    <row r="45" spans="1:7" x14ac:dyDescent="0.35">
      <c r="A45" s="12" t="s">
        <v>986</v>
      </c>
      <c r="B45" s="30" t="s">
        <v>987</v>
      </c>
      <c r="C45" s="30" t="s">
        <v>985</v>
      </c>
      <c r="D45" s="13">
        <v>4302</v>
      </c>
      <c r="E45" s="14">
        <v>26.78</v>
      </c>
      <c r="F45" s="15">
        <v>1.29E-2</v>
      </c>
      <c r="G45" s="15"/>
    </row>
    <row r="46" spans="1:7" x14ac:dyDescent="0.35">
      <c r="A46" s="12" t="s">
        <v>1242</v>
      </c>
      <c r="B46" s="30" t="s">
        <v>1243</v>
      </c>
      <c r="C46" s="30" t="s">
        <v>967</v>
      </c>
      <c r="D46" s="13">
        <v>1171</v>
      </c>
      <c r="E46" s="14">
        <v>25.61</v>
      </c>
      <c r="F46" s="15">
        <v>1.23E-2</v>
      </c>
      <c r="G46" s="15"/>
    </row>
    <row r="47" spans="1:7" x14ac:dyDescent="0.35">
      <c r="A47" s="12" t="s">
        <v>1005</v>
      </c>
      <c r="B47" s="30" t="s">
        <v>1006</v>
      </c>
      <c r="C47" s="30" t="s">
        <v>997</v>
      </c>
      <c r="D47" s="13">
        <v>34134</v>
      </c>
      <c r="E47" s="14">
        <v>25.52</v>
      </c>
      <c r="F47" s="15">
        <v>1.2200000000000001E-2</v>
      </c>
      <c r="G47" s="15"/>
    </row>
    <row r="48" spans="1:7" x14ac:dyDescent="0.35">
      <c r="A48" s="12" t="s">
        <v>1259</v>
      </c>
      <c r="B48" s="30" t="s">
        <v>1260</v>
      </c>
      <c r="C48" s="30" t="s">
        <v>997</v>
      </c>
      <c r="D48" s="13">
        <v>150</v>
      </c>
      <c r="E48" s="14">
        <v>25.51</v>
      </c>
      <c r="F48" s="15">
        <v>1.2200000000000001E-2</v>
      </c>
      <c r="G48" s="15"/>
    </row>
    <row r="49" spans="1:7" x14ac:dyDescent="0.35">
      <c r="A49" s="12" t="s">
        <v>1153</v>
      </c>
      <c r="B49" s="30" t="s">
        <v>1154</v>
      </c>
      <c r="C49" s="30" t="s">
        <v>994</v>
      </c>
      <c r="D49" s="13">
        <v>8083</v>
      </c>
      <c r="E49" s="14">
        <v>22.86</v>
      </c>
      <c r="F49" s="15">
        <v>1.0999999999999999E-2</v>
      </c>
      <c r="G49" s="15"/>
    </row>
    <row r="50" spans="1:7" x14ac:dyDescent="0.35">
      <c r="A50" s="12" t="s">
        <v>1198</v>
      </c>
      <c r="B50" s="30" t="s">
        <v>1199</v>
      </c>
      <c r="C50" s="30" t="s">
        <v>928</v>
      </c>
      <c r="D50" s="13">
        <v>1949</v>
      </c>
      <c r="E50" s="14">
        <v>21.06</v>
      </c>
      <c r="F50" s="15">
        <v>1.01E-2</v>
      </c>
      <c r="G50" s="15"/>
    </row>
    <row r="51" spans="1:7" x14ac:dyDescent="0.35">
      <c r="A51" s="12" t="s">
        <v>1798</v>
      </c>
      <c r="B51" s="30" t="s">
        <v>1799</v>
      </c>
      <c r="C51" s="30" t="s">
        <v>928</v>
      </c>
      <c r="D51" s="13">
        <v>324</v>
      </c>
      <c r="E51" s="14">
        <v>20.399999999999999</v>
      </c>
      <c r="F51" s="15">
        <v>9.7999999999999997E-3</v>
      </c>
      <c r="G51" s="15"/>
    </row>
    <row r="52" spans="1:7" x14ac:dyDescent="0.35">
      <c r="A52" s="12" t="s">
        <v>1827</v>
      </c>
      <c r="B52" s="30" t="s">
        <v>1828</v>
      </c>
      <c r="C52" s="30" t="s">
        <v>1082</v>
      </c>
      <c r="D52" s="13">
        <v>21311</v>
      </c>
      <c r="E52" s="14">
        <v>13.91</v>
      </c>
      <c r="F52" s="15">
        <v>6.7000000000000002E-3</v>
      </c>
      <c r="G52" s="15"/>
    </row>
    <row r="53" spans="1:7" x14ac:dyDescent="0.35">
      <c r="A53" s="12" t="s">
        <v>1839</v>
      </c>
      <c r="B53" s="30" t="s">
        <v>1840</v>
      </c>
      <c r="C53" s="30" t="s">
        <v>949</v>
      </c>
      <c r="D53" s="13">
        <v>1704</v>
      </c>
      <c r="E53" s="14">
        <v>10.84</v>
      </c>
      <c r="F53" s="15">
        <v>5.1999999999999998E-3</v>
      </c>
      <c r="G53" s="15"/>
    </row>
    <row r="54" spans="1:7" x14ac:dyDescent="0.35">
      <c r="A54" s="12" t="s">
        <v>1571</v>
      </c>
      <c r="B54" s="30" t="s">
        <v>1572</v>
      </c>
      <c r="C54" s="30" t="s">
        <v>1102</v>
      </c>
      <c r="D54" s="13">
        <v>63</v>
      </c>
      <c r="E54" s="14">
        <v>8.94</v>
      </c>
      <c r="F54" s="15">
        <v>4.3E-3</v>
      </c>
      <c r="G54" s="15"/>
    </row>
    <row r="55" spans="1:7" x14ac:dyDescent="0.35">
      <c r="A55" s="12" t="s">
        <v>1522</v>
      </c>
      <c r="B55" s="30" t="s">
        <v>1523</v>
      </c>
      <c r="C55" s="30" t="s">
        <v>994</v>
      </c>
      <c r="D55" s="13">
        <v>393</v>
      </c>
      <c r="E55" s="14">
        <v>6.99</v>
      </c>
      <c r="F55" s="15">
        <v>3.3999999999999998E-3</v>
      </c>
      <c r="G55" s="15"/>
    </row>
    <row r="56" spans="1:7" x14ac:dyDescent="0.35">
      <c r="A56" s="12" t="s">
        <v>1847</v>
      </c>
      <c r="B56" s="30" t="s">
        <v>1848</v>
      </c>
      <c r="C56" s="30" t="s">
        <v>1082</v>
      </c>
      <c r="D56" s="13">
        <v>2494</v>
      </c>
      <c r="E56" s="14">
        <v>4.3</v>
      </c>
      <c r="F56" s="15">
        <v>2.0999999999999999E-3</v>
      </c>
      <c r="G56" s="15"/>
    </row>
    <row r="57" spans="1:7" x14ac:dyDescent="0.35">
      <c r="A57" s="12" t="s">
        <v>1849</v>
      </c>
      <c r="B57" s="30" t="s">
        <v>1850</v>
      </c>
      <c r="C57" s="30" t="s">
        <v>1802</v>
      </c>
      <c r="D57" s="13">
        <v>612</v>
      </c>
      <c r="E57" s="14">
        <v>2.95</v>
      </c>
      <c r="F57" s="15">
        <v>1.4E-3</v>
      </c>
      <c r="G57" s="15"/>
    </row>
    <row r="58" spans="1:7" x14ac:dyDescent="0.35">
      <c r="A58" s="16" t="s">
        <v>110</v>
      </c>
      <c r="B58" s="31"/>
      <c r="C58" s="31"/>
      <c r="D58" s="17"/>
      <c r="E58" s="37">
        <v>2037.35</v>
      </c>
      <c r="F58" s="38">
        <v>0.97809999999999997</v>
      </c>
      <c r="G58" s="20"/>
    </row>
    <row r="59" spans="1:7" x14ac:dyDescent="0.35">
      <c r="A59" s="16" t="s">
        <v>1277</v>
      </c>
      <c r="B59" s="30"/>
      <c r="C59" s="30"/>
      <c r="D59" s="13"/>
      <c r="E59" s="14"/>
      <c r="F59" s="15"/>
      <c r="G59" s="15"/>
    </row>
    <row r="60" spans="1:7" x14ac:dyDescent="0.35">
      <c r="A60" s="16" t="s">
        <v>110</v>
      </c>
      <c r="B60" s="30"/>
      <c r="C60" s="30"/>
      <c r="D60" s="13"/>
      <c r="E60" s="39" t="s">
        <v>104</v>
      </c>
      <c r="F60" s="40" t="s">
        <v>104</v>
      </c>
      <c r="G60" s="15"/>
    </row>
    <row r="61" spans="1:7" x14ac:dyDescent="0.35">
      <c r="A61" s="21" t="s">
        <v>135</v>
      </c>
      <c r="B61" s="32"/>
      <c r="C61" s="32"/>
      <c r="D61" s="22"/>
      <c r="E61" s="27">
        <v>2037.35</v>
      </c>
      <c r="F61" s="28">
        <v>0.97809999999999997</v>
      </c>
      <c r="G61" s="20"/>
    </row>
    <row r="62" spans="1:7" x14ac:dyDescent="0.35">
      <c r="A62" s="12"/>
      <c r="B62" s="30"/>
      <c r="C62" s="30"/>
      <c r="D62" s="13"/>
      <c r="E62" s="14"/>
      <c r="F62" s="15"/>
      <c r="G62" s="15"/>
    </row>
    <row r="63" spans="1:7" x14ac:dyDescent="0.35">
      <c r="A63" s="12"/>
      <c r="B63" s="30"/>
      <c r="C63" s="30"/>
      <c r="D63" s="13"/>
      <c r="E63" s="14"/>
      <c r="F63" s="15"/>
      <c r="G63" s="15"/>
    </row>
    <row r="64" spans="1:7" x14ac:dyDescent="0.35">
      <c r="A64" s="16" t="s">
        <v>136</v>
      </c>
      <c r="B64" s="30"/>
      <c r="C64" s="30"/>
      <c r="D64" s="13"/>
      <c r="E64" s="14"/>
      <c r="F64" s="15"/>
      <c r="G64" s="15"/>
    </row>
    <row r="65" spans="1:7" x14ac:dyDescent="0.35">
      <c r="A65" s="12" t="s">
        <v>137</v>
      </c>
      <c r="B65" s="30"/>
      <c r="C65" s="30"/>
      <c r="D65" s="13"/>
      <c r="E65" s="14">
        <v>2051.6799999999998</v>
      </c>
      <c r="F65" s="15">
        <v>0.9849</v>
      </c>
      <c r="G65" s="15">
        <v>5.6446000000000003E-2</v>
      </c>
    </row>
    <row r="66" spans="1:7" x14ac:dyDescent="0.35">
      <c r="A66" s="16" t="s">
        <v>110</v>
      </c>
      <c r="B66" s="31"/>
      <c r="C66" s="31"/>
      <c r="D66" s="17"/>
      <c r="E66" s="37">
        <v>2051.6799999999998</v>
      </c>
      <c r="F66" s="38">
        <v>0.9849</v>
      </c>
      <c r="G66" s="20"/>
    </row>
    <row r="67" spans="1:7" x14ac:dyDescent="0.35">
      <c r="A67" s="12"/>
      <c r="B67" s="30"/>
      <c r="C67" s="30"/>
      <c r="D67" s="13"/>
      <c r="E67" s="14"/>
      <c r="F67" s="15"/>
      <c r="G67" s="15"/>
    </row>
    <row r="68" spans="1:7" x14ac:dyDescent="0.35">
      <c r="A68" s="21" t="s">
        <v>135</v>
      </c>
      <c r="B68" s="32"/>
      <c r="C68" s="32"/>
      <c r="D68" s="22"/>
      <c r="E68" s="18">
        <v>2051.6799999999998</v>
      </c>
      <c r="F68" s="19">
        <v>0.9849</v>
      </c>
      <c r="G68" s="20"/>
    </row>
    <row r="69" spans="1:7" x14ac:dyDescent="0.35">
      <c r="A69" s="12" t="s">
        <v>138</v>
      </c>
      <c r="B69" s="30"/>
      <c r="C69" s="30"/>
      <c r="D69" s="13"/>
      <c r="E69" s="14">
        <v>0.3172857</v>
      </c>
      <c r="F69" s="15">
        <v>1.5200000000000001E-4</v>
      </c>
      <c r="G69" s="15"/>
    </row>
    <row r="70" spans="1:7" x14ac:dyDescent="0.35">
      <c r="A70" s="12" t="s">
        <v>139</v>
      </c>
      <c r="B70" s="30"/>
      <c r="C70" s="30"/>
      <c r="D70" s="13"/>
      <c r="E70" s="23">
        <v>-2006.1172856999999</v>
      </c>
      <c r="F70" s="24">
        <v>-0.96315200000000001</v>
      </c>
      <c r="G70" s="15">
        <v>5.6446000000000003E-2</v>
      </c>
    </row>
    <row r="71" spans="1:7" x14ac:dyDescent="0.35">
      <c r="A71" s="25" t="s">
        <v>140</v>
      </c>
      <c r="B71" s="33"/>
      <c r="C71" s="33"/>
      <c r="D71" s="26"/>
      <c r="E71" s="27">
        <v>2083.23</v>
      </c>
      <c r="F71" s="28">
        <v>1</v>
      </c>
      <c r="G71" s="28"/>
    </row>
    <row r="76" spans="1:7" x14ac:dyDescent="0.35">
      <c r="A76" s="1" t="s">
        <v>2352</v>
      </c>
    </row>
    <row r="77" spans="1:7" x14ac:dyDescent="0.35">
      <c r="A77" s="47" t="s">
        <v>2353</v>
      </c>
      <c r="B77" s="34" t="s">
        <v>104</v>
      </c>
    </row>
    <row r="78" spans="1:7" x14ac:dyDescent="0.35">
      <c r="A78" t="s">
        <v>2354</v>
      </c>
    </row>
    <row r="79" spans="1:7" x14ac:dyDescent="0.35">
      <c r="A79" t="s">
        <v>2355</v>
      </c>
      <c r="B79" t="s">
        <v>2356</v>
      </c>
      <c r="C79" t="s">
        <v>2527</v>
      </c>
    </row>
    <row r="80" spans="1:7" x14ac:dyDescent="0.35">
      <c r="B80" s="48">
        <v>44865</v>
      </c>
      <c r="C80" s="48">
        <v>44895</v>
      </c>
    </row>
    <row r="81" spans="1:7" x14ac:dyDescent="0.35">
      <c r="A81" t="s">
        <v>2400</v>
      </c>
      <c r="B81" t="s">
        <v>2526</v>
      </c>
      <c r="C81" t="s">
        <v>2526</v>
      </c>
      <c r="D81" s="53">
        <v>10.023999999999999</v>
      </c>
      <c r="E81" s="2"/>
      <c r="G81"/>
    </row>
    <row r="82" spans="1:7" x14ac:dyDescent="0.35">
      <c r="A82" t="s">
        <v>2361</v>
      </c>
      <c r="B82" t="s">
        <v>2526</v>
      </c>
      <c r="C82" t="s">
        <v>2526</v>
      </c>
      <c r="D82" s="53">
        <v>10.023999999999999</v>
      </c>
      <c r="E82" s="2"/>
      <c r="G82"/>
    </row>
    <row r="83" spans="1:7" x14ac:dyDescent="0.35">
      <c r="A83" t="s">
        <v>2401</v>
      </c>
      <c r="B83" t="s">
        <v>2526</v>
      </c>
      <c r="C83" t="s">
        <v>2526</v>
      </c>
      <c r="D83" s="53">
        <v>10.0238</v>
      </c>
      <c r="E83" s="2"/>
      <c r="G83"/>
    </row>
    <row r="84" spans="1:7" x14ac:dyDescent="0.35">
      <c r="A84" t="s">
        <v>2386</v>
      </c>
      <c r="B84" t="s">
        <v>2526</v>
      </c>
      <c r="C84" t="s">
        <v>2526</v>
      </c>
      <c r="D84" s="53">
        <v>10.0238</v>
      </c>
      <c r="E84" s="2"/>
      <c r="G84"/>
    </row>
    <row r="85" spans="1:7" x14ac:dyDescent="0.35">
      <c r="A85" t="s">
        <v>2528</v>
      </c>
      <c r="E85" s="2"/>
      <c r="G85"/>
    </row>
    <row r="86" spans="1:7" x14ac:dyDescent="0.35">
      <c r="A86" t="s">
        <v>2391</v>
      </c>
    </row>
    <row r="87" spans="1:7" x14ac:dyDescent="0.35">
      <c r="A87" t="s">
        <v>2371</v>
      </c>
      <c r="B87" s="34" t="s">
        <v>104</v>
      </c>
    </row>
    <row r="88" spans="1:7" x14ac:dyDescent="0.35">
      <c r="A88" t="s">
        <v>2372</v>
      </c>
      <c r="B88" s="34" t="s">
        <v>104</v>
      </c>
    </row>
    <row r="89" spans="1:7" ht="29" x14ac:dyDescent="0.35">
      <c r="A89" s="47" t="s">
        <v>2373</v>
      </c>
      <c r="B89" s="34" t="s">
        <v>104</v>
      </c>
    </row>
    <row r="90" spans="1:7" ht="29" x14ac:dyDescent="0.35">
      <c r="A90" s="47" t="s">
        <v>2374</v>
      </c>
      <c r="B90" s="34" t="s">
        <v>104</v>
      </c>
    </row>
    <row r="91" spans="1:7" x14ac:dyDescent="0.35">
      <c r="A91" t="s">
        <v>2415</v>
      </c>
      <c r="B91" s="34" t="s">
        <v>104</v>
      </c>
    </row>
    <row r="92" spans="1:7" ht="29" x14ac:dyDescent="0.35">
      <c r="A92" s="47" t="s">
        <v>2376</v>
      </c>
      <c r="B92" s="34" t="s">
        <v>104</v>
      </c>
    </row>
    <row r="93" spans="1:7" ht="29" x14ac:dyDescent="0.35">
      <c r="A93" s="47" t="s">
        <v>2377</v>
      </c>
      <c r="B93" s="34" t="s">
        <v>104</v>
      </c>
    </row>
    <row r="94" spans="1:7" ht="29" x14ac:dyDescent="0.35">
      <c r="A94" s="47" t="s">
        <v>2380</v>
      </c>
      <c r="B94" s="34" t="s">
        <v>104</v>
      </c>
    </row>
    <row r="95" spans="1:7" x14ac:dyDescent="0.35">
      <c r="A95" t="s">
        <v>2523</v>
      </c>
      <c r="B95" s="34" t="s">
        <v>104</v>
      </c>
    </row>
    <row r="96" spans="1:7" x14ac:dyDescent="0.35">
      <c r="A96" t="s">
        <v>2524</v>
      </c>
      <c r="B96" s="34" t="s">
        <v>104</v>
      </c>
    </row>
    <row r="99" spans="1:4" ht="29" x14ac:dyDescent="0.35">
      <c r="A99" s="70" t="s">
        <v>2580</v>
      </c>
      <c r="B99" s="57" t="s">
        <v>2581</v>
      </c>
      <c r="C99" s="57" t="s">
        <v>2531</v>
      </c>
      <c r="D99" s="65" t="s">
        <v>2532</v>
      </c>
    </row>
    <row r="100" spans="1:4" ht="71" customHeight="1" x14ac:dyDescent="0.35">
      <c r="A100" s="71" t="str">
        <f>HYPERLINK("[EDEL_Portfolio Monthly Notes 30-Nov-2022.xlsx]EENN50!A1","Edelweiss Nifty Next 50 Index Fund")</f>
        <v>Edelweiss Nifty Next 50 Index Fund</v>
      </c>
      <c r="B100" s="67"/>
      <c r="C100" s="72" t="s">
        <v>2578</v>
      </c>
      <c r="D100"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F27B3-1E17-4C27-8600-251D9CED239C}">
  <dimension ref="A1:H164"/>
  <sheetViews>
    <sheetView showGridLines="0" workbookViewId="0">
      <pane ySplit="4" topLeftCell="A162" activePane="bottomLeft" state="frozen"/>
      <selection pane="bottomLeft" activeCell="E164" sqref="E164"/>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79</v>
      </c>
      <c r="B1" s="55"/>
      <c r="C1" s="55"/>
      <c r="D1" s="55"/>
      <c r="E1" s="55"/>
      <c r="F1" s="55"/>
      <c r="G1" s="55"/>
      <c r="H1" s="51" t="str">
        <f>HYPERLINK("[EDEL_Portfolio Monthly Notes 30-Nov-2022.xlsx]Index!A1","Index")</f>
        <v>Index</v>
      </c>
    </row>
    <row r="2" spans="1:8" ht="19.5" customHeight="1" x14ac:dyDescent="0.35">
      <c r="A2" s="55" t="s">
        <v>80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933</v>
      </c>
      <c r="B8" s="30" t="s">
        <v>934</v>
      </c>
      <c r="C8" s="30" t="s">
        <v>900</v>
      </c>
      <c r="D8" s="13">
        <v>279064</v>
      </c>
      <c r="E8" s="14">
        <v>2659.2</v>
      </c>
      <c r="F8" s="15">
        <v>6.4199999999999993E-2</v>
      </c>
      <c r="G8" s="15"/>
    </row>
    <row r="9" spans="1:8" x14ac:dyDescent="0.35">
      <c r="A9" s="12" t="s">
        <v>898</v>
      </c>
      <c r="B9" s="30" t="s">
        <v>899</v>
      </c>
      <c r="C9" s="30" t="s">
        <v>900</v>
      </c>
      <c r="D9" s="13">
        <v>105496</v>
      </c>
      <c r="E9" s="14">
        <v>1696.85</v>
      </c>
      <c r="F9" s="15">
        <v>4.1000000000000002E-2</v>
      </c>
      <c r="G9" s="15"/>
    </row>
    <row r="10" spans="1:8" x14ac:dyDescent="0.35">
      <c r="A10" s="12" t="s">
        <v>935</v>
      </c>
      <c r="B10" s="30" t="s">
        <v>936</v>
      </c>
      <c r="C10" s="30" t="s">
        <v>937</v>
      </c>
      <c r="D10" s="13">
        <v>61707</v>
      </c>
      <c r="E10" s="14">
        <v>1685.43</v>
      </c>
      <c r="F10" s="15">
        <v>4.07E-2</v>
      </c>
      <c r="G10" s="15"/>
    </row>
    <row r="11" spans="1:8" x14ac:dyDescent="0.35">
      <c r="A11" s="12" t="s">
        <v>971</v>
      </c>
      <c r="B11" s="30" t="s">
        <v>972</v>
      </c>
      <c r="C11" s="30" t="s">
        <v>952</v>
      </c>
      <c r="D11" s="13">
        <v>92407</v>
      </c>
      <c r="E11" s="14">
        <v>1510.81</v>
      </c>
      <c r="F11" s="15">
        <v>3.6499999999999998E-2</v>
      </c>
      <c r="G11" s="15"/>
    </row>
    <row r="12" spans="1:8" x14ac:dyDescent="0.35">
      <c r="A12" s="12" t="s">
        <v>978</v>
      </c>
      <c r="B12" s="30" t="s">
        <v>979</v>
      </c>
      <c r="C12" s="30" t="s">
        <v>980</v>
      </c>
      <c r="D12" s="13">
        <v>425247</v>
      </c>
      <c r="E12" s="14">
        <v>1445.84</v>
      </c>
      <c r="F12" s="15">
        <v>3.49E-2</v>
      </c>
      <c r="G12" s="15"/>
    </row>
    <row r="13" spans="1:8" x14ac:dyDescent="0.35">
      <c r="A13" s="12" t="s">
        <v>1482</v>
      </c>
      <c r="B13" s="30" t="s">
        <v>1483</v>
      </c>
      <c r="C13" s="30" t="s">
        <v>900</v>
      </c>
      <c r="D13" s="13">
        <v>230891</v>
      </c>
      <c r="E13" s="14">
        <v>1391</v>
      </c>
      <c r="F13" s="15">
        <v>3.3599999999999998E-2</v>
      </c>
      <c r="G13" s="15"/>
    </row>
    <row r="14" spans="1:8" x14ac:dyDescent="0.35">
      <c r="A14" s="12" t="s">
        <v>1071</v>
      </c>
      <c r="B14" s="30" t="s">
        <v>1072</v>
      </c>
      <c r="C14" s="30" t="s">
        <v>1073</v>
      </c>
      <c r="D14" s="13">
        <v>47978</v>
      </c>
      <c r="E14" s="14">
        <v>995.47</v>
      </c>
      <c r="F14" s="15">
        <v>2.4E-2</v>
      </c>
      <c r="G14" s="15"/>
    </row>
    <row r="15" spans="1:8" x14ac:dyDescent="0.35">
      <c r="A15" s="12" t="s">
        <v>1151</v>
      </c>
      <c r="B15" s="30" t="s">
        <v>1152</v>
      </c>
      <c r="C15" s="30" t="s">
        <v>900</v>
      </c>
      <c r="D15" s="13">
        <v>101939</v>
      </c>
      <c r="E15" s="14">
        <v>918.73</v>
      </c>
      <c r="F15" s="15">
        <v>2.2200000000000001E-2</v>
      </c>
      <c r="G15" s="15"/>
    </row>
    <row r="16" spans="1:8" x14ac:dyDescent="0.35">
      <c r="A16" s="12" t="s">
        <v>1076</v>
      </c>
      <c r="B16" s="30" t="s">
        <v>1077</v>
      </c>
      <c r="C16" s="30" t="s">
        <v>952</v>
      </c>
      <c r="D16" s="13">
        <v>70247</v>
      </c>
      <c r="E16" s="14">
        <v>787.33</v>
      </c>
      <c r="F16" s="15">
        <v>1.9E-2</v>
      </c>
      <c r="G16" s="15"/>
    </row>
    <row r="17" spans="1:7" x14ac:dyDescent="0.35">
      <c r="A17" s="12" t="s">
        <v>1187</v>
      </c>
      <c r="B17" s="30" t="s">
        <v>1188</v>
      </c>
      <c r="C17" s="30" t="s">
        <v>917</v>
      </c>
      <c r="D17" s="13">
        <v>370868</v>
      </c>
      <c r="E17" s="14">
        <v>638.63</v>
      </c>
      <c r="F17" s="15">
        <v>1.54E-2</v>
      </c>
      <c r="G17" s="15"/>
    </row>
    <row r="18" spans="1:7" x14ac:dyDescent="0.35">
      <c r="A18" s="12" t="s">
        <v>1141</v>
      </c>
      <c r="B18" s="30" t="s">
        <v>1142</v>
      </c>
      <c r="C18" s="30" t="s">
        <v>928</v>
      </c>
      <c r="D18" s="13">
        <v>21082</v>
      </c>
      <c r="E18" s="14">
        <v>567.64</v>
      </c>
      <c r="F18" s="15">
        <v>1.37E-2</v>
      </c>
      <c r="G18" s="15"/>
    </row>
    <row r="19" spans="1:7" x14ac:dyDescent="0.35">
      <c r="A19" s="12" t="s">
        <v>1039</v>
      </c>
      <c r="B19" s="30" t="s">
        <v>1040</v>
      </c>
      <c r="C19" s="30" t="s">
        <v>994</v>
      </c>
      <c r="D19" s="13">
        <v>53498</v>
      </c>
      <c r="E19" s="14">
        <v>559.62</v>
      </c>
      <c r="F19" s="15">
        <v>1.35E-2</v>
      </c>
      <c r="G19" s="15"/>
    </row>
    <row r="20" spans="1:7" x14ac:dyDescent="0.35">
      <c r="A20" s="12" t="s">
        <v>1135</v>
      </c>
      <c r="B20" s="30" t="s">
        <v>1136</v>
      </c>
      <c r="C20" s="30" t="s">
        <v>923</v>
      </c>
      <c r="D20" s="13">
        <v>42762</v>
      </c>
      <c r="E20" s="14">
        <v>558.29999999999995</v>
      </c>
      <c r="F20" s="15">
        <v>1.35E-2</v>
      </c>
      <c r="G20" s="15"/>
    </row>
    <row r="21" spans="1:7" x14ac:dyDescent="0.35">
      <c r="A21" s="12" t="s">
        <v>1884</v>
      </c>
      <c r="B21" s="30" t="s">
        <v>1885</v>
      </c>
      <c r="C21" s="30" t="s">
        <v>928</v>
      </c>
      <c r="D21" s="13">
        <v>105400</v>
      </c>
      <c r="E21" s="14">
        <v>538.75</v>
      </c>
      <c r="F21" s="15">
        <v>1.2999999999999999E-2</v>
      </c>
      <c r="G21" s="15"/>
    </row>
    <row r="22" spans="1:7" x14ac:dyDescent="0.35">
      <c r="A22" s="12" t="s">
        <v>929</v>
      </c>
      <c r="B22" s="30" t="s">
        <v>930</v>
      </c>
      <c r="C22" s="30" t="s">
        <v>900</v>
      </c>
      <c r="D22" s="13">
        <v>42562</v>
      </c>
      <c r="E22" s="14">
        <v>497.04</v>
      </c>
      <c r="F22" s="15">
        <v>1.2E-2</v>
      </c>
      <c r="G22" s="15"/>
    </row>
    <row r="23" spans="1:7" x14ac:dyDescent="0.35">
      <c r="A23" s="12" t="s">
        <v>931</v>
      </c>
      <c r="B23" s="30" t="s">
        <v>932</v>
      </c>
      <c r="C23" s="30" t="s">
        <v>928</v>
      </c>
      <c r="D23" s="13">
        <v>7304</v>
      </c>
      <c r="E23" s="14">
        <v>490.9</v>
      </c>
      <c r="F23" s="15">
        <v>1.18E-2</v>
      </c>
      <c r="G23" s="15"/>
    </row>
    <row r="24" spans="1:7" x14ac:dyDescent="0.35">
      <c r="A24" s="12" t="s">
        <v>963</v>
      </c>
      <c r="B24" s="30" t="s">
        <v>964</v>
      </c>
      <c r="C24" s="30" t="s">
        <v>912</v>
      </c>
      <c r="D24" s="13">
        <v>465941</v>
      </c>
      <c r="E24" s="14">
        <v>489.7</v>
      </c>
      <c r="F24" s="15">
        <v>1.18E-2</v>
      </c>
      <c r="G24" s="15"/>
    </row>
    <row r="25" spans="1:7" x14ac:dyDescent="0.35">
      <c r="A25" s="12" t="s">
        <v>960</v>
      </c>
      <c r="B25" s="30" t="s">
        <v>961</v>
      </c>
      <c r="C25" s="30" t="s">
        <v>962</v>
      </c>
      <c r="D25" s="13">
        <v>57108</v>
      </c>
      <c r="E25" s="14">
        <v>484.7</v>
      </c>
      <c r="F25" s="15">
        <v>1.17E-2</v>
      </c>
      <c r="G25" s="15"/>
    </row>
    <row r="26" spans="1:7" x14ac:dyDescent="0.35">
      <c r="A26" s="12" t="s">
        <v>1170</v>
      </c>
      <c r="B26" s="30" t="s">
        <v>1171</v>
      </c>
      <c r="C26" s="30" t="s">
        <v>980</v>
      </c>
      <c r="D26" s="13">
        <v>16820</v>
      </c>
      <c r="E26" s="14">
        <v>451.51</v>
      </c>
      <c r="F26" s="15">
        <v>1.09E-2</v>
      </c>
      <c r="G26" s="15"/>
    </row>
    <row r="27" spans="1:7" x14ac:dyDescent="0.35">
      <c r="A27" s="12" t="s">
        <v>1003</v>
      </c>
      <c r="B27" s="30" t="s">
        <v>1004</v>
      </c>
      <c r="C27" s="30" t="s">
        <v>952</v>
      </c>
      <c r="D27" s="13">
        <v>12228</v>
      </c>
      <c r="E27" s="14">
        <v>414.63</v>
      </c>
      <c r="F27" s="15">
        <v>0.01</v>
      </c>
      <c r="G27" s="15"/>
    </row>
    <row r="28" spans="1:7" x14ac:dyDescent="0.35">
      <c r="A28" s="12" t="s">
        <v>1180</v>
      </c>
      <c r="B28" s="30" t="s">
        <v>1181</v>
      </c>
      <c r="C28" s="30" t="s">
        <v>1182</v>
      </c>
      <c r="D28" s="13">
        <v>292950</v>
      </c>
      <c r="E28" s="14">
        <v>413.35</v>
      </c>
      <c r="F28" s="15">
        <v>0.01</v>
      </c>
      <c r="G28" s="15"/>
    </row>
    <row r="29" spans="1:7" x14ac:dyDescent="0.35">
      <c r="A29" s="12" t="s">
        <v>1265</v>
      </c>
      <c r="B29" s="30" t="s">
        <v>1266</v>
      </c>
      <c r="C29" s="30" t="s">
        <v>923</v>
      </c>
      <c r="D29" s="13">
        <v>39327</v>
      </c>
      <c r="E29" s="14">
        <v>412.21</v>
      </c>
      <c r="F29" s="15">
        <v>9.9000000000000008E-3</v>
      </c>
      <c r="G29" s="15"/>
    </row>
    <row r="30" spans="1:7" x14ac:dyDescent="0.35">
      <c r="A30" s="12" t="s">
        <v>1155</v>
      </c>
      <c r="B30" s="30" t="s">
        <v>1156</v>
      </c>
      <c r="C30" s="30" t="s">
        <v>1034</v>
      </c>
      <c r="D30" s="13">
        <v>51313</v>
      </c>
      <c r="E30" s="14">
        <v>405.22</v>
      </c>
      <c r="F30" s="15">
        <v>9.7999999999999997E-3</v>
      </c>
      <c r="G30" s="15"/>
    </row>
    <row r="31" spans="1:7" x14ac:dyDescent="0.35">
      <c r="A31" s="12" t="s">
        <v>1145</v>
      </c>
      <c r="B31" s="30" t="s">
        <v>1146</v>
      </c>
      <c r="C31" s="30" t="s">
        <v>952</v>
      </c>
      <c r="D31" s="13">
        <v>9483</v>
      </c>
      <c r="E31" s="14">
        <v>393.99</v>
      </c>
      <c r="F31" s="15">
        <v>9.4999999999999998E-3</v>
      </c>
      <c r="G31" s="15"/>
    </row>
    <row r="32" spans="1:7" x14ac:dyDescent="0.35">
      <c r="A32" s="12" t="s">
        <v>1244</v>
      </c>
      <c r="B32" s="30" t="s">
        <v>1245</v>
      </c>
      <c r="C32" s="30" t="s">
        <v>994</v>
      </c>
      <c r="D32" s="13">
        <v>22928</v>
      </c>
      <c r="E32" s="14">
        <v>380.58</v>
      </c>
      <c r="F32" s="15">
        <v>9.1999999999999998E-3</v>
      </c>
      <c r="G32" s="15"/>
    </row>
    <row r="33" spans="1:7" x14ac:dyDescent="0.35">
      <c r="A33" s="12" t="s">
        <v>1020</v>
      </c>
      <c r="B33" s="30" t="s">
        <v>1021</v>
      </c>
      <c r="C33" s="30" t="s">
        <v>1022</v>
      </c>
      <c r="D33" s="13">
        <v>117383</v>
      </c>
      <c r="E33" s="14">
        <v>377.56</v>
      </c>
      <c r="F33" s="15">
        <v>9.1000000000000004E-3</v>
      </c>
      <c r="G33" s="15"/>
    </row>
    <row r="34" spans="1:7" x14ac:dyDescent="0.35">
      <c r="A34" s="12" t="s">
        <v>910</v>
      </c>
      <c r="B34" s="30" t="s">
        <v>911</v>
      </c>
      <c r="C34" s="30" t="s">
        <v>912</v>
      </c>
      <c r="D34" s="13">
        <v>12957</v>
      </c>
      <c r="E34" s="14">
        <v>356.84</v>
      </c>
      <c r="F34" s="15">
        <v>8.6E-3</v>
      </c>
      <c r="G34" s="15"/>
    </row>
    <row r="35" spans="1:7" x14ac:dyDescent="0.35">
      <c r="A35" s="12" t="s">
        <v>960</v>
      </c>
      <c r="B35" s="30" t="s">
        <v>1568</v>
      </c>
      <c r="C35" s="30" t="s">
        <v>962</v>
      </c>
      <c r="D35" s="13">
        <v>76755</v>
      </c>
      <c r="E35" s="14">
        <v>356.64</v>
      </c>
      <c r="F35" s="15">
        <v>8.6E-3</v>
      </c>
      <c r="G35" s="15"/>
    </row>
    <row r="36" spans="1:7" x14ac:dyDescent="0.35">
      <c r="A36" s="12" t="s">
        <v>953</v>
      </c>
      <c r="B36" s="30" t="s">
        <v>954</v>
      </c>
      <c r="C36" s="30" t="s">
        <v>955</v>
      </c>
      <c r="D36" s="13">
        <v>74553</v>
      </c>
      <c r="E36" s="14">
        <v>336.01</v>
      </c>
      <c r="F36" s="15">
        <v>8.0999999999999996E-3</v>
      </c>
      <c r="G36" s="15"/>
    </row>
    <row r="37" spans="1:7" x14ac:dyDescent="0.35">
      <c r="A37" s="12" t="s">
        <v>1697</v>
      </c>
      <c r="B37" s="30" t="s">
        <v>1698</v>
      </c>
      <c r="C37" s="30" t="s">
        <v>977</v>
      </c>
      <c r="D37" s="13">
        <v>61452</v>
      </c>
      <c r="E37" s="14">
        <v>317.33999999999997</v>
      </c>
      <c r="F37" s="15">
        <v>7.7000000000000002E-3</v>
      </c>
      <c r="G37" s="15"/>
    </row>
    <row r="38" spans="1:7" x14ac:dyDescent="0.35">
      <c r="A38" s="12" t="s">
        <v>1069</v>
      </c>
      <c r="B38" s="30" t="s">
        <v>1070</v>
      </c>
      <c r="C38" s="30" t="s">
        <v>1015</v>
      </c>
      <c r="D38" s="13">
        <v>22139</v>
      </c>
      <c r="E38" s="14">
        <v>312.93</v>
      </c>
      <c r="F38" s="15">
        <v>7.6E-3</v>
      </c>
      <c r="G38" s="15"/>
    </row>
    <row r="39" spans="1:7" x14ac:dyDescent="0.35">
      <c r="A39" s="12" t="s">
        <v>1569</v>
      </c>
      <c r="B39" s="30" t="s">
        <v>1570</v>
      </c>
      <c r="C39" s="30" t="s">
        <v>977</v>
      </c>
      <c r="D39" s="13">
        <v>7819</v>
      </c>
      <c r="E39" s="14">
        <v>303.2</v>
      </c>
      <c r="F39" s="15">
        <v>7.3000000000000001E-3</v>
      </c>
      <c r="G39" s="15"/>
    </row>
    <row r="40" spans="1:7" x14ac:dyDescent="0.35">
      <c r="A40" s="12" t="s">
        <v>1872</v>
      </c>
      <c r="B40" s="30" t="s">
        <v>1873</v>
      </c>
      <c r="C40" s="30" t="s">
        <v>928</v>
      </c>
      <c r="D40" s="13">
        <v>81520</v>
      </c>
      <c r="E40" s="14">
        <v>299.10000000000002</v>
      </c>
      <c r="F40" s="15">
        <v>7.1999999999999998E-3</v>
      </c>
      <c r="G40" s="15"/>
    </row>
    <row r="41" spans="1:7" x14ac:dyDescent="0.35">
      <c r="A41" s="12" t="s">
        <v>1030</v>
      </c>
      <c r="B41" s="30" t="s">
        <v>1031</v>
      </c>
      <c r="C41" s="30" t="s">
        <v>994</v>
      </c>
      <c r="D41" s="13">
        <v>25261</v>
      </c>
      <c r="E41" s="14">
        <v>287.89</v>
      </c>
      <c r="F41" s="15">
        <v>6.8999999999999999E-3</v>
      </c>
      <c r="G41" s="15"/>
    </row>
    <row r="42" spans="1:7" x14ac:dyDescent="0.35">
      <c r="A42" s="12" t="s">
        <v>907</v>
      </c>
      <c r="B42" s="30" t="s">
        <v>908</v>
      </c>
      <c r="C42" s="30" t="s">
        <v>909</v>
      </c>
      <c r="D42" s="13">
        <v>107101</v>
      </c>
      <c r="E42" s="14">
        <v>283.39</v>
      </c>
      <c r="F42" s="15">
        <v>6.7999999999999996E-3</v>
      </c>
      <c r="G42" s="15"/>
    </row>
    <row r="43" spans="1:7" x14ac:dyDescent="0.35">
      <c r="A43" s="12" t="s">
        <v>921</v>
      </c>
      <c r="B43" s="30" t="s">
        <v>922</v>
      </c>
      <c r="C43" s="30" t="s">
        <v>923</v>
      </c>
      <c r="D43" s="13">
        <v>3155</v>
      </c>
      <c r="E43" s="14">
        <v>283.13</v>
      </c>
      <c r="F43" s="15">
        <v>6.7999999999999996E-3</v>
      </c>
      <c r="G43" s="15"/>
    </row>
    <row r="44" spans="1:7" x14ac:dyDescent="0.35">
      <c r="A44" s="12" t="s">
        <v>1078</v>
      </c>
      <c r="B44" s="30" t="s">
        <v>1079</v>
      </c>
      <c r="C44" s="30" t="s">
        <v>920</v>
      </c>
      <c r="D44" s="13">
        <v>3900</v>
      </c>
      <c r="E44" s="14">
        <v>276</v>
      </c>
      <c r="F44" s="15">
        <v>6.7000000000000002E-3</v>
      </c>
      <c r="G44" s="15"/>
    </row>
    <row r="45" spans="1:7" x14ac:dyDescent="0.35">
      <c r="A45" s="12" t="s">
        <v>1054</v>
      </c>
      <c r="B45" s="30" t="s">
        <v>1055</v>
      </c>
      <c r="C45" s="30" t="s">
        <v>928</v>
      </c>
      <c r="D45" s="13">
        <v>15519</v>
      </c>
      <c r="E45" s="14">
        <v>252.42</v>
      </c>
      <c r="F45" s="15">
        <v>6.1000000000000004E-3</v>
      </c>
      <c r="G45" s="15"/>
    </row>
    <row r="46" spans="1:7" x14ac:dyDescent="0.35">
      <c r="A46" s="12" t="s">
        <v>1716</v>
      </c>
      <c r="B46" s="30" t="s">
        <v>1717</v>
      </c>
      <c r="C46" s="30" t="s">
        <v>997</v>
      </c>
      <c r="D46" s="13">
        <v>8000</v>
      </c>
      <c r="E46" s="14">
        <v>221.71</v>
      </c>
      <c r="F46" s="15">
        <v>5.4000000000000003E-3</v>
      </c>
      <c r="G46" s="15"/>
    </row>
    <row r="47" spans="1:7" x14ac:dyDescent="0.35">
      <c r="A47" s="12" t="s">
        <v>1488</v>
      </c>
      <c r="B47" s="30" t="s">
        <v>1489</v>
      </c>
      <c r="C47" s="30" t="s">
        <v>997</v>
      </c>
      <c r="D47" s="13">
        <v>8260</v>
      </c>
      <c r="E47" s="14">
        <v>220.98</v>
      </c>
      <c r="F47" s="15">
        <v>5.3E-3</v>
      </c>
      <c r="G47" s="15"/>
    </row>
    <row r="48" spans="1:7" x14ac:dyDescent="0.35">
      <c r="A48" s="12" t="s">
        <v>1018</v>
      </c>
      <c r="B48" s="30" t="s">
        <v>1019</v>
      </c>
      <c r="C48" s="30" t="s">
        <v>994</v>
      </c>
      <c r="D48" s="13">
        <v>4911</v>
      </c>
      <c r="E48" s="14">
        <v>220.36</v>
      </c>
      <c r="F48" s="15">
        <v>5.3E-3</v>
      </c>
      <c r="G48" s="15"/>
    </row>
    <row r="49" spans="1:7" x14ac:dyDescent="0.35">
      <c r="A49" s="12" t="s">
        <v>1176</v>
      </c>
      <c r="B49" s="30" t="s">
        <v>1177</v>
      </c>
      <c r="C49" s="30" t="s">
        <v>1082</v>
      </c>
      <c r="D49" s="13">
        <v>70000</v>
      </c>
      <c r="E49" s="14">
        <v>220.01</v>
      </c>
      <c r="F49" s="15">
        <v>5.3E-3</v>
      </c>
      <c r="G49" s="15"/>
    </row>
    <row r="50" spans="1:7" x14ac:dyDescent="0.35">
      <c r="A50" s="12" t="s">
        <v>1105</v>
      </c>
      <c r="B50" s="30" t="s">
        <v>1106</v>
      </c>
      <c r="C50" s="30" t="s">
        <v>928</v>
      </c>
      <c r="D50" s="13">
        <v>39501</v>
      </c>
      <c r="E50" s="14">
        <v>218.46</v>
      </c>
      <c r="F50" s="15">
        <v>5.3E-3</v>
      </c>
      <c r="G50" s="15"/>
    </row>
    <row r="51" spans="1:7" x14ac:dyDescent="0.35">
      <c r="A51" s="12" t="s">
        <v>1587</v>
      </c>
      <c r="B51" s="30" t="s">
        <v>1588</v>
      </c>
      <c r="C51" s="30" t="s">
        <v>1015</v>
      </c>
      <c r="D51" s="13">
        <v>19000</v>
      </c>
      <c r="E51" s="14">
        <v>212.89</v>
      </c>
      <c r="F51" s="15">
        <v>5.1000000000000004E-3</v>
      </c>
      <c r="G51" s="15"/>
    </row>
    <row r="52" spans="1:7" x14ac:dyDescent="0.35">
      <c r="A52" s="12" t="s">
        <v>1050</v>
      </c>
      <c r="B52" s="30" t="s">
        <v>1051</v>
      </c>
      <c r="C52" s="30" t="s">
        <v>1034</v>
      </c>
      <c r="D52" s="13">
        <v>21589</v>
      </c>
      <c r="E52" s="14">
        <v>200.72</v>
      </c>
      <c r="F52" s="15">
        <v>4.7999999999999996E-3</v>
      </c>
      <c r="G52" s="15"/>
    </row>
    <row r="53" spans="1:7" x14ac:dyDescent="0.35">
      <c r="A53" s="12" t="s">
        <v>1912</v>
      </c>
      <c r="B53" s="30" t="s">
        <v>1913</v>
      </c>
      <c r="C53" s="30" t="s">
        <v>1193</v>
      </c>
      <c r="D53" s="13">
        <v>32556</v>
      </c>
      <c r="E53" s="14">
        <v>196.12</v>
      </c>
      <c r="F53" s="15">
        <v>4.7000000000000002E-3</v>
      </c>
      <c r="G53" s="15"/>
    </row>
    <row r="54" spans="1:7" x14ac:dyDescent="0.35">
      <c r="A54" s="12" t="s">
        <v>913</v>
      </c>
      <c r="B54" s="30" t="s">
        <v>914</v>
      </c>
      <c r="C54" s="30" t="s">
        <v>900</v>
      </c>
      <c r="D54" s="13">
        <v>9898</v>
      </c>
      <c r="E54" s="14">
        <v>192.72</v>
      </c>
      <c r="F54" s="15">
        <v>4.7000000000000002E-3</v>
      </c>
      <c r="G54" s="15"/>
    </row>
    <row r="55" spans="1:7" x14ac:dyDescent="0.35">
      <c r="A55" s="12" t="s">
        <v>1815</v>
      </c>
      <c r="B55" s="30" t="s">
        <v>1816</v>
      </c>
      <c r="C55" s="30" t="s">
        <v>994</v>
      </c>
      <c r="D55" s="13">
        <v>15611</v>
      </c>
      <c r="E55" s="14">
        <v>191.78</v>
      </c>
      <c r="F55" s="15">
        <v>4.5999999999999999E-3</v>
      </c>
      <c r="G55" s="15"/>
    </row>
    <row r="56" spans="1:7" x14ac:dyDescent="0.35">
      <c r="A56" s="12" t="s">
        <v>1205</v>
      </c>
      <c r="B56" s="30" t="s">
        <v>1206</v>
      </c>
      <c r="C56" s="30" t="s">
        <v>949</v>
      </c>
      <c r="D56" s="13">
        <v>14624</v>
      </c>
      <c r="E56" s="14">
        <v>187.61</v>
      </c>
      <c r="F56" s="15">
        <v>4.4999999999999997E-3</v>
      </c>
      <c r="G56" s="15"/>
    </row>
    <row r="57" spans="1:7" x14ac:dyDescent="0.35">
      <c r="A57" s="12" t="s">
        <v>1009</v>
      </c>
      <c r="B57" s="30" t="s">
        <v>1010</v>
      </c>
      <c r="C57" s="30" t="s">
        <v>917</v>
      </c>
      <c r="D57" s="13">
        <v>34878</v>
      </c>
      <c r="E57" s="14">
        <v>187.54</v>
      </c>
      <c r="F57" s="15">
        <v>4.4999999999999997E-3</v>
      </c>
      <c r="G57" s="15"/>
    </row>
    <row r="58" spans="1:7" x14ac:dyDescent="0.35">
      <c r="A58" s="12" t="s">
        <v>975</v>
      </c>
      <c r="B58" s="30" t="s">
        <v>976</v>
      </c>
      <c r="C58" s="30" t="s">
        <v>977</v>
      </c>
      <c r="D58" s="13">
        <v>18000</v>
      </c>
      <c r="E58" s="14">
        <v>186.39</v>
      </c>
      <c r="F58" s="15">
        <v>4.4999999999999997E-3</v>
      </c>
      <c r="G58" s="15"/>
    </row>
    <row r="59" spans="1:7" x14ac:dyDescent="0.35">
      <c r="A59" s="12" t="s">
        <v>1647</v>
      </c>
      <c r="B59" s="30" t="s">
        <v>1648</v>
      </c>
      <c r="C59" s="30" t="s">
        <v>943</v>
      </c>
      <c r="D59" s="13">
        <v>10000</v>
      </c>
      <c r="E59" s="14">
        <v>186.22</v>
      </c>
      <c r="F59" s="15">
        <v>4.4999999999999997E-3</v>
      </c>
      <c r="G59" s="15"/>
    </row>
    <row r="60" spans="1:7" x14ac:dyDescent="0.35">
      <c r="A60" s="12" t="s">
        <v>1486</v>
      </c>
      <c r="B60" s="30" t="s">
        <v>1487</v>
      </c>
      <c r="C60" s="30" t="s">
        <v>997</v>
      </c>
      <c r="D60" s="13">
        <v>33252</v>
      </c>
      <c r="E60" s="14">
        <v>182.94</v>
      </c>
      <c r="F60" s="15">
        <v>4.4000000000000003E-3</v>
      </c>
      <c r="G60" s="15"/>
    </row>
    <row r="61" spans="1:7" x14ac:dyDescent="0.35">
      <c r="A61" s="12" t="s">
        <v>1263</v>
      </c>
      <c r="B61" s="30" t="s">
        <v>1264</v>
      </c>
      <c r="C61" s="30" t="s">
        <v>917</v>
      </c>
      <c r="D61" s="13">
        <v>76781</v>
      </c>
      <c r="E61" s="14">
        <v>171.99</v>
      </c>
      <c r="F61" s="15">
        <v>4.1999999999999997E-3</v>
      </c>
      <c r="G61" s="15"/>
    </row>
    <row r="62" spans="1:7" x14ac:dyDescent="0.35">
      <c r="A62" s="12" t="s">
        <v>1058</v>
      </c>
      <c r="B62" s="30" t="s">
        <v>1059</v>
      </c>
      <c r="C62" s="30" t="s">
        <v>946</v>
      </c>
      <c r="D62" s="13">
        <v>158975</v>
      </c>
      <c r="E62" s="14">
        <v>171.14</v>
      </c>
      <c r="F62" s="15">
        <v>4.1000000000000003E-3</v>
      </c>
      <c r="G62" s="15"/>
    </row>
    <row r="63" spans="1:7" x14ac:dyDescent="0.35">
      <c r="A63" s="12" t="s">
        <v>1663</v>
      </c>
      <c r="B63" s="30" t="s">
        <v>1664</v>
      </c>
      <c r="C63" s="30" t="s">
        <v>1025</v>
      </c>
      <c r="D63" s="13">
        <v>40844</v>
      </c>
      <c r="E63" s="14">
        <v>170.65</v>
      </c>
      <c r="F63" s="15">
        <v>4.1000000000000003E-3</v>
      </c>
      <c r="G63" s="15"/>
    </row>
    <row r="64" spans="1:7" x14ac:dyDescent="0.35">
      <c r="A64" s="12" t="s">
        <v>1490</v>
      </c>
      <c r="B64" s="30" t="s">
        <v>1491</v>
      </c>
      <c r="C64" s="30" t="s">
        <v>967</v>
      </c>
      <c r="D64" s="13">
        <v>7314</v>
      </c>
      <c r="E64" s="14">
        <v>168.13</v>
      </c>
      <c r="F64" s="15">
        <v>4.1000000000000003E-3</v>
      </c>
      <c r="G64" s="15"/>
    </row>
    <row r="65" spans="1:7" x14ac:dyDescent="0.35">
      <c r="A65" s="12" t="s">
        <v>1013</v>
      </c>
      <c r="B65" s="30" t="s">
        <v>1014</v>
      </c>
      <c r="C65" s="30" t="s">
        <v>1015</v>
      </c>
      <c r="D65" s="13">
        <v>6515</v>
      </c>
      <c r="E65" s="14">
        <v>167.11</v>
      </c>
      <c r="F65" s="15">
        <v>4.0000000000000001E-3</v>
      </c>
      <c r="G65" s="15"/>
    </row>
    <row r="66" spans="1:7" x14ac:dyDescent="0.35">
      <c r="A66" s="12" t="s">
        <v>1125</v>
      </c>
      <c r="B66" s="30" t="s">
        <v>1126</v>
      </c>
      <c r="C66" s="30" t="s">
        <v>900</v>
      </c>
      <c r="D66" s="13">
        <v>100099</v>
      </c>
      <c r="E66" s="14">
        <v>166.41</v>
      </c>
      <c r="F66" s="15">
        <v>4.0000000000000001E-3</v>
      </c>
      <c r="G66" s="15"/>
    </row>
    <row r="67" spans="1:7" x14ac:dyDescent="0.35">
      <c r="A67" s="12" t="s">
        <v>1687</v>
      </c>
      <c r="B67" s="30" t="s">
        <v>1688</v>
      </c>
      <c r="C67" s="30" t="s">
        <v>928</v>
      </c>
      <c r="D67" s="13">
        <v>28000</v>
      </c>
      <c r="E67" s="14">
        <v>165.34</v>
      </c>
      <c r="F67" s="15">
        <v>4.0000000000000001E-3</v>
      </c>
      <c r="G67" s="15"/>
    </row>
    <row r="68" spans="1:7" x14ac:dyDescent="0.35">
      <c r="A68" s="12" t="s">
        <v>1257</v>
      </c>
      <c r="B68" s="30" t="s">
        <v>1258</v>
      </c>
      <c r="C68" s="30" t="s">
        <v>1102</v>
      </c>
      <c r="D68" s="13">
        <v>31872</v>
      </c>
      <c r="E68" s="14">
        <v>161.69999999999999</v>
      </c>
      <c r="F68" s="15">
        <v>3.8999999999999998E-3</v>
      </c>
      <c r="G68" s="15"/>
    </row>
    <row r="69" spans="1:7" x14ac:dyDescent="0.35">
      <c r="A69" s="12" t="s">
        <v>1127</v>
      </c>
      <c r="B69" s="30" t="s">
        <v>1128</v>
      </c>
      <c r="C69" s="30" t="s">
        <v>1025</v>
      </c>
      <c r="D69" s="13">
        <v>5370</v>
      </c>
      <c r="E69" s="14">
        <v>161.13999999999999</v>
      </c>
      <c r="F69" s="15">
        <v>3.8999999999999998E-3</v>
      </c>
      <c r="G69" s="15"/>
    </row>
    <row r="70" spans="1:7" x14ac:dyDescent="0.35">
      <c r="A70" s="12" t="s">
        <v>950</v>
      </c>
      <c r="B70" s="30" t="s">
        <v>951</v>
      </c>
      <c r="C70" s="30" t="s">
        <v>952</v>
      </c>
      <c r="D70" s="13">
        <v>13107</v>
      </c>
      <c r="E70" s="14">
        <v>141.16</v>
      </c>
      <c r="F70" s="15">
        <v>3.3999999999999998E-3</v>
      </c>
      <c r="G70" s="15"/>
    </row>
    <row r="71" spans="1:7" x14ac:dyDescent="0.35">
      <c r="A71" s="12" t="s">
        <v>1202</v>
      </c>
      <c r="B71" s="30" t="s">
        <v>1203</v>
      </c>
      <c r="C71" s="30" t="s">
        <v>1204</v>
      </c>
      <c r="D71" s="13">
        <v>60624</v>
      </c>
      <c r="E71" s="14">
        <v>137.77000000000001</v>
      </c>
      <c r="F71" s="15">
        <v>3.3E-3</v>
      </c>
      <c r="G71" s="15"/>
    </row>
    <row r="72" spans="1:7" x14ac:dyDescent="0.35">
      <c r="A72" s="12" t="s">
        <v>1516</v>
      </c>
      <c r="B72" s="30" t="s">
        <v>1517</v>
      </c>
      <c r="C72" s="30" t="s">
        <v>928</v>
      </c>
      <c r="D72" s="13">
        <v>4500</v>
      </c>
      <c r="E72" s="14">
        <v>131.63999999999999</v>
      </c>
      <c r="F72" s="15">
        <v>3.2000000000000002E-3</v>
      </c>
      <c r="G72" s="15"/>
    </row>
    <row r="73" spans="1:7" x14ac:dyDescent="0.35">
      <c r="A73" s="12" t="s">
        <v>1041</v>
      </c>
      <c r="B73" s="30" t="s">
        <v>1042</v>
      </c>
      <c r="C73" s="30" t="s">
        <v>923</v>
      </c>
      <c r="D73" s="13">
        <v>25074</v>
      </c>
      <c r="E73" s="14">
        <v>110.18</v>
      </c>
      <c r="F73" s="15">
        <v>2.7000000000000001E-3</v>
      </c>
      <c r="G73" s="15"/>
    </row>
    <row r="74" spans="1:7" x14ac:dyDescent="0.35">
      <c r="A74" s="12" t="s">
        <v>1200</v>
      </c>
      <c r="B74" s="30" t="s">
        <v>1201</v>
      </c>
      <c r="C74" s="30" t="s">
        <v>937</v>
      </c>
      <c r="D74" s="13">
        <v>21292</v>
      </c>
      <c r="E74" s="14">
        <v>72.64</v>
      </c>
      <c r="F74" s="15">
        <v>1.8E-3</v>
      </c>
      <c r="G74" s="15"/>
    </row>
    <row r="75" spans="1:7" x14ac:dyDescent="0.35">
      <c r="A75" s="12" t="s">
        <v>1526</v>
      </c>
      <c r="B75" s="30" t="s">
        <v>1527</v>
      </c>
      <c r="C75" s="30" t="s">
        <v>928</v>
      </c>
      <c r="D75" s="13">
        <v>8400</v>
      </c>
      <c r="E75" s="14">
        <v>49.99</v>
      </c>
      <c r="F75" s="15">
        <v>1.1999999999999999E-3</v>
      </c>
      <c r="G75" s="15"/>
    </row>
    <row r="76" spans="1:7" x14ac:dyDescent="0.35">
      <c r="A76" s="12" t="s">
        <v>1518</v>
      </c>
      <c r="B76" s="30" t="s">
        <v>1519</v>
      </c>
      <c r="C76" s="30" t="s">
        <v>1002</v>
      </c>
      <c r="D76" s="13">
        <v>10400</v>
      </c>
      <c r="E76" s="14">
        <v>30.3</v>
      </c>
      <c r="F76" s="15">
        <v>6.9999999999999999E-4</v>
      </c>
      <c r="G76" s="15"/>
    </row>
    <row r="77" spans="1:7" x14ac:dyDescent="0.35">
      <c r="A77" s="12" t="s">
        <v>1117</v>
      </c>
      <c r="B77" s="30" t="s">
        <v>1118</v>
      </c>
      <c r="C77" s="30" t="s">
        <v>928</v>
      </c>
      <c r="D77" s="13">
        <v>8000</v>
      </c>
      <c r="E77" s="14">
        <v>17.2</v>
      </c>
      <c r="F77" s="15">
        <v>4.0000000000000002E-4</v>
      </c>
      <c r="G77" s="15"/>
    </row>
    <row r="78" spans="1:7" x14ac:dyDescent="0.35">
      <c r="A78" s="12" t="s">
        <v>1535</v>
      </c>
      <c r="B78" s="30" t="s">
        <v>1536</v>
      </c>
      <c r="C78" s="30" t="s">
        <v>952</v>
      </c>
      <c r="D78" s="13">
        <v>143</v>
      </c>
      <c r="E78" s="14">
        <v>5.77</v>
      </c>
      <c r="F78" s="15">
        <v>1E-4</v>
      </c>
      <c r="G78" s="15"/>
    </row>
    <row r="79" spans="1:7" x14ac:dyDescent="0.35">
      <c r="A79" s="12" t="s">
        <v>1530</v>
      </c>
      <c r="B79" s="30" t="s">
        <v>1531</v>
      </c>
      <c r="C79" s="30" t="s">
        <v>1532</v>
      </c>
      <c r="D79" s="13">
        <v>384</v>
      </c>
      <c r="E79" s="14">
        <v>2.78</v>
      </c>
      <c r="F79" s="15">
        <v>1E-4</v>
      </c>
      <c r="G79" s="15"/>
    </row>
    <row r="80" spans="1:7" x14ac:dyDescent="0.35">
      <c r="A80" s="16" t="s">
        <v>110</v>
      </c>
      <c r="B80" s="31"/>
      <c r="C80" s="31"/>
      <c r="D80" s="17"/>
      <c r="E80" s="37">
        <v>30059.37</v>
      </c>
      <c r="F80" s="38">
        <v>0.72540000000000004</v>
      </c>
      <c r="G80" s="20"/>
    </row>
    <row r="81" spans="1:7" x14ac:dyDescent="0.35">
      <c r="A81" s="16" t="s">
        <v>1277</v>
      </c>
      <c r="B81" s="30"/>
      <c r="C81" s="30"/>
      <c r="D81" s="13"/>
      <c r="E81" s="14"/>
      <c r="F81" s="15"/>
      <c r="G81" s="15"/>
    </row>
    <row r="82" spans="1:7" x14ac:dyDescent="0.35">
      <c r="A82" s="16" t="s">
        <v>110</v>
      </c>
      <c r="B82" s="30"/>
      <c r="C82" s="30"/>
      <c r="D82" s="13"/>
      <c r="E82" s="39" t="s">
        <v>104</v>
      </c>
      <c r="F82" s="40" t="s">
        <v>104</v>
      </c>
      <c r="G82" s="15"/>
    </row>
    <row r="83" spans="1:7" x14ac:dyDescent="0.35">
      <c r="A83" s="21" t="s">
        <v>135</v>
      </c>
      <c r="B83" s="32"/>
      <c r="C83" s="32"/>
      <c r="D83" s="22"/>
      <c r="E83" s="27">
        <v>30059.37</v>
      </c>
      <c r="F83" s="28">
        <v>0.72540000000000004</v>
      </c>
      <c r="G83" s="20"/>
    </row>
    <row r="84" spans="1:7" x14ac:dyDescent="0.35">
      <c r="A84" s="12"/>
      <c r="B84" s="30"/>
      <c r="C84" s="30"/>
      <c r="D84" s="13"/>
      <c r="E84" s="14"/>
      <c r="F84" s="15"/>
      <c r="G84" s="15"/>
    </row>
    <row r="85" spans="1:7" x14ac:dyDescent="0.35">
      <c r="A85" s="16" t="s">
        <v>1278</v>
      </c>
      <c r="B85" s="30"/>
      <c r="C85" s="30"/>
      <c r="D85" s="13"/>
      <c r="E85" s="14"/>
      <c r="F85" s="15"/>
      <c r="G85" s="15"/>
    </row>
    <row r="86" spans="1:7" x14ac:dyDescent="0.35">
      <c r="A86" s="16" t="s">
        <v>1279</v>
      </c>
      <c r="B86" s="30"/>
      <c r="C86" s="30"/>
      <c r="D86" s="13"/>
      <c r="E86" s="14"/>
      <c r="F86" s="15"/>
      <c r="G86" s="15"/>
    </row>
    <row r="87" spans="1:7" x14ac:dyDescent="0.35">
      <c r="A87" s="12" t="s">
        <v>1579</v>
      </c>
      <c r="B87" s="30"/>
      <c r="C87" s="30" t="s">
        <v>1544</v>
      </c>
      <c r="D87" s="13">
        <v>825</v>
      </c>
      <c r="E87" s="14">
        <v>358.48</v>
      </c>
      <c r="F87" s="15">
        <v>8.6510000000000007E-3</v>
      </c>
      <c r="G87" s="15"/>
    </row>
    <row r="88" spans="1:7" x14ac:dyDescent="0.35">
      <c r="A88" s="12" t="s">
        <v>1539</v>
      </c>
      <c r="B88" s="30"/>
      <c r="C88" s="30" t="s">
        <v>952</v>
      </c>
      <c r="D88" s="13">
        <v>4650</v>
      </c>
      <c r="E88" s="14">
        <v>187.8</v>
      </c>
      <c r="F88" s="15">
        <v>4.5319999999999996E-3</v>
      </c>
      <c r="G88" s="15"/>
    </row>
    <row r="89" spans="1:7" x14ac:dyDescent="0.35">
      <c r="A89" s="12" t="s">
        <v>1357</v>
      </c>
      <c r="B89" s="30"/>
      <c r="C89" s="30" t="s">
        <v>928</v>
      </c>
      <c r="D89" s="13">
        <v>72000</v>
      </c>
      <c r="E89" s="14">
        <v>156.13</v>
      </c>
      <c r="F89" s="15">
        <v>3.7680000000000001E-3</v>
      </c>
      <c r="G89" s="15"/>
    </row>
    <row r="90" spans="1:7" x14ac:dyDescent="0.35">
      <c r="A90" s="12" t="s">
        <v>1543</v>
      </c>
      <c r="B90" s="30"/>
      <c r="C90" s="30" t="s">
        <v>1544</v>
      </c>
      <c r="D90" s="13">
        <v>500</v>
      </c>
      <c r="E90" s="14">
        <v>94.37</v>
      </c>
      <c r="F90" s="15">
        <v>2.2769999999999999E-3</v>
      </c>
      <c r="G90" s="15"/>
    </row>
    <row r="91" spans="1:7" x14ac:dyDescent="0.35">
      <c r="A91" s="16" t="s">
        <v>110</v>
      </c>
      <c r="B91" s="31"/>
      <c r="C91" s="31"/>
      <c r="D91" s="17"/>
      <c r="E91" s="37">
        <v>796.78</v>
      </c>
      <c r="F91" s="38">
        <v>1.9227999999999999E-2</v>
      </c>
      <c r="G91" s="20"/>
    </row>
    <row r="92" spans="1:7" x14ac:dyDescent="0.35">
      <c r="A92" s="12"/>
      <c r="B92" s="30"/>
      <c r="C92" s="30"/>
      <c r="D92" s="13"/>
      <c r="E92" s="14"/>
      <c r="F92" s="15"/>
      <c r="G92" s="15"/>
    </row>
    <row r="93" spans="1:7" x14ac:dyDescent="0.35">
      <c r="A93" s="12"/>
      <c r="B93" s="30"/>
      <c r="C93" s="30"/>
      <c r="D93" s="13"/>
      <c r="E93" s="14"/>
      <c r="F93" s="15"/>
      <c r="G93" s="15"/>
    </row>
    <row r="94" spans="1:7" x14ac:dyDescent="0.35">
      <c r="A94" s="12"/>
      <c r="B94" s="30"/>
      <c r="C94" s="30"/>
      <c r="D94" s="13"/>
      <c r="E94" s="14"/>
      <c r="F94" s="15"/>
      <c r="G94" s="15"/>
    </row>
    <row r="95" spans="1:7" x14ac:dyDescent="0.35">
      <c r="A95" s="21" t="s">
        <v>135</v>
      </c>
      <c r="B95" s="32"/>
      <c r="C95" s="32"/>
      <c r="D95" s="22"/>
      <c r="E95" s="18">
        <v>796.78</v>
      </c>
      <c r="F95" s="19">
        <v>1.9227999999999999E-2</v>
      </c>
      <c r="G95" s="20"/>
    </row>
    <row r="96" spans="1:7" x14ac:dyDescent="0.35">
      <c r="A96" s="12"/>
      <c r="B96" s="30"/>
      <c r="C96" s="30"/>
      <c r="D96" s="13"/>
      <c r="E96" s="14"/>
      <c r="F96" s="15"/>
      <c r="G96" s="15"/>
    </row>
    <row r="97" spans="1:7" x14ac:dyDescent="0.35">
      <c r="A97" s="16" t="s">
        <v>143</v>
      </c>
      <c r="B97" s="30"/>
      <c r="C97" s="30"/>
      <c r="D97" s="13"/>
      <c r="E97" s="14"/>
      <c r="F97" s="15"/>
      <c r="G97" s="15"/>
    </row>
    <row r="98" spans="1:7" x14ac:dyDescent="0.35">
      <c r="A98" s="16" t="s">
        <v>144</v>
      </c>
      <c r="B98" s="30"/>
      <c r="C98" s="30"/>
      <c r="D98" s="13"/>
      <c r="E98" s="14"/>
      <c r="F98" s="15"/>
      <c r="G98" s="15"/>
    </row>
    <row r="99" spans="1:7" x14ac:dyDescent="0.35">
      <c r="A99" s="12" t="s">
        <v>575</v>
      </c>
      <c r="B99" s="30" t="s">
        <v>576</v>
      </c>
      <c r="C99" s="30" t="s">
        <v>147</v>
      </c>
      <c r="D99" s="13">
        <v>2000000</v>
      </c>
      <c r="E99" s="14">
        <v>1997.17</v>
      </c>
      <c r="F99" s="15">
        <v>4.82E-2</v>
      </c>
      <c r="G99" s="15">
        <v>7.3849999999999999E-2</v>
      </c>
    </row>
    <row r="100" spans="1:7" x14ac:dyDescent="0.35">
      <c r="A100" s="16" t="s">
        <v>110</v>
      </c>
      <c r="B100" s="31"/>
      <c r="C100" s="31"/>
      <c r="D100" s="17"/>
      <c r="E100" s="37">
        <v>1997.17</v>
      </c>
      <c r="F100" s="38">
        <v>4.82E-2</v>
      </c>
      <c r="G100" s="20"/>
    </row>
    <row r="101" spans="1:7" x14ac:dyDescent="0.35">
      <c r="A101" s="12"/>
      <c r="B101" s="30"/>
      <c r="C101" s="30"/>
      <c r="D101" s="13"/>
      <c r="E101" s="14"/>
      <c r="F101" s="15"/>
      <c r="G101" s="15"/>
    </row>
    <row r="102" spans="1:7" x14ac:dyDescent="0.35">
      <c r="A102" s="16" t="s">
        <v>417</v>
      </c>
      <c r="B102" s="30"/>
      <c r="C102" s="30"/>
      <c r="D102" s="13"/>
      <c r="E102" s="14"/>
      <c r="F102" s="15"/>
      <c r="G102" s="15"/>
    </row>
    <row r="103" spans="1:7" x14ac:dyDescent="0.35">
      <c r="A103" s="12" t="s">
        <v>796</v>
      </c>
      <c r="B103" s="30" t="s">
        <v>797</v>
      </c>
      <c r="C103" s="30" t="s">
        <v>109</v>
      </c>
      <c r="D103" s="13">
        <v>1600000</v>
      </c>
      <c r="E103" s="14">
        <v>1531.4</v>
      </c>
      <c r="F103" s="15">
        <v>3.6999999999999998E-2</v>
      </c>
      <c r="G103" s="15">
        <v>7.0814000000000002E-2</v>
      </c>
    </row>
    <row r="104" spans="1:7" x14ac:dyDescent="0.35">
      <c r="A104" s="12" t="s">
        <v>538</v>
      </c>
      <c r="B104" s="30" t="s">
        <v>539</v>
      </c>
      <c r="C104" s="30" t="s">
        <v>109</v>
      </c>
      <c r="D104" s="13">
        <v>1500000</v>
      </c>
      <c r="E104" s="14">
        <v>1513.79</v>
      </c>
      <c r="F104" s="15">
        <v>3.6499999999999998E-2</v>
      </c>
      <c r="G104" s="15">
        <v>7.1383000000000002E-2</v>
      </c>
    </row>
    <row r="105" spans="1:7" x14ac:dyDescent="0.35">
      <c r="A105" s="12" t="s">
        <v>418</v>
      </c>
      <c r="B105" s="30" t="s">
        <v>419</v>
      </c>
      <c r="C105" s="30" t="s">
        <v>109</v>
      </c>
      <c r="D105" s="13">
        <v>1000000</v>
      </c>
      <c r="E105" s="14">
        <v>991.08</v>
      </c>
      <c r="F105" s="15">
        <v>2.3900000000000001E-2</v>
      </c>
      <c r="G105" s="15">
        <v>7.2748999999999994E-2</v>
      </c>
    </row>
    <row r="106" spans="1:7" x14ac:dyDescent="0.35">
      <c r="A106" s="16" t="s">
        <v>110</v>
      </c>
      <c r="B106" s="31"/>
      <c r="C106" s="31"/>
      <c r="D106" s="17"/>
      <c r="E106" s="37">
        <v>4036.27</v>
      </c>
      <c r="F106" s="38">
        <v>9.74E-2</v>
      </c>
      <c r="G106" s="20"/>
    </row>
    <row r="107" spans="1:7" x14ac:dyDescent="0.35">
      <c r="A107" s="12"/>
      <c r="B107" s="30"/>
      <c r="C107" s="30"/>
      <c r="D107" s="13"/>
      <c r="E107" s="14"/>
      <c r="F107" s="15"/>
      <c r="G107" s="15"/>
    </row>
    <row r="108" spans="1:7" x14ac:dyDescent="0.35">
      <c r="A108" s="16" t="s">
        <v>196</v>
      </c>
      <c r="B108" s="30"/>
      <c r="C108" s="30"/>
      <c r="D108" s="13"/>
      <c r="E108" s="14"/>
      <c r="F108" s="15"/>
      <c r="G108" s="15"/>
    </row>
    <row r="109" spans="1:7" x14ac:dyDescent="0.35">
      <c r="A109" s="16" t="s">
        <v>110</v>
      </c>
      <c r="B109" s="30"/>
      <c r="C109" s="30"/>
      <c r="D109" s="13"/>
      <c r="E109" s="39" t="s">
        <v>104</v>
      </c>
      <c r="F109" s="40" t="s">
        <v>104</v>
      </c>
      <c r="G109" s="15"/>
    </row>
    <row r="110" spans="1:7" x14ac:dyDescent="0.35">
      <c r="A110" s="12"/>
      <c r="B110" s="30"/>
      <c r="C110" s="30"/>
      <c r="D110" s="13"/>
      <c r="E110" s="14"/>
      <c r="F110" s="15"/>
      <c r="G110" s="15"/>
    </row>
    <row r="111" spans="1:7" x14ac:dyDescent="0.35">
      <c r="A111" s="16" t="s">
        <v>197</v>
      </c>
      <c r="B111" s="30"/>
      <c r="C111" s="30"/>
      <c r="D111" s="13"/>
      <c r="E111" s="14"/>
      <c r="F111" s="15"/>
      <c r="G111" s="15"/>
    </row>
    <row r="112" spans="1:7" x14ac:dyDescent="0.35">
      <c r="A112" s="16" t="s">
        <v>110</v>
      </c>
      <c r="B112" s="30"/>
      <c r="C112" s="30"/>
      <c r="D112" s="13"/>
      <c r="E112" s="39" t="s">
        <v>104</v>
      </c>
      <c r="F112" s="40" t="s">
        <v>104</v>
      </c>
      <c r="G112" s="15"/>
    </row>
    <row r="113" spans="1:7" x14ac:dyDescent="0.35">
      <c r="A113" s="12"/>
      <c r="B113" s="30"/>
      <c r="C113" s="30"/>
      <c r="D113" s="13"/>
      <c r="E113" s="14"/>
      <c r="F113" s="15"/>
      <c r="G113" s="15"/>
    </row>
    <row r="114" spans="1:7" x14ac:dyDescent="0.35">
      <c r="A114" s="21" t="s">
        <v>135</v>
      </c>
      <c r="B114" s="32"/>
      <c r="C114" s="32"/>
      <c r="D114" s="22"/>
      <c r="E114" s="18">
        <v>6033.44</v>
      </c>
      <c r="F114" s="19">
        <v>0.14560000000000001</v>
      </c>
      <c r="G114" s="20"/>
    </row>
    <row r="115" spans="1:7" x14ac:dyDescent="0.35">
      <c r="A115" s="12"/>
      <c r="B115" s="30"/>
      <c r="C115" s="30"/>
      <c r="D115" s="13"/>
      <c r="E115" s="14"/>
      <c r="F115" s="15"/>
      <c r="G115" s="15"/>
    </row>
    <row r="116" spans="1:7" x14ac:dyDescent="0.35">
      <c r="A116" s="12"/>
      <c r="B116" s="30"/>
      <c r="C116" s="30"/>
      <c r="D116" s="13"/>
      <c r="E116" s="14"/>
      <c r="F116" s="15"/>
      <c r="G116" s="15"/>
    </row>
    <row r="117" spans="1:7" x14ac:dyDescent="0.35">
      <c r="A117" s="16" t="s">
        <v>637</v>
      </c>
      <c r="B117" s="30"/>
      <c r="C117" s="30"/>
      <c r="D117" s="13"/>
      <c r="E117" s="14"/>
      <c r="F117" s="15"/>
      <c r="G117" s="15"/>
    </row>
    <row r="118" spans="1:7" x14ac:dyDescent="0.35">
      <c r="A118" s="12" t="s">
        <v>1707</v>
      </c>
      <c r="B118" s="30" t="s">
        <v>1708</v>
      </c>
      <c r="C118" s="30"/>
      <c r="D118" s="13">
        <v>13802.0762</v>
      </c>
      <c r="E118" s="14">
        <v>392.11</v>
      </c>
      <c r="F118" s="15">
        <v>9.4999999999999998E-3</v>
      </c>
      <c r="G118" s="15"/>
    </row>
    <row r="119" spans="1:7" x14ac:dyDescent="0.35">
      <c r="A119" s="12" t="s">
        <v>1914</v>
      </c>
      <c r="B119" s="30" t="s">
        <v>1915</v>
      </c>
      <c r="C119" s="30"/>
      <c r="D119" s="13">
        <v>1634279.088</v>
      </c>
      <c r="E119" s="14">
        <v>175.72</v>
      </c>
      <c r="F119" s="15">
        <v>4.1999999999999997E-3</v>
      </c>
      <c r="G119" s="15"/>
    </row>
    <row r="120" spans="1:7" x14ac:dyDescent="0.35">
      <c r="A120" s="12"/>
      <c r="B120" s="30"/>
      <c r="C120" s="30"/>
      <c r="D120" s="13"/>
      <c r="E120" s="14"/>
      <c r="F120" s="15"/>
      <c r="G120" s="15"/>
    </row>
    <row r="121" spans="1:7" x14ac:dyDescent="0.35">
      <c r="A121" s="21" t="s">
        <v>135</v>
      </c>
      <c r="B121" s="32"/>
      <c r="C121" s="32"/>
      <c r="D121" s="22"/>
      <c r="E121" s="18">
        <v>567.83000000000004</v>
      </c>
      <c r="F121" s="19">
        <v>1.37E-2</v>
      </c>
      <c r="G121" s="20"/>
    </row>
    <row r="122" spans="1:7" x14ac:dyDescent="0.35">
      <c r="A122" s="12"/>
      <c r="B122" s="30"/>
      <c r="C122" s="30"/>
      <c r="D122" s="13"/>
      <c r="E122" s="14"/>
      <c r="F122" s="15"/>
      <c r="G122" s="15"/>
    </row>
    <row r="123" spans="1:7" x14ac:dyDescent="0.35">
      <c r="A123" s="16" t="s">
        <v>136</v>
      </c>
      <c r="B123" s="30"/>
      <c r="C123" s="30"/>
      <c r="D123" s="13"/>
      <c r="E123" s="14"/>
      <c r="F123" s="15"/>
      <c r="G123" s="15"/>
    </row>
    <row r="124" spans="1:7" x14ac:dyDescent="0.35">
      <c r="A124" s="12" t="s">
        <v>137</v>
      </c>
      <c r="B124" s="30"/>
      <c r="C124" s="30"/>
      <c r="D124" s="13"/>
      <c r="E124" s="14">
        <v>4687.28</v>
      </c>
      <c r="F124" s="15">
        <v>0.11310000000000001</v>
      </c>
      <c r="G124" s="15">
        <v>5.6446000000000003E-2</v>
      </c>
    </row>
    <row r="125" spans="1:7" x14ac:dyDescent="0.35">
      <c r="A125" s="16" t="s">
        <v>110</v>
      </c>
      <c r="B125" s="31"/>
      <c r="C125" s="31"/>
      <c r="D125" s="17"/>
      <c r="E125" s="37">
        <v>4687.28</v>
      </c>
      <c r="F125" s="38">
        <v>0.11310000000000001</v>
      </c>
      <c r="G125" s="20"/>
    </row>
    <row r="126" spans="1:7" x14ac:dyDescent="0.35">
      <c r="A126" s="12"/>
      <c r="B126" s="30"/>
      <c r="C126" s="30"/>
      <c r="D126" s="13"/>
      <c r="E126" s="14"/>
      <c r="F126" s="15"/>
      <c r="G126" s="15"/>
    </row>
    <row r="127" spans="1:7" x14ac:dyDescent="0.35">
      <c r="A127" s="21" t="s">
        <v>135</v>
      </c>
      <c r="B127" s="32"/>
      <c r="C127" s="32"/>
      <c r="D127" s="22"/>
      <c r="E127" s="18">
        <v>4687.28</v>
      </c>
      <c r="F127" s="19">
        <v>0.11310000000000001</v>
      </c>
      <c r="G127" s="20"/>
    </row>
    <row r="128" spans="1:7" x14ac:dyDescent="0.35">
      <c r="A128" s="12" t="s">
        <v>138</v>
      </c>
      <c r="B128" s="30"/>
      <c r="C128" s="30"/>
      <c r="D128" s="13"/>
      <c r="E128" s="14">
        <v>142.1617607</v>
      </c>
      <c r="F128" s="15">
        <v>3.431E-3</v>
      </c>
      <c r="G128" s="15"/>
    </row>
    <row r="129" spans="1:7" x14ac:dyDescent="0.35">
      <c r="A129" s="12" t="s">
        <v>139</v>
      </c>
      <c r="B129" s="30"/>
      <c r="C129" s="30"/>
      <c r="D129" s="13"/>
      <c r="E129" s="23">
        <v>-56.681760699999998</v>
      </c>
      <c r="F129" s="24">
        <v>-1.2310000000000001E-3</v>
      </c>
      <c r="G129" s="15">
        <v>5.6446000000000003E-2</v>
      </c>
    </row>
    <row r="130" spans="1:7" x14ac:dyDescent="0.35">
      <c r="A130" s="25" t="s">
        <v>140</v>
      </c>
      <c r="B130" s="33"/>
      <c r="C130" s="33"/>
      <c r="D130" s="26"/>
      <c r="E130" s="27">
        <v>41433.4</v>
      </c>
      <c r="F130" s="28">
        <v>1</v>
      </c>
      <c r="G130" s="28"/>
    </row>
    <row r="132" spans="1:7" x14ac:dyDescent="0.35">
      <c r="A132" s="1" t="s">
        <v>1481</v>
      </c>
    </row>
    <row r="133" spans="1:7" x14ac:dyDescent="0.35">
      <c r="A133" s="1" t="s">
        <v>142</v>
      </c>
    </row>
    <row r="135" spans="1:7" x14ac:dyDescent="0.35">
      <c r="A135" s="1" t="s">
        <v>2352</v>
      </c>
    </row>
    <row r="136" spans="1:7" x14ac:dyDescent="0.35">
      <c r="A136" s="47" t="s">
        <v>2353</v>
      </c>
      <c r="B136" s="34" t="s">
        <v>104</v>
      </c>
    </row>
    <row r="137" spans="1:7" x14ac:dyDescent="0.35">
      <c r="A137" t="s">
        <v>2354</v>
      </c>
    </row>
    <row r="138" spans="1:7" x14ac:dyDescent="0.35">
      <c r="A138" t="s">
        <v>2355</v>
      </c>
      <c r="B138" t="s">
        <v>2356</v>
      </c>
      <c r="C138" t="s">
        <v>2356</v>
      </c>
    </row>
    <row r="139" spans="1:7" x14ac:dyDescent="0.35">
      <c r="B139" s="48">
        <v>44865</v>
      </c>
      <c r="C139" s="48">
        <v>44895</v>
      </c>
    </row>
    <row r="140" spans="1:7" x14ac:dyDescent="0.35">
      <c r="A140" t="s">
        <v>2360</v>
      </c>
      <c r="B140">
        <v>44.54</v>
      </c>
      <c r="C140">
        <v>45.7</v>
      </c>
      <c r="E140" s="2"/>
      <c r="G140"/>
    </row>
    <row r="141" spans="1:7" x14ac:dyDescent="0.35">
      <c r="A141" t="s">
        <v>2361</v>
      </c>
      <c r="B141">
        <v>25.01</v>
      </c>
      <c r="C141">
        <v>25.51</v>
      </c>
      <c r="E141" s="2"/>
      <c r="G141"/>
    </row>
    <row r="142" spans="1:7" x14ac:dyDescent="0.35">
      <c r="A142" t="s">
        <v>2420</v>
      </c>
      <c r="B142">
        <v>40.020000000000003</v>
      </c>
      <c r="C142">
        <v>41</v>
      </c>
      <c r="E142" s="2"/>
      <c r="G142"/>
    </row>
    <row r="143" spans="1:7" x14ac:dyDescent="0.35">
      <c r="A143" t="s">
        <v>2421</v>
      </c>
      <c r="B143">
        <v>40.79</v>
      </c>
      <c r="C143">
        <v>41.79</v>
      </c>
      <c r="E143" s="2"/>
      <c r="G143"/>
    </row>
    <row r="144" spans="1:7" x14ac:dyDescent="0.35">
      <c r="A144" t="s">
        <v>2385</v>
      </c>
      <c r="B144">
        <v>40.51</v>
      </c>
      <c r="C144">
        <v>41.5</v>
      </c>
      <c r="E144" s="2"/>
      <c r="G144"/>
    </row>
    <row r="145" spans="1:7" x14ac:dyDescent="0.35">
      <c r="A145" t="s">
        <v>2386</v>
      </c>
      <c r="B145">
        <v>22.08</v>
      </c>
      <c r="C145">
        <v>22.47</v>
      </c>
      <c r="E145" s="2"/>
      <c r="G145"/>
    </row>
    <row r="146" spans="1:7" x14ac:dyDescent="0.35">
      <c r="E146" s="2"/>
      <c r="G146"/>
    </row>
    <row r="147" spans="1:7" x14ac:dyDescent="0.35">
      <c r="A147" t="s">
        <v>2389</v>
      </c>
    </row>
    <row r="149" spans="1:7" x14ac:dyDescent="0.35">
      <c r="A149" s="50" t="s">
        <v>2390</v>
      </c>
      <c r="B149" s="50" t="s">
        <v>2391</v>
      </c>
      <c r="C149" s="50" t="s">
        <v>2392</v>
      </c>
      <c r="D149" s="50" t="s">
        <v>2393</v>
      </c>
    </row>
    <row r="150" spans="1:7" x14ac:dyDescent="0.35">
      <c r="A150" s="50" t="s">
        <v>2424</v>
      </c>
      <c r="B150" s="50"/>
      <c r="C150" s="50">
        <v>0.15</v>
      </c>
      <c r="D150" s="50">
        <v>0.15</v>
      </c>
    </row>
    <row r="151" spans="1:7" x14ac:dyDescent="0.35">
      <c r="A151" s="50" t="s">
        <v>2425</v>
      </c>
      <c r="B151" s="50"/>
      <c r="C151" s="50">
        <v>0.15</v>
      </c>
      <c r="D151" s="50">
        <v>0.15</v>
      </c>
    </row>
    <row r="153" spans="1:7" x14ac:dyDescent="0.35">
      <c r="A153" t="s">
        <v>2372</v>
      </c>
      <c r="B153" s="34" t="s">
        <v>104</v>
      </c>
    </row>
    <row r="154" spans="1:7" ht="29" x14ac:dyDescent="0.35">
      <c r="A154" s="47" t="s">
        <v>2373</v>
      </c>
      <c r="B154" s="34" t="s">
        <v>104</v>
      </c>
    </row>
    <row r="155" spans="1:7" ht="29" x14ac:dyDescent="0.35">
      <c r="A155" s="47" t="s">
        <v>2374</v>
      </c>
      <c r="B155" s="34" t="s">
        <v>104</v>
      </c>
    </row>
    <row r="156" spans="1:7" x14ac:dyDescent="0.35">
      <c r="A156" t="s">
        <v>2415</v>
      </c>
      <c r="B156" s="49">
        <v>1.819</v>
      </c>
    </row>
    <row r="157" spans="1:7" ht="29" x14ac:dyDescent="0.35">
      <c r="A157" s="47" t="s">
        <v>2376</v>
      </c>
      <c r="B157" s="34">
        <v>796.78155000000004</v>
      </c>
    </row>
    <row r="158" spans="1:7" ht="29" x14ac:dyDescent="0.35">
      <c r="A158" s="47" t="s">
        <v>2377</v>
      </c>
      <c r="B158" s="34" t="s">
        <v>104</v>
      </c>
    </row>
    <row r="159" spans="1:7" ht="29" x14ac:dyDescent="0.35">
      <c r="A159" s="47" t="s">
        <v>2380</v>
      </c>
      <c r="B159" s="34" t="s">
        <v>104</v>
      </c>
    </row>
    <row r="160" spans="1:7" x14ac:dyDescent="0.35">
      <c r="A160" t="s">
        <v>2523</v>
      </c>
      <c r="B160" s="34" t="s">
        <v>104</v>
      </c>
    </row>
    <row r="161" spans="1:4" x14ac:dyDescent="0.35">
      <c r="A161" t="s">
        <v>2524</v>
      </c>
      <c r="B161" s="34" t="s">
        <v>104</v>
      </c>
    </row>
    <row r="163" spans="1:4" ht="29" x14ac:dyDescent="0.35">
      <c r="A163" s="70" t="s">
        <v>2580</v>
      </c>
      <c r="B163" s="57" t="s">
        <v>2581</v>
      </c>
      <c r="C163" s="57" t="s">
        <v>2531</v>
      </c>
      <c r="D163" s="65" t="s">
        <v>2532</v>
      </c>
    </row>
    <row r="164" spans="1:4" ht="68.5" customHeight="1" x14ac:dyDescent="0.35">
      <c r="A164" s="71" t="s">
        <v>2613</v>
      </c>
      <c r="B164" s="58"/>
      <c r="C164" s="59" t="s">
        <v>2563</v>
      </c>
      <c r="D164"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43D6D-CC27-4859-B156-FEBB1938F5D1}">
  <dimension ref="A1:H300"/>
  <sheetViews>
    <sheetView showGridLines="0" workbookViewId="0">
      <pane ySplit="4" topLeftCell="A296" activePane="bottomLeft" state="frozen"/>
      <selection pane="bottomLeft" activeCell="F299" sqref="F299"/>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81</v>
      </c>
      <c r="B1" s="55"/>
      <c r="C1" s="55"/>
      <c r="D1" s="55"/>
      <c r="E1" s="55"/>
      <c r="F1" s="55"/>
      <c r="G1" s="55"/>
      <c r="H1" s="51" t="str">
        <f>HYPERLINK("[EDEL_Portfolio Monthly Notes 30-Nov-2022.xlsx]Index!A1","Index")</f>
        <v>Index</v>
      </c>
    </row>
    <row r="2" spans="1:8" ht="19.5" customHeight="1" x14ac:dyDescent="0.35">
      <c r="A2" s="55" t="s">
        <v>82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1916</v>
      </c>
      <c r="B8" s="30" t="s">
        <v>1917</v>
      </c>
      <c r="C8" s="30" t="s">
        <v>952</v>
      </c>
      <c r="D8" s="13">
        <v>1976</v>
      </c>
      <c r="E8" s="14">
        <v>14.13</v>
      </c>
      <c r="F8" s="15">
        <v>1.2800000000000001E-2</v>
      </c>
      <c r="G8" s="15"/>
    </row>
    <row r="9" spans="1:8" x14ac:dyDescent="0.35">
      <c r="A9" s="12" t="s">
        <v>1918</v>
      </c>
      <c r="B9" s="30" t="s">
        <v>1919</v>
      </c>
      <c r="C9" s="30" t="s">
        <v>967</v>
      </c>
      <c r="D9" s="13">
        <v>1039</v>
      </c>
      <c r="E9" s="14">
        <v>12.86</v>
      </c>
      <c r="F9" s="15">
        <v>1.17E-2</v>
      </c>
      <c r="G9" s="15"/>
    </row>
    <row r="10" spans="1:8" x14ac:dyDescent="0.35">
      <c r="A10" s="12" t="s">
        <v>1920</v>
      </c>
      <c r="B10" s="30" t="s">
        <v>1921</v>
      </c>
      <c r="C10" s="30" t="s">
        <v>1659</v>
      </c>
      <c r="D10" s="13">
        <v>7127</v>
      </c>
      <c r="E10" s="14">
        <v>12.8</v>
      </c>
      <c r="F10" s="15">
        <v>1.1599999999999999E-2</v>
      </c>
      <c r="G10" s="15"/>
    </row>
    <row r="11" spans="1:8" x14ac:dyDescent="0.35">
      <c r="A11" s="12" t="s">
        <v>1922</v>
      </c>
      <c r="B11" s="30" t="s">
        <v>1923</v>
      </c>
      <c r="C11" s="30" t="s">
        <v>1015</v>
      </c>
      <c r="D11" s="13">
        <v>2678</v>
      </c>
      <c r="E11" s="14">
        <v>12.72</v>
      </c>
      <c r="F11" s="15">
        <v>1.1599999999999999E-2</v>
      </c>
      <c r="G11" s="15"/>
    </row>
    <row r="12" spans="1:8" x14ac:dyDescent="0.35">
      <c r="A12" s="12" t="s">
        <v>926</v>
      </c>
      <c r="B12" s="30" t="s">
        <v>927</v>
      </c>
      <c r="C12" s="30" t="s">
        <v>928</v>
      </c>
      <c r="D12" s="13">
        <v>15324</v>
      </c>
      <c r="E12" s="14">
        <v>12.56</v>
      </c>
      <c r="F12" s="15">
        <v>1.14E-2</v>
      </c>
      <c r="G12" s="15"/>
    </row>
    <row r="13" spans="1:8" x14ac:dyDescent="0.35">
      <c r="A13" s="12" t="s">
        <v>1166</v>
      </c>
      <c r="B13" s="30" t="s">
        <v>1167</v>
      </c>
      <c r="C13" s="30" t="s">
        <v>997</v>
      </c>
      <c r="D13" s="13">
        <v>3937</v>
      </c>
      <c r="E13" s="14">
        <v>12.46</v>
      </c>
      <c r="F13" s="15">
        <v>1.1299999999999999E-2</v>
      </c>
      <c r="G13" s="15"/>
    </row>
    <row r="14" spans="1:8" x14ac:dyDescent="0.35">
      <c r="A14" s="12" t="s">
        <v>1645</v>
      </c>
      <c r="B14" s="30" t="s">
        <v>1646</v>
      </c>
      <c r="C14" s="30" t="s">
        <v>1015</v>
      </c>
      <c r="D14" s="13">
        <v>1330</v>
      </c>
      <c r="E14" s="14">
        <v>11.35</v>
      </c>
      <c r="F14" s="15">
        <v>1.03E-2</v>
      </c>
      <c r="G14" s="15"/>
    </row>
    <row r="15" spans="1:8" x14ac:dyDescent="0.35">
      <c r="A15" s="12" t="s">
        <v>1924</v>
      </c>
      <c r="B15" s="30" t="s">
        <v>1925</v>
      </c>
      <c r="C15" s="30" t="s">
        <v>1532</v>
      </c>
      <c r="D15" s="13">
        <v>84</v>
      </c>
      <c r="E15" s="14">
        <v>11.13</v>
      </c>
      <c r="F15" s="15">
        <v>1.01E-2</v>
      </c>
      <c r="G15" s="15"/>
    </row>
    <row r="16" spans="1:8" x14ac:dyDescent="0.35">
      <c r="A16" s="12" t="s">
        <v>995</v>
      </c>
      <c r="B16" s="30" t="s">
        <v>996</v>
      </c>
      <c r="C16" s="30" t="s">
        <v>997</v>
      </c>
      <c r="D16" s="13">
        <v>5683</v>
      </c>
      <c r="E16" s="14">
        <v>10.73</v>
      </c>
      <c r="F16" s="15">
        <v>9.7999999999999997E-3</v>
      </c>
      <c r="G16" s="15"/>
    </row>
    <row r="17" spans="1:7" x14ac:dyDescent="0.35">
      <c r="A17" s="12" t="s">
        <v>1605</v>
      </c>
      <c r="B17" s="30" t="s">
        <v>1606</v>
      </c>
      <c r="C17" s="30" t="s">
        <v>1015</v>
      </c>
      <c r="D17" s="13">
        <v>695</v>
      </c>
      <c r="E17" s="14">
        <v>10.61</v>
      </c>
      <c r="F17" s="15">
        <v>9.7000000000000003E-3</v>
      </c>
      <c r="G17" s="15"/>
    </row>
    <row r="18" spans="1:7" x14ac:dyDescent="0.35">
      <c r="A18" s="12" t="s">
        <v>1926</v>
      </c>
      <c r="B18" s="30" t="s">
        <v>1927</v>
      </c>
      <c r="C18" s="30" t="s">
        <v>940</v>
      </c>
      <c r="D18" s="13">
        <v>997</v>
      </c>
      <c r="E18" s="14">
        <v>10.56</v>
      </c>
      <c r="F18" s="15">
        <v>9.5999999999999992E-3</v>
      </c>
      <c r="G18" s="15"/>
    </row>
    <row r="19" spans="1:7" x14ac:dyDescent="0.35">
      <c r="A19" s="12" t="s">
        <v>965</v>
      </c>
      <c r="B19" s="30" t="s">
        <v>966</v>
      </c>
      <c r="C19" s="30" t="s">
        <v>967</v>
      </c>
      <c r="D19" s="13">
        <v>634</v>
      </c>
      <c r="E19" s="14">
        <v>9.91</v>
      </c>
      <c r="F19" s="15">
        <v>8.9999999999999993E-3</v>
      </c>
      <c r="G19" s="15"/>
    </row>
    <row r="20" spans="1:7" x14ac:dyDescent="0.35">
      <c r="A20" s="12" t="s">
        <v>1506</v>
      </c>
      <c r="B20" s="30" t="s">
        <v>1507</v>
      </c>
      <c r="C20" s="30" t="s">
        <v>1015</v>
      </c>
      <c r="D20" s="13">
        <v>299</v>
      </c>
      <c r="E20" s="14">
        <v>9.8800000000000008</v>
      </c>
      <c r="F20" s="15">
        <v>8.9999999999999993E-3</v>
      </c>
      <c r="G20" s="15"/>
    </row>
    <row r="21" spans="1:7" x14ac:dyDescent="0.35">
      <c r="A21" s="12" t="s">
        <v>1928</v>
      </c>
      <c r="B21" s="30" t="s">
        <v>1929</v>
      </c>
      <c r="C21" s="30" t="s">
        <v>900</v>
      </c>
      <c r="D21" s="13">
        <v>9746</v>
      </c>
      <c r="E21" s="14">
        <v>9.76</v>
      </c>
      <c r="F21" s="15">
        <v>8.8999999999999999E-3</v>
      </c>
      <c r="G21" s="15"/>
    </row>
    <row r="22" spans="1:7" x14ac:dyDescent="0.35">
      <c r="A22" s="12" t="s">
        <v>1930</v>
      </c>
      <c r="B22" s="30" t="s">
        <v>1931</v>
      </c>
      <c r="C22" s="30" t="s">
        <v>967</v>
      </c>
      <c r="D22" s="13">
        <v>1684</v>
      </c>
      <c r="E22" s="14">
        <v>9.7200000000000006</v>
      </c>
      <c r="F22" s="15">
        <v>8.8000000000000005E-3</v>
      </c>
      <c r="G22" s="15"/>
    </row>
    <row r="23" spans="1:7" x14ac:dyDescent="0.35">
      <c r="A23" s="12" t="s">
        <v>1932</v>
      </c>
      <c r="B23" s="30" t="s">
        <v>1933</v>
      </c>
      <c r="C23" s="30" t="s">
        <v>928</v>
      </c>
      <c r="D23" s="13">
        <v>2068</v>
      </c>
      <c r="E23" s="14">
        <v>9.65</v>
      </c>
      <c r="F23" s="15">
        <v>8.8000000000000005E-3</v>
      </c>
      <c r="G23" s="15"/>
    </row>
    <row r="24" spans="1:7" x14ac:dyDescent="0.35">
      <c r="A24" s="12" t="s">
        <v>1934</v>
      </c>
      <c r="B24" s="30" t="s">
        <v>1935</v>
      </c>
      <c r="C24" s="30" t="s">
        <v>967</v>
      </c>
      <c r="D24" s="13">
        <v>1215</v>
      </c>
      <c r="E24" s="14">
        <v>9.49</v>
      </c>
      <c r="F24" s="15">
        <v>8.6E-3</v>
      </c>
      <c r="G24" s="15"/>
    </row>
    <row r="25" spans="1:7" x14ac:dyDescent="0.35">
      <c r="A25" s="12" t="s">
        <v>958</v>
      </c>
      <c r="B25" s="30" t="s">
        <v>959</v>
      </c>
      <c r="C25" s="30" t="s">
        <v>900</v>
      </c>
      <c r="D25" s="13">
        <v>6179</v>
      </c>
      <c r="E25" s="14">
        <v>9.48</v>
      </c>
      <c r="F25" s="15">
        <v>8.6E-3</v>
      </c>
      <c r="G25" s="15"/>
    </row>
    <row r="26" spans="1:7" x14ac:dyDescent="0.35">
      <c r="A26" s="12" t="s">
        <v>1936</v>
      </c>
      <c r="B26" s="30" t="s">
        <v>1937</v>
      </c>
      <c r="C26" s="30" t="s">
        <v>985</v>
      </c>
      <c r="D26" s="13">
        <v>730</v>
      </c>
      <c r="E26" s="14">
        <v>8.9499999999999993</v>
      </c>
      <c r="F26" s="15">
        <v>8.0999999999999996E-3</v>
      </c>
      <c r="G26" s="15"/>
    </row>
    <row r="27" spans="1:7" x14ac:dyDescent="0.35">
      <c r="A27" s="12" t="s">
        <v>1585</v>
      </c>
      <c r="B27" s="30" t="s">
        <v>1586</v>
      </c>
      <c r="C27" s="30" t="s">
        <v>994</v>
      </c>
      <c r="D27" s="13">
        <v>442</v>
      </c>
      <c r="E27" s="14">
        <v>8.92</v>
      </c>
      <c r="F27" s="15">
        <v>8.0999999999999996E-3</v>
      </c>
      <c r="G27" s="15"/>
    </row>
    <row r="28" spans="1:7" x14ac:dyDescent="0.35">
      <c r="A28" s="12" t="s">
        <v>1938</v>
      </c>
      <c r="B28" s="30" t="s">
        <v>1939</v>
      </c>
      <c r="C28" s="30" t="s">
        <v>997</v>
      </c>
      <c r="D28" s="13">
        <v>1390</v>
      </c>
      <c r="E28" s="14">
        <v>8.57</v>
      </c>
      <c r="F28" s="15">
        <v>7.7999999999999996E-3</v>
      </c>
      <c r="G28" s="15"/>
    </row>
    <row r="29" spans="1:7" x14ac:dyDescent="0.35">
      <c r="A29" s="12" t="s">
        <v>1940</v>
      </c>
      <c r="B29" s="30" t="s">
        <v>1941</v>
      </c>
      <c r="C29" s="30" t="s">
        <v>1233</v>
      </c>
      <c r="D29" s="13">
        <v>1017</v>
      </c>
      <c r="E29" s="14">
        <v>8.52</v>
      </c>
      <c r="F29" s="15">
        <v>7.7000000000000002E-3</v>
      </c>
      <c r="G29" s="15"/>
    </row>
    <row r="30" spans="1:7" x14ac:dyDescent="0.35">
      <c r="A30" s="12" t="s">
        <v>1942</v>
      </c>
      <c r="B30" s="30" t="s">
        <v>1943</v>
      </c>
      <c r="C30" s="30" t="s">
        <v>928</v>
      </c>
      <c r="D30" s="13">
        <v>464</v>
      </c>
      <c r="E30" s="14">
        <v>8.48</v>
      </c>
      <c r="F30" s="15">
        <v>7.7000000000000002E-3</v>
      </c>
      <c r="G30" s="15"/>
    </row>
    <row r="31" spans="1:7" x14ac:dyDescent="0.35">
      <c r="A31" s="12" t="s">
        <v>1490</v>
      </c>
      <c r="B31" s="30" t="s">
        <v>1491</v>
      </c>
      <c r="C31" s="30" t="s">
        <v>967</v>
      </c>
      <c r="D31" s="13">
        <v>368</v>
      </c>
      <c r="E31" s="14">
        <v>8.4600000000000009</v>
      </c>
      <c r="F31" s="15">
        <v>7.7000000000000002E-3</v>
      </c>
      <c r="G31" s="15"/>
    </row>
    <row r="32" spans="1:7" x14ac:dyDescent="0.35">
      <c r="A32" s="12" t="s">
        <v>1685</v>
      </c>
      <c r="B32" s="30" t="s">
        <v>1686</v>
      </c>
      <c r="C32" s="30" t="s">
        <v>967</v>
      </c>
      <c r="D32" s="13">
        <v>528</v>
      </c>
      <c r="E32" s="14">
        <v>8.43</v>
      </c>
      <c r="F32" s="15">
        <v>7.7000000000000002E-3</v>
      </c>
      <c r="G32" s="15"/>
    </row>
    <row r="33" spans="1:7" x14ac:dyDescent="0.35">
      <c r="A33" s="12" t="s">
        <v>1164</v>
      </c>
      <c r="B33" s="30" t="s">
        <v>1165</v>
      </c>
      <c r="C33" s="30" t="s">
        <v>909</v>
      </c>
      <c r="D33" s="13">
        <v>455</v>
      </c>
      <c r="E33" s="14">
        <v>8.41</v>
      </c>
      <c r="F33" s="15">
        <v>7.7000000000000002E-3</v>
      </c>
      <c r="G33" s="15"/>
    </row>
    <row r="34" spans="1:7" x14ac:dyDescent="0.35">
      <c r="A34" s="12" t="s">
        <v>1944</v>
      </c>
      <c r="B34" s="30" t="s">
        <v>1945</v>
      </c>
      <c r="C34" s="30" t="s">
        <v>962</v>
      </c>
      <c r="D34" s="13">
        <v>10446</v>
      </c>
      <c r="E34" s="14">
        <v>8.3000000000000007</v>
      </c>
      <c r="F34" s="15">
        <v>7.4999999999999997E-3</v>
      </c>
      <c r="G34" s="15"/>
    </row>
    <row r="35" spans="1:7" x14ac:dyDescent="0.35">
      <c r="A35" s="12" t="s">
        <v>1637</v>
      </c>
      <c r="B35" s="30" t="s">
        <v>1638</v>
      </c>
      <c r="C35" s="30" t="s">
        <v>943</v>
      </c>
      <c r="D35" s="13">
        <v>1237</v>
      </c>
      <c r="E35" s="14">
        <v>8.2100000000000009</v>
      </c>
      <c r="F35" s="15">
        <v>7.4999999999999997E-3</v>
      </c>
      <c r="G35" s="15"/>
    </row>
    <row r="36" spans="1:7" x14ac:dyDescent="0.35">
      <c r="A36" s="12" t="s">
        <v>1168</v>
      </c>
      <c r="B36" s="30" t="s">
        <v>1169</v>
      </c>
      <c r="C36" s="30" t="s">
        <v>997</v>
      </c>
      <c r="D36" s="13">
        <v>1231</v>
      </c>
      <c r="E36" s="14">
        <v>8</v>
      </c>
      <c r="F36" s="15">
        <v>7.3000000000000001E-3</v>
      </c>
      <c r="G36" s="15"/>
    </row>
    <row r="37" spans="1:7" x14ac:dyDescent="0.35">
      <c r="A37" s="12" t="s">
        <v>1946</v>
      </c>
      <c r="B37" s="30" t="s">
        <v>1947</v>
      </c>
      <c r="C37" s="30" t="s">
        <v>937</v>
      </c>
      <c r="D37" s="13">
        <v>6024</v>
      </c>
      <c r="E37" s="14">
        <v>7.92</v>
      </c>
      <c r="F37" s="15">
        <v>7.1999999999999998E-3</v>
      </c>
      <c r="G37" s="15"/>
    </row>
    <row r="38" spans="1:7" x14ac:dyDescent="0.35">
      <c r="A38" s="12" t="s">
        <v>1500</v>
      </c>
      <c r="B38" s="30" t="s">
        <v>1501</v>
      </c>
      <c r="C38" s="30" t="s">
        <v>1002</v>
      </c>
      <c r="D38" s="13">
        <v>1603</v>
      </c>
      <c r="E38" s="14">
        <v>7.79</v>
      </c>
      <c r="F38" s="15">
        <v>7.1000000000000004E-3</v>
      </c>
      <c r="G38" s="15"/>
    </row>
    <row r="39" spans="1:7" x14ac:dyDescent="0.35">
      <c r="A39" s="12" t="s">
        <v>1028</v>
      </c>
      <c r="B39" s="30" t="s">
        <v>1029</v>
      </c>
      <c r="C39" s="30" t="s">
        <v>928</v>
      </c>
      <c r="D39" s="13">
        <v>6733</v>
      </c>
      <c r="E39" s="14">
        <v>7.75</v>
      </c>
      <c r="F39" s="15">
        <v>7.0000000000000001E-3</v>
      </c>
      <c r="G39" s="15"/>
    </row>
    <row r="40" spans="1:7" x14ac:dyDescent="0.35">
      <c r="A40" s="12" t="s">
        <v>1912</v>
      </c>
      <c r="B40" s="30" t="s">
        <v>1913</v>
      </c>
      <c r="C40" s="30" t="s">
        <v>1193</v>
      </c>
      <c r="D40" s="13">
        <v>1207</v>
      </c>
      <c r="E40" s="14">
        <v>7.27</v>
      </c>
      <c r="F40" s="15">
        <v>6.6E-3</v>
      </c>
      <c r="G40" s="15"/>
    </row>
    <row r="41" spans="1:7" x14ac:dyDescent="0.35">
      <c r="A41" s="12" t="s">
        <v>1948</v>
      </c>
      <c r="B41" s="30" t="s">
        <v>1949</v>
      </c>
      <c r="C41" s="30" t="s">
        <v>1025</v>
      </c>
      <c r="D41" s="13">
        <v>78350</v>
      </c>
      <c r="E41" s="14">
        <v>7.25</v>
      </c>
      <c r="F41" s="15">
        <v>6.6E-3</v>
      </c>
      <c r="G41" s="15"/>
    </row>
    <row r="42" spans="1:7" x14ac:dyDescent="0.35">
      <c r="A42" s="12" t="s">
        <v>1113</v>
      </c>
      <c r="B42" s="30" t="s">
        <v>1114</v>
      </c>
      <c r="C42" s="30" t="s">
        <v>928</v>
      </c>
      <c r="D42" s="13">
        <v>5041</v>
      </c>
      <c r="E42" s="14">
        <v>7.17</v>
      </c>
      <c r="F42" s="15">
        <v>6.4999999999999997E-3</v>
      </c>
      <c r="G42" s="15"/>
    </row>
    <row r="43" spans="1:7" x14ac:dyDescent="0.35">
      <c r="A43" s="12" t="s">
        <v>1950</v>
      </c>
      <c r="B43" s="30" t="s">
        <v>1951</v>
      </c>
      <c r="C43" s="30" t="s">
        <v>952</v>
      </c>
      <c r="D43" s="13">
        <v>894</v>
      </c>
      <c r="E43" s="14">
        <v>7.08</v>
      </c>
      <c r="F43" s="15">
        <v>6.4000000000000003E-3</v>
      </c>
      <c r="G43" s="15"/>
    </row>
    <row r="44" spans="1:7" x14ac:dyDescent="0.35">
      <c r="A44" s="12" t="s">
        <v>1253</v>
      </c>
      <c r="B44" s="30" t="s">
        <v>1254</v>
      </c>
      <c r="C44" s="30" t="s">
        <v>900</v>
      </c>
      <c r="D44" s="13">
        <v>3742</v>
      </c>
      <c r="E44" s="14">
        <v>7.06</v>
      </c>
      <c r="F44" s="15">
        <v>6.4000000000000003E-3</v>
      </c>
      <c r="G44" s="15"/>
    </row>
    <row r="45" spans="1:7" x14ac:dyDescent="0.35">
      <c r="A45" s="12" t="s">
        <v>1952</v>
      </c>
      <c r="B45" s="30" t="s">
        <v>1953</v>
      </c>
      <c r="C45" s="30" t="s">
        <v>952</v>
      </c>
      <c r="D45" s="13">
        <v>1202</v>
      </c>
      <c r="E45" s="14">
        <v>7.04</v>
      </c>
      <c r="F45" s="15">
        <v>6.4000000000000003E-3</v>
      </c>
      <c r="G45" s="15"/>
    </row>
    <row r="46" spans="1:7" x14ac:dyDescent="0.35">
      <c r="A46" s="12" t="s">
        <v>1213</v>
      </c>
      <c r="B46" s="30" t="s">
        <v>1214</v>
      </c>
      <c r="C46" s="30" t="s">
        <v>994</v>
      </c>
      <c r="D46" s="13">
        <v>1631</v>
      </c>
      <c r="E46" s="14">
        <v>7.02</v>
      </c>
      <c r="F46" s="15">
        <v>6.4000000000000003E-3</v>
      </c>
      <c r="G46" s="15"/>
    </row>
    <row r="47" spans="1:7" x14ac:dyDescent="0.35">
      <c r="A47" s="12" t="s">
        <v>1866</v>
      </c>
      <c r="B47" s="30" t="s">
        <v>1867</v>
      </c>
      <c r="C47" s="30" t="s">
        <v>1089</v>
      </c>
      <c r="D47" s="13">
        <v>438</v>
      </c>
      <c r="E47" s="14">
        <v>6.56</v>
      </c>
      <c r="F47" s="15">
        <v>6.0000000000000001E-3</v>
      </c>
      <c r="G47" s="15"/>
    </row>
    <row r="48" spans="1:7" x14ac:dyDescent="0.35">
      <c r="A48" s="12" t="s">
        <v>1627</v>
      </c>
      <c r="B48" s="30" t="s">
        <v>1628</v>
      </c>
      <c r="C48" s="30" t="s">
        <v>1015</v>
      </c>
      <c r="D48" s="13">
        <v>322</v>
      </c>
      <c r="E48" s="14">
        <v>6.23</v>
      </c>
      <c r="F48" s="15">
        <v>5.7000000000000002E-3</v>
      </c>
      <c r="G48" s="15"/>
    </row>
    <row r="49" spans="1:7" x14ac:dyDescent="0.35">
      <c r="A49" s="12" t="s">
        <v>1954</v>
      </c>
      <c r="B49" s="30" t="s">
        <v>1955</v>
      </c>
      <c r="C49" s="30" t="s">
        <v>985</v>
      </c>
      <c r="D49" s="13">
        <v>862</v>
      </c>
      <c r="E49" s="14">
        <v>6.21</v>
      </c>
      <c r="F49" s="15">
        <v>5.5999999999999999E-3</v>
      </c>
      <c r="G49" s="15"/>
    </row>
    <row r="50" spans="1:7" x14ac:dyDescent="0.35">
      <c r="A50" s="12" t="s">
        <v>1504</v>
      </c>
      <c r="B50" s="30" t="s">
        <v>1505</v>
      </c>
      <c r="C50" s="30" t="s">
        <v>1022</v>
      </c>
      <c r="D50" s="13">
        <v>833</v>
      </c>
      <c r="E50" s="14">
        <v>6.04</v>
      </c>
      <c r="F50" s="15">
        <v>5.4999999999999997E-3</v>
      </c>
      <c r="G50" s="15"/>
    </row>
    <row r="51" spans="1:7" x14ac:dyDescent="0.35">
      <c r="A51" s="12" t="s">
        <v>1111</v>
      </c>
      <c r="B51" s="30" t="s">
        <v>1112</v>
      </c>
      <c r="C51" s="30" t="s">
        <v>952</v>
      </c>
      <c r="D51" s="13">
        <v>1962</v>
      </c>
      <c r="E51" s="14">
        <v>5.99</v>
      </c>
      <c r="F51" s="15">
        <v>5.4000000000000003E-3</v>
      </c>
      <c r="G51" s="15"/>
    </row>
    <row r="52" spans="1:7" x14ac:dyDescent="0.35">
      <c r="A52" s="12" t="s">
        <v>1601</v>
      </c>
      <c r="B52" s="30" t="s">
        <v>1602</v>
      </c>
      <c r="C52" s="30" t="s">
        <v>1532</v>
      </c>
      <c r="D52" s="13">
        <v>1502</v>
      </c>
      <c r="E52" s="14">
        <v>5.88</v>
      </c>
      <c r="F52" s="15">
        <v>5.4000000000000003E-3</v>
      </c>
      <c r="G52" s="15"/>
    </row>
    <row r="53" spans="1:7" x14ac:dyDescent="0.35">
      <c r="A53" s="12" t="s">
        <v>1956</v>
      </c>
      <c r="B53" s="30" t="s">
        <v>1957</v>
      </c>
      <c r="C53" s="30" t="s">
        <v>917</v>
      </c>
      <c r="D53" s="13">
        <v>7908</v>
      </c>
      <c r="E53" s="14">
        <v>5.88</v>
      </c>
      <c r="F53" s="15">
        <v>5.3E-3</v>
      </c>
      <c r="G53" s="15"/>
    </row>
    <row r="54" spans="1:7" x14ac:dyDescent="0.35">
      <c r="A54" s="12" t="s">
        <v>1105</v>
      </c>
      <c r="B54" s="30" t="s">
        <v>1106</v>
      </c>
      <c r="C54" s="30" t="s">
        <v>928</v>
      </c>
      <c r="D54" s="13">
        <v>1059</v>
      </c>
      <c r="E54" s="14">
        <v>5.86</v>
      </c>
      <c r="F54" s="15">
        <v>5.3E-3</v>
      </c>
      <c r="G54" s="15"/>
    </row>
    <row r="55" spans="1:7" x14ac:dyDescent="0.35">
      <c r="A55" s="12" t="s">
        <v>1663</v>
      </c>
      <c r="B55" s="30" t="s">
        <v>1664</v>
      </c>
      <c r="C55" s="30" t="s">
        <v>1025</v>
      </c>
      <c r="D55" s="13">
        <v>1401</v>
      </c>
      <c r="E55" s="14">
        <v>5.85</v>
      </c>
      <c r="F55" s="15">
        <v>5.3E-3</v>
      </c>
      <c r="G55" s="15"/>
    </row>
    <row r="56" spans="1:7" x14ac:dyDescent="0.35">
      <c r="A56" s="12" t="s">
        <v>1052</v>
      </c>
      <c r="B56" s="30" t="s">
        <v>1053</v>
      </c>
      <c r="C56" s="30" t="s">
        <v>977</v>
      </c>
      <c r="D56" s="13">
        <v>966</v>
      </c>
      <c r="E56" s="14">
        <v>5.81</v>
      </c>
      <c r="F56" s="15">
        <v>5.3E-3</v>
      </c>
      <c r="G56" s="15"/>
    </row>
    <row r="57" spans="1:7" x14ac:dyDescent="0.35">
      <c r="A57" s="12" t="s">
        <v>1639</v>
      </c>
      <c r="B57" s="30" t="s">
        <v>1640</v>
      </c>
      <c r="C57" s="30" t="s">
        <v>994</v>
      </c>
      <c r="D57" s="13">
        <v>1239</v>
      </c>
      <c r="E57" s="14">
        <v>5.76</v>
      </c>
      <c r="F57" s="15">
        <v>5.1999999999999998E-3</v>
      </c>
      <c r="G57" s="15"/>
    </row>
    <row r="58" spans="1:7" x14ac:dyDescent="0.35">
      <c r="A58" s="12" t="s">
        <v>1958</v>
      </c>
      <c r="B58" s="30" t="s">
        <v>1959</v>
      </c>
      <c r="C58" s="30" t="s">
        <v>1193</v>
      </c>
      <c r="D58" s="13">
        <v>9788</v>
      </c>
      <c r="E58" s="14">
        <v>5.72</v>
      </c>
      <c r="F58" s="15">
        <v>5.1999999999999998E-3</v>
      </c>
      <c r="G58" s="15"/>
    </row>
    <row r="59" spans="1:7" x14ac:dyDescent="0.35">
      <c r="A59" s="12" t="s">
        <v>1660</v>
      </c>
      <c r="B59" s="30" t="s">
        <v>1661</v>
      </c>
      <c r="C59" s="30" t="s">
        <v>1662</v>
      </c>
      <c r="D59" s="13">
        <v>868</v>
      </c>
      <c r="E59" s="14">
        <v>5.7</v>
      </c>
      <c r="F59" s="15">
        <v>5.1999999999999998E-3</v>
      </c>
      <c r="G59" s="15"/>
    </row>
    <row r="60" spans="1:7" x14ac:dyDescent="0.35">
      <c r="A60" s="12" t="s">
        <v>1960</v>
      </c>
      <c r="B60" s="30" t="s">
        <v>1961</v>
      </c>
      <c r="C60" s="30" t="s">
        <v>1252</v>
      </c>
      <c r="D60" s="13">
        <v>417</v>
      </c>
      <c r="E60" s="14">
        <v>5.69</v>
      </c>
      <c r="F60" s="15">
        <v>5.1999999999999998E-3</v>
      </c>
      <c r="G60" s="15"/>
    </row>
    <row r="61" spans="1:7" x14ac:dyDescent="0.35">
      <c r="A61" s="12" t="s">
        <v>1191</v>
      </c>
      <c r="B61" s="30" t="s">
        <v>1192</v>
      </c>
      <c r="C61" s="30" t="s">
        <v>1193</v>
      </c>
      <c r="D61" s="13">
        <v>1471</v>
      </c>
      <c r="E61" s="14">
        <v>5.65</v>
      </c>
      <c r="F61" s="15">
        <v>5.1000000000000004E-3</v>
      </c>
      <c r="G61" s="15"/>
    </row>
    <row r="62" spans="1:7" x14ac:dyDescent="0.35">
      <c r="A62" s="12" t="s">
        <v>1267</v>
      </c>
      <c r="B62" s="30" t="s">
        <v>1268</v>
      </c>
      <c r="C62" s="30" t="s">
        <v>994</v>
      </c>
      <c r="D62" s="13">
        <v>1631</v>
      </c>
      <c r="E62" s="14">
        <v>5.64</v>
      </c>
      <c r="F62" s="15">
        <v>5.1000000000000004E-3</v>
      </c>
      <c r="G62" s="15"/>
    </row>
    <row r="63" spans="1:7" x14ac:dyDescent="0.35">
      <c r="A63" s="12" t="s">
        <v>1625</v>
      </c>
      <c r="B63" s="30" t="s">
        <v>1626</v>
      </c>
      <c r="C63" s="30" t="s">
        <v>920</v>
      </c>
      <c r="D63" s="13">
        <v>790</v>
      </c>
      <c r="E63" s="14">
        <v>5.63</v>
      </c>
      <c r="F63" s="15">
        <v>5.1000000000000004E-3</v>
      </c>
      <c r="G63" s="15"/>
    </row>
    <row r="64" spans="1:7" x14ac:dyDescent="0.35">
      <c r="A64" s="12" t="s">
        <v>1962</v>
      </c>
      <c r="B64" s="30" t="s">
        <v>1963</v>
      </c>
      <c r="C64" s="30" t="s">
        <v>1015</v>
      </c>
      <c r="D64" s="13">
        <v>3564</v>
      </c>
      <c r="E64" s="14">
        <v>5.62</v>
      </c>
      <c r="F64" s="15">
        <v>5.1000000000000004E-3</v>
      </c>
      <c r="G64" s="15"/>
    </row>
    <row r="65" spans="1:7" x14ac:dyDescent="0.35">
      <c r="A65" s="12" t="s">
        <v>1964</v>
      </c>
      <c r="B65" s="30" t="s">
        <v>1965</v>
      </c>
      <c r="C65" s="30" t="s">
        <v>912</v>
      </c>
      <c r="D65" s="13">
        <v>565</v>
      </c>
      <c r="E65" s="14">
        <v>5.47</v>
      </c>
      <c r="F65" s="15">
        <v>5.0000000000000001E-3</v>
      </c>
      <c r="G65" s="15"/>
    </row>
    <row r="66" spans="1:7" x14ac:dyDescent="0.35">
      <c r="A66" s="12" t="s">
        <v>1966</v>
      </c>
      <c r="B66" s="30" t="s">
        <v>1967</v>
      </c>
      <c r="C66" s="30" t="s">
        <v>1785</v>
      </c>
      <c r="D66" s="13">
        <v>620</v>
      </c>
      <c r="E66" s="14">
        <v>5.41</v>
      </c>
      <c r="F66" s="15">
        <v>4.8999999999999998E-3</v>
      </c>
      <c r="G66" s="15"/>
    </row>
    <row r="67" spans="1:7" x14ac:dyDescent="0.35">
      <c r="A67" s="12" t="s">
        <v>1968</v>
      </c>
      <c r="B67" s="30" t="s">
        <v>1969</v>
      </c>
      <c r="C67" s="30" t="s">
        <v>985</v>
      </c>
      <c r="D67" s="13">
        <v>2128</v>
      </c>
      <c r="E67" s="14">
        <v>5.38</v>
      </c>
      <c r="F67" s="15">
        <v>4.8999999999999998E-3</v>
      </c>
      <c r="G67" s="15"/>
    </row>
    <row r="68" spans="1:7" x14ac:dyDescent="0.35">
      <c r="A68" s="12" t="s">
        <v>1970</v>
      </c>
      <c r="B68" s="30" t="s">
        <v>1971</v>
      </c>
      <c r="C68" s="30" t="s">
        <v>985</v>
      </c>
      <c r="D68" s="13">
        <v>482</v>
      </c>
      <c r="E68" s="14">
        <v>5.36</v>
      </c>
      <c r="F68" s="15">
        <v>4.8999999999999998E-3</v>
      </c>
      <c r="G68" s="15"/>
    </row>
    <row r="69" spans="1:7" x14ac:dyDescent="0.35">
      <c r="A69" s="12" t="s">
        <v>1972</v>
      </c>
      <c r="B69" s="30" t="s">
        <v>1973</v>
      </c>
      <c r="C69" s="30" t="s">
        <v>1863</v>
      </c>
      <c r="D69" s="13">
        <v>533</v>
      </c>
      <c r="E69" s="14">
        <v>5.21</v>
      </c>
      <c r="F69" s="15">
        <v>4.7000000000000002E-3</v>
      </c>
      <c r="G69" s="15"/>
    </row>
    <row r="70" spans="1:7" x14ac:dyDescent="0.35">
      <c r="A70" s="12" t="s">
        <v>1974</v>
      </c>
      <c r="B70" s="30" t="s">
        <v>1975</v>
      </c>
      <c r="C70" s="30" t="s">
        <v>1976</v>
      </c>
      <c r="D70" s="13">
        <v>645</v>
      </c>
      <c r="E70" s="14">
        <v>5.21</v>
      </c>
      <c r="F70" s="15">
        <v>4.7000000000000002E-3</v>
      </c>
      <c r="G70" s="15"/>
    </row>
    <row r="71" spans="1:7" x14ac:dyDescent="0.35">
      <c r="A71" s="12" t="s">
        <v>1977</v>
      </c>
      <c r="B71" s="30" t="s">
        <v>1978</v>
      </c>
      <c r="C71" s="30" t="s">
        <v>1089</v>
      </c>
      <c r="D71" s="13">
        <v>699</v>
      </c>
      <c r="E71" s="14">
        <v>5.19</v>
      </c>
      <c r="F71" s="15">
        <v>4.7000000000000002E-3</v>
      </c>
      <c r="G71" s="15"/>
    </row>
    <row r="72" spans="1:7" x14ac:dyDescent="0.35">
      <c r="A72" s="12" t="s">
        <v>1094</v>
      </c>
      <c r="B72" s="30" t="s">
        <v>1095</v>
      </c>
      <c r="C72" s="30" t="s">
        <v>1034</v>
      </c>
      <c r="D72" s="13">
        <v>1662</v>
      </c>
      <c r="E72" s="14">
        <v>5.07</v>
      </c>
      <c r="F72" s="15">
        <v>4.5999999999999999E-3</v>
      </c>
      <c r="G72" s="15"/>
    </row>
    <row r="73" spans="1:7" x14ac:dyDescent="0.35">
      <c r="A73" s="12" t="s">
        <v>1979</v>
      </c>
      <c r="B73" s="30" t="s">
        <v>1980</v>
      </c>
      <c r="C73" s="30" t="s">
        <v>1073</v>
      </c>
      <c r="D73" s="13">
        <v>1801</v>
      </c>
      <c r="E73" s="14">
        <v>5.05</v>
      </c>
      <c r="F73" s="15">
        <v>4.5999999999999999E-3</v>
      </c>
      <c r="G73" s="15"/>
    </row>
    <row r="74" spans="1:7" x14ac:dyDescent="0.35">
      <c r="A74" s="12" t="s">
        <v>1981</v>
      </c>
      <c r="B74" s="30" t="s">
        <v>1982</v>
      </c>
      <c r="C74" s="30" t="s">
        <v>1073</v>
      </c>
      <c r="D74" s="13">
        <v>6087</v>
      </c>
      <c r="E74" s="14">
        <v>5.04</v>
      </c>
      <c r="F74" s="15">
        <v>4.5999999999999999E-3</v>
      </c>
      <c r="G74" s="15"/>
    </row>
    <row r="75" spans="1:7" x14ac:dyDescent="0.35">
      <c r="A75" s="12" t="s">
        <v>1983</v>
      </c>
      <c r="B75" s="30" t="s">
        <v>1984</v>
      </c>
      <c r="C75" s="30" t="s">
        <v>997</v>
      </c>
      <c r="D75" s="13">
        <v>266</v>
      </c>
      <c r="E75" s="14">
        <v>5.01</v>
      </c>
      <c r="F75" s="15">
        <v>4.5999999999999999E-3</v>
      </c>
      <c r="G75" s="15"/>
    </row>
    <row r="76" spans="1:7" x14ac:dyDescent="0.35">
      <c r="A76" s="12" t="s">
        <v>1255</v>
      </c>
      <c r="B76" s="30" t="s">
        <v>1256</v>
      </c>
      <c r="C76" s="30" t="s">
        <v>952</v>
      </c>
      <c r="D76" s="13">
        <v>1076</v>
      </c>
      <c r="E76" s="14">
        <v>4.9400000000000004</v>
      </c>
      <c r="F76" s="15">
        <v>4.4999999999999997E-3</v>
      </c>
      <c r="G76" s="15"/>
    </row>
    <row r="77" spans="1:7" x14ac:dyDescent="0.35">
      <c r="A77" s="12" t="s">
        <v>1985</v>
      </c>
      <c r="B77" s="30" t="s">
        <v>1986</v>
      </c>
      <c r="C77" s="30" t="s">
        <v>1002</v>
      </c>
      <c r="D77" s="13">
        <v>5925</v>
      </c>
      <c r="E77" s="14">
        <v>4.9400000000000004</v>
      </c>
      <c r="F77" s="15">
        <v>4.4999999999999997E-3</v>
      </c>
      <c r="G77" s="15"/>
    </row>
    <row r="78" spans="1:7" x14ac:dyDescent="0.35">
      <c r="A78" s="12" t="s">
        <v>1229</v>
      </c>
      <c r="B78" s="30" t="s">
        <v>1230</v>
      </c>
      <c r="C78" s="30" t="s">
        <v>1159</v>
      </c>
      <c r="D78" s="13">
        <v>545</v>
      </c>
      <c r="E78" s="14">
        <v>4.92</v>
      </c>
      <c r="F78" s="15">
        <v>4.4999999999999997E-3</v>
      </c>
      <c r="G78" s="15"/>
    </row>
    <row r="79" spans="1:7" x14ac:dyDescent="0.35">
      <c r="A79" s="12" t="s">
        <v>1987</v>
      </c>
      <c r="B79" s="30" t="s">
        <v>1988</v>
      </c>
      <c r="C79" s="30" t="s">
        <v>1193</v>
      </c>
      <c r="D79" s="13">
        <v>893</v>
      </c>
      <c r="E79" s="14">
        <v>4.88</v>
      </c>
      <c r="F79" s="15">
        <v>4.4000000000000003E-3</v>
      </c>
      <c r="G79" s="15"/>
    </row>
    <row r="80" spans="1:7" x14ac:dyDescent="0.35">
      <c r="A80" s="12" t="s">
        <v>1174</v>
      </c>
      <c r="B80" s="30" t="s">
        <v>1175</v>
      </c>
      <c r="C80" s="30" t="s">
        <v>955</v>
      </c>
      <c r="D80" s="13">
        <v>4087</v>
      </c>
      <c r="E80" s="14">
        <v>4.79</v>
      </c>
      <c r="F80" s="15">
        <v>4.4000000000000003E-3</v>
      </c>
      <c r="G80" s="15"/>
    </row>
    <row r="81" spans="1:7" x14ac:dyDescent="0.35">
      <c r="A81" s="12" t="s">
        <v>1593</v>
      </c>
      <c r="B81" s="30" t="s">
        <v>1594</v>
      </c>
      <c r="C81" s="30" t="s">
        <v>1532</v>
      </c>
      <c r="D81" s="13">
        <v>243</v>
      </c>
      <c r="E81" s="14">
        <v>4.74</v>
      </c>
      <c r="F81" s="15">
        <v>4.3E-3</v>
      </c>
      <c r="G81" s="15"/>
    </row>
    <row r="82" spans="1:7" x14ac:dyDescent="0.35">
      <c r="A82" s="12" t="s">
        <v>1989</v>
      </c>
      <c r="B82" s="30" t="s">
        <v>1990</v>
      </c>
      <c r="C82" s="30" t="s">
        <v>1015</v>
      </c>
      <c r="D82" s="13">
        <v>852</v>
      </c>
      <c r="E82" s="14">
        <v>4.71</v>
      </c>
      <c r="F82" s="15">
        <v>4.3E-3</v>
      </c>
      <c r="G82" s="15"/>
    </row>
    <row r="83" spans="1:7" x14ac:dyDescent="0.35">
      <c r="A83" s="12" t="s">
        <v>1991</v>
      </c>
      <c r="B83" s="30" t="s">
        <v>1992</v>
      </c>
      <c r="C83" s="30" t="s">
        <v>977</v>
      </c>
      <c r="D83" s="13">
        <v>872</v>
      </c>
      <c r="E83" s="14">
        <v>4.6900000000000004</v>
      </c>
      <c r="F83" s="15">
        <v>4.3E-3</v>
      </c>
      <c r="G83" s="15"/>
    </row>
    <row r="84" spans="1:7" x14ac:dyDescent="0.35">
      <c r="A84" s="12" t="s">
        <v>1221</v>
      </c>
      <c r="B84" s="30" t="s">
        <v>1222</v>
      </c>
      <c r="C84" s="30" t="s">
        <v>1089</v>
      </c>
      <c r="D84" s="13">
        <v>318</v>
      </c>
      <c r="E84" s="14">
        <v>4.67</v>
      </c>
      <c r="F84" s="15">
        <v>4.1999999999999997E-3</v>
      </c>
      <c r="G84" s="15"/>
    </row>
    <row r="85" spans="1:7" x14ac:dyDescent="0.35">
      <c r="A85" s="12" t="s">
        <v>1993</v>
      </c>
      <c r="B85" s="30" t="s">
        <v>1994</v>
      </c>
      <c r="C85" s="30" t="s">
        <v>1252</v>
      </c>
      <c r="D85" s="13">
        <v>1329</v>
      </c>
      <c r="E85" s="14">
        <v>4.63</v>
      </c>
      <c r="F85" s="15">
        <v>4.1999999999999997E-3</v>
      </c>
      <c r="G85" s="15"/>
    </row>
    <row r="86" spans="1:7" x14ac:dyDescent="0.35">
      <c r="A86" s="12" t="s">
        <v>1874</v>
      </c>
      <c r="B86" s="30" t="s">
        <v>1875</v>
      </c>
      <c r="C86" s="30" t="s">
        <v>920</v>
      </c>
      <c r="D86" s="13">
        <v>1243</v>
      </c>
      <c r="E86" s="14">
        <v>4.5999999999999996</v>
      </c>
      <c r="F86" s="15">
        <v>4.1999999999999997E-3</v>
      </c>
      <c r="G86" s="15"/>
    </row>
    <row r="87" spans="1:7" x14ac:dyDescent="0.35">
      <c r="A87" s="12" t="s">
        <v>1995</v>
      </c>
      <c r="B87" s="30" t="s">
        <v>1996</v>
      </c>
      <c r="C87" s="30" t="s">
        <v>1073</v>
      </c>
      <c r="D87" s="13">
        <v>888</v>
      </c>
      <c r="E87" s="14">
        <v>4.5</v>
      </c>
      <c r="F87" s="15">
        <v>4.1000000000000003E-3</v>
      </c>
      <c r="G87" s="15"/>
    </row>
    <row r="88" spans="1:7" x14ac:dyDescent="0.35">
      <c r="A88" s="12" t="s">
        <v>1997</v>
      </c>
      <c r="B88" s="30" t="s">
        <v>1998</v>
      </c>
      <c r="C88" s="30" t="s">
        <v>1159</v>
      </c>
      <c r="D88" s="13">
        <v>1385</v>
      </c>
      <c r="E88" s="14">
        <v>4.5</v>
      </c>
      <c r="F88" s="15">
        <v>4.1000000000000003E-3</v>
      </c>
      <c r="G88" s="15"/>
    </row>
    <row r="89" spans="1:7" x14ac:dyDescent="0.35">
      <c r="A89" s="12" t="s">
        <v>1035</v>
      </c>
      <c r="B89" s="30" t="s">
        <v>1036</v>
      </c>
      <c r="C89" s="30" t="s">
        <v>1022</v>
      </c>
      <c r="D89" s="13">
        <v>1964</v>
      </c>
      <c r="E89" s="14">
        <v>4.47</v>
      </c>
      <c r="F89" s="15">
        <v>4.1000000000000003E-3</v>
      </c>
      <c r="G89" s="15"/>
    </row>
    <row r="90" spans="1:7" x14ac:dyDescent="0.35">
      <c r="A90" s="12" t="s">
        <v>1999</v>
      </c>
      <c r="B90" s="30" t="s">
        <v>2000</v>
      </c>
      <c r="C90" s="30" t="s">
        <v>1022</v>
      </c>
      <c r="D90" s="13">
        <v>2487</v>
      </c>
      <c r="E90" s="14">
        <v>4.45</v>
      </c>
      <c r="F90" s="15">
        <v>4.0000000000000001E-3</v>
      </c>
      <c r="G90" s="15"/>
    </row>
    <row r="91" spans="1:7" x14ac:dyDescent="0.35">
      <c r="A91" s="12" t="s">
        <v>2001</v>
      </c>
      <c r="B91" s="30" t="s">
        <v>2002</v>
      </c>
      <c r="C91" s="30" t="s">
        <v>985</v>
      </c>
      <c r="D91" s="13">
        <v>502</v>
      </c>
      <c r="E91" s="14">
        <v>4.4400000000000004</v>
      </c>
      <c r="F91" s="15">
        <v>4.0000000000000001E-3</v>
      </c>
      <c r="G91" s="15"/>
    </row>
    <row r="92" spans="1:7" x14ac:dyDescent="0.35">
      <c r="A92" s="12" t="s">
        <v>1520</v>
      </c>
      <c r="B92" s="30" t="s">
        <v>1521</v>
      </c>
      <c r="C92" s="30" t="s">
        <v>1073</v>
      </c>
      <c r="D92" s="13">
        <v>1678</v>
      </c>
      <c r="E92" s="14">
        <v>4.3899999999999997</v>
      </c>
      <c r="F92" s="15">
        <v>4.0000000000000001E-3</v>
      </c>
      <c r="G92" s="15"/>
    </row>
    <row r="93" spans="1:7" x14ac:dyDescent="0.35">
      <c r="A93" s="12" t="s">
        <v>2003</v>
      </c>
      <c r="B93" s="30" t="s">
        <v>2004</v>
      </c>
      <c r="C93" s="30" t="s">
        <v>1233</v>
      </c>
      <c r="D93" s="13">
        <v>12222</v>
      </c>
      <c r="E93" s="14">
        <v>4.3899999999999997</v>
      </c>
      <c r="F93" s="15">
        <v>4.0000000000000001E-3</v>
      </c>
      <c r="G93" s="15"/>
    </row>
    <row r="94" spans="1:7" x14ac:dyDescent="0.35">
      <c r="A94" s="12" t="s">
        <v>1498</v>
      </c>
      <c r="B94" s="30" t="s">
        <v>1499</v>
      </c>
      <c r="C94" s="30" t="s">
        <v>928</v>
      </c>
      <c r="D94" s="13">
        <v>448</v>
      </c>
      <c r="E94" s="14">
        <v>4.3</v>
      </c>
      <c r="F94" s="15">
        <v>3.8999999999999998E-3</v>
      </c>
      <c r="G94" s="15"/>
    </row>
    <row r="95" spans="1:7" x14ac:dyDescent="0.35">
      <c r="A95" s="12" t="s">
        <v>2005</v>
      </c>
      <c r="B95" s="30" t="s">
        <v>2006</v>
      </c>
      <c r="C95" s="30" t="s">
        <v>985</v>
      </c>
      <c r="D95" s="13">
        <v>164</v>
      </c>
      <c r="E95" s="14">
        <v>4.2300000000000004</v>
      </c>
      <c r="F95" s="15">
        <v>3.8E-3</v>
      </c>
      <c r="G95" s="15"/>
    </row>
    <row r="96" spans="1:7" x14ac:dyDescent="0.35">
      <c r="A96" s="12" t="s">
        <v>2007</v>
      </c>
      <c r="B96" s="30" t="s">
        <v>2008</v>
      </c>
      <c r="C96" s="30" t="s">
        <v>1073</v>
      </c>
      <c r="D96" s="13">
        <v>5701</v>
      </c>
      <c r="E96" s="14">
        <v>4.22</v>
      </c>
      <c r="F96" s="15">
        <v>3.8E-3</v>
      </c>
      <c r="G96" s="15"/>
    </row>
    <row r="97" spans="1:7" x14ac:dyDescent="0.35">
      <c r="A97" s="12" t="s">
        <v>1231</v>
      </c>
      <c r="B97" s="30" t="s">
        <v>1232</v>
      </c>
      <c r="C97" s="30" t="s">
        <v>1233</v>
      </c>
      <c r="D97" s="13">
        <v>3812</v>
      </c>
      <c r="E97" s="14">
        <v>4.1900000000000004</v>
      </c>
      <c r="F97" s="15">
        <v>3.8E-3</v>
      </c>
      <c r="G97" s="15"/>
    </row>
    <row r="98" spans="1:7" x14ac:dyDescent="0.35">
      <c r="A98" s="12" t="s">
        <v>1687</v>
      </c>
      <c r="B98" s="30" t="s">
        <v>1688</v>
      </c>
      <c r="C98" s="30" t="s">
        <v>928</v>
      </c>
      <c r="D98" s="13">
        <v>709</v>
      </c>
      <c r="E98" s="14">
        <v>4.1900000000000004</v>
      </c>
      <c r="F98" s="15">
        <v>3.8E-3</v>
      </c>
      <c r="G98" s="15"/>
    </row>
    <row r="99" spans="1:7" x14ac:dyDescent="0.35">
      <c r="A99" s="12" t="s">
        <v>1185</v>
      </c>
      <c r="B99" s="30" t="s">
        <v>1186</v>
      </c>
      <c r="C99" s="30" t="s">
        <v>977</v>
      </c>
      <c r="D99" s="13">
        <v>2303</v>
      </c>
      <c r="E99" s="14">
        <v>4.16</v>
      </c>
      <c r="F99" s="15">
        <v>3.8E-3</v>
      </c>
      <c r="G99" s="15"/>
    </row>
    <row r="100" spans="1:7" x14ac:dyDescent="0.35">
      <c r="A100" s="12" t="s">
        <v>2009</v>
      </c>
      <c r="B100" s="30" t="s">
        <v>2010</v>
      </c>
      <c r="C100" s="30" t="s">
        <v>1659</v>
      </c>
      <c r="D100" s="13">
        <v>284</v>
      </c>
      <c r="E100" s="14">
        <v>4.1100000000000003</v>
      </c>
      <c r="F100" s="15">
        <v>3.7000000000000002E-3</v>
      </c>
      <c r="G100" s="15"/>
    </row>
    <row r="101" spans="1:7" x14ac:dyDescent="0.35">
      <c r="A101" s="12" t="s">
        <v>2011</v>
      </c>
      <c r="B101" s="30" t="s">
        <v>2012</v>
      </c>
      <c r="C101" s="30" t="s">
        <v>962</v>
      </c>
      <c r="D101" s="13">
        <v>309</v>
      </c>
      <c r="E101" s="14">
        <v>4.0999999999999996</v>
      </c>
      <c r="F101" s="15">
        <v>3.7000000000000002E-3</v>
      </c>
      <c r="G101" s="15"/>
    </row>
    <row r="102" spans="1:7" x14ac:dyDescent="0.35">
      <c r="A102" s="12" t="s">
        <v>2013</v>
      </c>
      <c r="B102" s="30" t="s">
        <v>2014</v>
      </c>
      <c r="C102" s="30" t="s">
        <v>943</v>
      </c>
      <c r="D102" s="13">
        <v>916</v>
      </c>
      <c r="E102" s="14">
        <v>4.07</v>
      </c>
      <c r="F102" s="15">
        <v>3.7000000000000002E-3</v>
      </c>
      <c r="G102" s="15"/>
    </row>
    <row r="103" spans="1:7" x14ac:dyDescent="0.35">
      <c r="A103" s="12" t="s">
        <v>1613</v>
      </c>
      <c r="B103" s="30" t="s">
        <v>1614</v>
      </c>
      <c r="C103" s="30" t="s">
        <v>985</v>
      </c>
      <c r="D103" s="13">
        <v>746</v>
      </c>
      <c r="E103" s="14">
        <v>4.05</v>
      </c>
      <c r="F103" s="15">
        <v>3.7000000000000002E-3</v>
      </c>
      <c r="G103" s="15"/>
    </row>
    <row r="104" spans="1:7" x14ac:dyDescent="0.35">
      <c r="A104" s="12" t="s">
        <v>1492</v>
      </c>
      <c r="B104" s="30" t="s">
        <v>1493</v>
      </c>
      <c r="C104" s="30" t="s">
        <v>985</v>
      </c>
      <c r="D104" s="13">
        <v>1428</v>
      </c>
      <c r="E104" s="14">
        <v>4.03</v>
      </c>
      <c r="F104" s="15">
        <v>3.7000000000000002E-3</v>
      </c>
      <c r="G104" s="15"/>
    </row>
    <row r="105" spans="1:7" x14ac:dyDescent="0.35">
      <c r="A105" s="12" t="s">
        <v>2015</v>
      </c>
      <c r="B105" s="30" t="s">
        <v>2016</v>
      </c>
      <c r="C105" s="30" t="s">
        <v>1015</v>
      </c>
      <c r="D105" s="13">
        <v>1605</v>
      </c>
      <c r="E105" s="14">
        <v>4.0199999999999996</v>
      </c>
      <c r="F105" s="15">
        <v>3.7000000000000002E-3</v>
      </c>
      <c r="G105" s="15"/>
    </row>
    <row r="106" spans="1:7" x14ac:dyDescent="0.35">
      <c r="A106" s="12" t="s">
        <v>2017</v>
      </c>
      <c r="B106" s="30" t="s">
        <v>2018</v>
      </c>
      <c r="C106" s="30" t="s">
        <v>928</v>
      </c>
      <c r="D106" s="13">
        <v>537</v>
      </c>
      <c r="E106" s="14">
        <v>4.0199999999999996</v>
      </c>
      <c r="F106" s="15">
        <v>3.7000000000000002E-3</v>
      </c>
      <c r="G106" s="15"/>
    </row>
    <row r="107" spans="1:7" x14ac:dyDescent="0.35">
      <c r="A107" s="12" t="s">
        <v>2019</v>
      </c>
      <c r="B107" s="30" t="s">
        <v>2020</v>
      </c>
      <c r="C107" s="30" t="s">
        <v>928</v>
      </c>
      <c r="D107" s="13">
        <v>170</v>
      </c>
      <c r="E107" s="14">
        <v>3.99</v>
      </c>
      <c r="F107" s="15">
        <v>3.5999999999999999E-3</v>
      </c>
      <c r="G107" s="15"/>
    </row>
    <row r="108" spans="1:7" x14ac:dyDescent="0.35">
      <c r="A108" s="12" t="s">
        <v>1629</v>
      </c>
      <c r="B108" s="30" t="s">
        <v>1630</v>
      </c>
      <c r="C108" s="30" t="s">
        <v>1015</v>
      </c>
      <c r="D108" s="13">
        <v>527</v>
      </c>
      <c r="E108" s="14">
        <v>3.98</v>
      </c>
      <c r="F108" s="15">
        <v>3.5999999999999999E-3</v>
      </c>
      <c r="G108" s="15"/>
    </row>
    <row r="109" spans="1:7" x14ac:dyDescent="0.35">
      <c r="A109" s="12" t="s">
        <v>1649</v>
      </c>
      <c r="B109" s="30" t="s">
        <v>1650</v>
      </c>
      <c r="C109" s="30" t="s">
        <v>977</v>
      </c>
      <c r="D109" s="13">
        <v>63</v>
      </c>
      <c r="E109" s="14">
        <v>3.93</v>
      </c>
      <c r="F109" s="15">
        <v>3.5999999999999999E-3</v>
      </c>
      <c r="G109" s="15"/>
    </row>
    <row r="110" spans="1:7" x14ac:dyDescent="0.35">
      <c r="A110" s="12" t="s">
        <v>2021</v>
      </c>
      <c r="B110" s="30" t="s">
        <v>2022</v>
      </c>
      <c r="C110" s="30" t="s">
        <v>977</v>
      </c>
      <c r="D110" s="13">
        <v>129</v>
      </c>
      <c r="E110" s="14">
        <v>3.93</v>
      </c>
      <c r="F110" s="15">
        <v>3.5999999999999999E-3</v>
      </c>
      <c r="G110" s="15"/>
    </row>
    <row r="111" spans="1:7" x14ac:dyDescent="0.35">
      <c r="A111" s="12" t="s">
        <v>2023</v>
      </c>
      <c r="B111" s="30" t="s">
        <v>2024</v>
      </c>
      <c r="C111" s="30" t="s">
        <v>1025</v>
      </c>
      <c r="D111" s="13">
        <v>132</v>
      </c>
      <c r="E111" s="14">
        <v>3.9</v>
      </c>
      <c r="F111" s="15">
        <v>3.5000000000000001E-3</v>
      </c>
      <c r="G111" s="15"/>
    </row>
    <row r="112" spans="1:7" x14ac:dyDescent="0.35">
      <c r="A112" s="12" t="s">
        <v>1149</v>
      </c>
      <c r="B112" s="30" t="s">
        <v>1150</v>
      </c>
      <c r="C112" s="30" t="s">
        <v>920</v>
      </c>
      <c r="D112" s="13">
        <v>1618</v>
      </c>
      <c r="E112" s="14">
        <v>3.88</v>
      </c>
      <c r="F112" s="15">
        <v>3.5000000000000001E-3</v>
      </c>
      <c r="G112" s="15"/>
    </row>
    <row r="113" spans="1:7" x14ac:dyDescent="0.35">
      <c r="A113" s="12" t="s">
        <v>1655</v>
      </c>
      <c r="B113" s="30" t="s">
        <v>1656</v>
      </c>
      <c r="C113" s="30" t="s">
        <v>1252</v>
      </c>
      <c r="D113" s="13">
        <v>114</v>
      </c>
      <c r="E113" s="14">
        <v>3.87</v>
      </c>
      <c r="F113" s="15">
        <v>3.5000000000000001E-3</v>
      </c>
      <c r="G113" s="15"/>
    </row>
    <row r="114" spans="1:7" x14ac:dyDescent="0.35">
      <c r="A114" s="12" t="s">
        <v>1643</v>
      </c>
      <c r="B114" s="30" t="s">
        <v>1644</v>
      </c>
      <c r="C114" s="30" t="s">
        <v>1073</v>
      </c>
      <c r="D114" s="13">
        <v>1403</v>
      </c>
      <c r="E114" s="14">
        <v>3.86</v>
      </c>
      <c r="F114" s="15">
        <v>3.5000000000000001E-3</v>
      </c>
      <c r="G114" s="15"/>
    </row>
    <row r="115" spans="1:7" x14ac:dyDescent="0.35">
      <c r="A115" s="12" t="s">
        <v>2025</v>
      </c>
      <c r="B115" s="30" t="s">
        <v>2026</v>
      </c>
      <c r="C115" s="30" t="s">
        <v>977</v>
      </c>
      <c r="D115" s="13">
        <v>145</v>
      </c>
      <c r="E115" s="14">
        <v>3.86</v>
      </c>
      <c r="F115" s="15">
        <v>3.5000000000000001E-3</v>
      </c>
      <c r="G115" s="15"/>
    </row>
    <row r="116" spans="1:7" x14ac:dyDescent="0.35">
      <c r="A116" s="12" t="s">
        <v>2027</v>
      </c>
      <c r="B116" s="30" t="s">
        <v>2028</v>
      </c>
      <c r="C116" s="30" t="s">
        <v>1976</v>
      </c>
      <c r="D116" s="13">
        <v>908</v>
      </c>
      <c r="E116" s="14">
        <v>3.82</v>
      </c>
      <c r="F116" s="15">
        <v>3.5000000000000001E-3</v>
      </c>
      <c r="G116" s="15"/>
    </row>
    <row r="117" spans="1:7" x14ac:dyDescent="0.35">
      <c r="A117" s="12" t="s">
        <v>2029</v>
      </c>
      <c r="B117" s="30" t="s">
        <v>2030</v>
      </c>
      <c r="C117" s="30" t="s">
        <v>994</v>
      </c>
      <c r="D117" s="13">
        <v>970</v>
      </c>
      <c r="E117" s="14">
        <v>3.8</v>
      </c>
      <c r="F117" s="15">
        <v>3.5000000000000001E-3</v>
      </c>
      <c r="G117" s="15"/>
    </row>
    <row r="118" spans="1:7" x14ac:dyDescent="0.35">
      <c r="A118" s="12" t="s">
        <v>2031</v>
      </c>
      <c r="B118" s="30" t="s">
        <v>2032</v>
      </c>
      <c r="C118" s="30" t="s">
        <v>928</v>
      </c>
      <c r="D118" s="13">
        <v>5103</v>
      </c>
      <c r="E118" s="14">
        <v>3.79</v>
      </c>
      <c r="F118" s="15">
        <v>3.3999999999999998E-3</v>
      </c>
      <c r="G118" s="15"/>
    </row>
    <row r="119" spans="1:7" x14ac:dyDescent="0.35">
      <c r="A119" s="12" t="s">
        <v>2033</v>
      </c>
      <c r="B119" s="30" t="s">
        <v>2034</v>
      </c>
      <c r="C119" s="30" t="s">
        <v>1034</v>
      </c>
      <c r="D119" s="13">
        <v>2823</v>
      </c>
      <c r="E119" s="14">
        <v>3.74</v>
      </c>
      <c r="F119" s="15">
        <v>3.3999999999999998E-3</v>
      </c>
      <c r="G119" s="15"/>
    </row>
    <row r="120" spans="1:7" x14ac:dyDescent="0.35">
      <c r="A120" s="12" t="s">
        <v>2035</v>
      </c>
      <c r="B120" s="30" t="s">
        <v>2036</v>
      </c>
      <c r="C120" s="30" t="s">
        <v>928</v>
      </c>
      <c r="D120" s="13">
        <v>5570</v>
      </c>
      <c r="E120" s="14">
        <v>3.72</v>
      </c>
      <c r="F120" s="15">
        <v>3.3999999999999998E-3</v>
      </c>
      <c r="G120" s="15"/>
    </row>
    <row r="121" spans="1:7" x14ac:dyDescent="0.35">
      <c r="A121" s="12" t="s">
        <v>2037</v>
      </c>
      <c r="B121" s="30" t="s">
        <v>2038</v>
      </c>
      <c r="C121" s="30" t="s">
        <v>1659</v>
      </c>
      <c r="D121" s="13">
        <v>848</v>
      </c>
      <c r="E121" s="14">
        <v>3.71</v>
      </c>
      <c r="F121" s="15">
        <v>3.3999999999999998E-3</v>
      </c>
      <c r="G121" s="15"/>
    </row>
    <row r="122" spans="1:7" x14ac:dyDescent="0.35">
      <c r="A122" s="12" t="s">
        <v>2039</v>
      </c>
      <c r="B122" s="30" t="s">
        <v>2040</v>
      </c>
      <c r="C122" s="30" t="s">
        <v>1025</v>
      </c>
      <c r="D122" s="13">
        <v>1280</v>
      </c>
      <c r="E122" s="14">
        <v>3.67</v>
      </c>
      <c r="F122" s="15">
        <v>3.3E-3</v>
      </c>
      <c r="G122" s="15"/>
    </row>
    <row r="123" spans="1:7" x14ac:dyDescent="0.35">
      <c r="A123" s="12" t="s">
        <v>2041</v>
      </c>
      <c r="B123" s="30" t="s">
        <v>2042</v>
      </c>
      <c r="C123" s="30" t="s">
        <v>1022</v>
      </c>
      <c r="D123" s="13">
        <v>269</v>
      </c>
      <c r="E123" s="14">
        <v>3.63</v>
      </c>
      <c r="F123" s="15">
        <v>3.3E-3</v>
      </c>
      <c r="G123" s="15"/>
    </row>
    <row r="124" spans="1:7" x14ac:dyDescent="0.35">
      <c r="A124" s="12" t="s">
        <v>1657</v>
      </c>
      <c r="B124" s="30" t="s">
        <v>1658</v>
      </c>
      <c r="C124" s="30" t="s">
        <v>1659</v>
      </c>
      <c r="D124" s="13">
        <v>143</v>
      </c>
      <c r="E124" s="14">
        <v>3.57</v>
      </c>
      <c r="F124" s="15">
        <v>3.2000000000000002E-3</v>
      </c>
      <c r="G124" s="15"/>
    </row>
    <row r="125" spans="1:7" x14ac:dyDescent="0.35">
      <c r="A125" s="12" t="s">
        <v>2043</v>
      </c>
      <c r="B125" s="30" t="s">
        <v>2044</v>
      </c>
      <c r="C125" s="30" t="s">
        <v>900</v>
      </c>
      <c r="D125" s="13">
        <v>6682</v>
      </c>
      <c r="E125" s="14">
        <v>3.57</v>
      </c>
      <c r="F125" s="15">
        <v>3.2000000000000002E-3</v>
      </c>
      <c r="G125" s="15"/>
    </row>
    <row r="126" spans="1:7" x14ac:dyDescent="0.35">
      <c r="A126" s="12" t="s">
        <v>2045</v>
      </c>
      <c r="B126" s="30" t="s">
        <v>2046</v>
      </c>
      <c r="C126" s="30" t="s">
        <v>909</v>
      </c>
      <c r="D126" s="13">
        <v>929</v>
      </c>
      <c r="E126" s="14">
        <v>3.54</v>
      </c>
      <c r="F126" s="15">
        <v>3.2000000000000002E-3</v>
      </c>
      <c r="G126" s="15"/>
    </row>
    <row r="127" spans="1:7" x14ac:dyDescent="0.35">
      <c r="A127" s="12" t="s">
        <v>1673</v>
      </c>
      <c r="B127" s="30" t="s">
        <v>1674</v>
      </c>
      <c r="C127" s="30" t="s">
        <v>985</v>
      </c>
      <c r="D127" s="13">
        <v>184</v>
      </c>
      <c r="E127" s="14">
        <v>3.54</v>
      </c>
      <c r="F127" s="15">
        <v>3.2000000000000002E-3</v>
      </c>
      <c r="G127" s="15"/>
    </row>
    <row r="128" spans="1:7" x14ac:dyDescent="0.35">
      <c r="A128" s="12" t="s">
        <v>2047</v>
      </c>
      <c r="B128" s="30" t="s">
        <v>2048</v>
      </c>
      <c r="C128" s="30" t="s">
        <v>977</v>
      </c>
      <c r="D128" s="13">
        <v>126</v>
      </c>
      <c r="E128" s="14">
        <v>3.53</v>
      </c>
      <c r="F128" s="15">
        <v>3.2000000000000002E-3</v>
      </c>
      <c r="G128" s="15"/>
    </row>
    <row r="129" spans="1:7" x14ac:dyDescent="0.35">
      <c r="A129" s="12" t="s">
        <v>2049</v>
      </c>
      <c r="B129" s="30" t="s">
        <v>2050</v>
      </c>
      <c r="C129" s="30" t="s">
        <v>1015</v>
      </c>
      <c r="D129" s="13">
        <v>191</v>
      </c>
      <c r="E129" s="14">
        <v>3.43</v>
      </c>
      <c r="F129" s="15">
        <v>3.0999999999999999E-3</v>
      </c>
      <c r="G129" s="15"/>
    </row>
    <row r="130" spans="1:7" x14ac:dyDescent="0.35">
      <c r="A130" s="12" t="s">
        <v>2051</v>
      </c>
      <c r="B130" s="30" t="s">
        <v>2052</v>
      </c>
      <c r="C130" s="30" t="s">
        <v>2053</v>
      </c>
      <c r="D130" s="13">
        <v>1689</v>
      </c>
      <c r="E130" s="14">
        <v>3.43</v>
      </c>
      <c r="F130" s="15">
        <v>3.0999999999999999E-3</v>
      </c>
      <c r="G130" s="15"/>
    </row>
    <row r="131" spans="1:7" x14ac:dyDescent="0.35">
      <c r="A131" s="12" t="s">
        <v>2054</v>
      </c>
      <c r="B131" s="30" t="s">
        <v>2055</v>
      </c>
      <c r="C131" s="30" t="s">
        <v>1532</v>
      </c>
      <c r="D131" s="13">
        <v>376</v>
      </c>
      <c r="E131" s="14">
        <v>3.42</v>
      </c>
      <c r="F131" s="15">
        <v>3.0999999999999999E-3</v>
      </c>
      <c r="G131" s="15"/>
    </row>
    <row r="132" spans="1:7" x14ac:dyDescent="0.35">
      <c r="A132" s="12" t="s">
        <v>2056</v>
      </c>
      <c r="B132" s="30" t="s">
        <v>2057</v>
      </c>
      <c r="C132" s="30" t="s">
        <v>962</v>
      </c>
      <c r="D132" s="13">
        <v>1910</v>
      </c>
      <c r="E132" s="14">
        <v>3.38</v>
      </c>
      <c r="F132" s="15">
        <v>3.0999999999999999E-3</v>
      </c>
      <c r="G132" s="15"/>
    </row>
    <row r="133" spans="1:7" x14ac:dyDescent="0.35">
      <c r="A133" s="12" t="s">
        <v>2058</v>
      </c>
      <c r="B133" s="30" t="s">
        <v>2059</v>
      </c>
      <c r="C133" s="30" t="s">
        <v>1089</v>
      </c>
      <c r="D133" s="13">
        <v>1428</v>
      </c>
      <c r="E133" s="14">
        <v>3.38</v>
      </c>
      <c r="F133" s="15">
        <v>3.0999999999999999E-3</v>
      </c>
      <c r="G133" s="15"/>
    </row>
    <row r="134" spans="1:7" x14ac:dyDescent="0.35">
      <c r="A134" s="12" t="s">
        <v>1904</v>
      </c>
      <c r="B134" s="30" t="s">
        <v>1905</v>
      </c>
      <c r="C134" s="30" t="s">
        <v>1022</v>
      </c>
      <c r="D134" s="13">
        <v>2784</v>
      </c>
      <c r="E134" s="14">
        <v>3.36</v>
      </c>
      <c r="F134" s="15">
        <v>3.0999999999999999E-3</v>
      </c>
      <c r="G134" s="15"/>
    </row>
    <row r="135" spans="1:7" x14ac:dyDescent="0.35">
      <c r="A135" s="12" t="s">
        <v>2060</v>
      </c>
      <c r="B135" s="30" t="s">
        <v>2061</v>
      </c>
      <c r="C135" s="30" t="s">
        <v>920</v>
      </c>
      <c r="D135" s="13">
        <v>354</v>
      </c>
      <c r="E135" s="14">
        <v>3.36</v>
      </c>
      <c r="F135" s="15">
        <v>3.0999999999999999E-3</v>
      </c>
      <c r="G135" s="15"/>
    </row>
    <row r="136" spans="1:7" x14ac:dyDescent="0.35">
      <c r="A136" s="12" t="s">
        <v>2062</v>
      </c>
      <c r="B136" s="30" t="s">
        <v>2063</v>
      </c>
      <c r="C136" s="30" t="s">
        <v>1015</v>
      </c>
      <c r="D136" s="13">
        <v>616</v>
      </c>
      <c r="E136" s="14">
        <v>3.35</v>
      </c>
      <c r="F136" s="15">
        <v>3.0000000000000001E-3</v>
      </c>
      <c r="G136" s="15"/>
    </row>
    <row r="137" spans="1:7" x14ac:dyDescent="0.35">
      <c r="A137" s="12" t="s">
        <v>2064</v>
      </c>
      <c r="B137" s="30" t="s">
        <v>2065</v>
      </c>
      <c r="C137" s="30" t="s">
        <v>909</v>
      </c>
      <c r="D137" s="13">
        <v>615</v>
      </c>
      <c r="E137" s="14">
        <v>3.32</v>
      </c>
      <c r="F137" s="15">
        <v>3.0000000000000001E-3</v>
      </c>
      <c r="G137" s="15"/>
    </row>
    <row r="138" spans="1:7" x14ac:dyDescent="0.35">
      <c r="A138" s="12" t="s">
        <v>2066</v>
      </c>
      <c r="B138" s="30" t="s">
        <v>2067</v>
      </c>
      <c r="C138" s="30" t="s">
        <v>985</v>
      </c>
      <c r="D138" s="13">
        <v>62</v>
      </c>
      <c r="E138" s="14">
        <v>3.32</v>
      </c>
      <c r="F138" s="15">
        <v>3.0000000000000001E-3</v>
      </c>
      <c r="G138" s="15"/>
    </row>
    <row r="139" spans="1:7" x14ac:dyDescent="0.35">
      <c r="A139" s="12" t="s">
        <v>2068</v>
      </c>
      <c r="B139" s="30" t="s">
        <v>2069</v>
      </c>
      <c r="C139" s="30" t="s">
        <v>1073</v>
      </c>
      <c r="D139" s="13">
        <v>7778</v>
      </c>
      <c r="E139" s="14">
        <v>3.31</v>
      </c>
      <c r="F139" s="15">
        <v>3.0000000000000001E-3</v>
      </c>
      <c r="G139" s="15"/>
    </row>
    <row r="140" spans="1:7" x14ac:dyDescent="0.35">
      <c r="A140" s="12" t="s">
        <v>2070</v>
      </c>
      <c r="B140" s="30" t="s">
        <v>2071</v>
      </c>
      <c r="C140" s="30" t="s">
        <v>946</v>
      </c>
      <c r="D140" s="13">
        <v>1894</v>
      </c>
      <c r="E140" s="14">
        <v>3.29</v>
      </c>
      <c r="F140" s="15">
        <v>3.0000000000000001E-3</v>
      </c>
      <c r="G140" s="15"/>
    </row>
    <row r="141" spans="1:7" x14ac:dyDescent="0.35">
      <c r="A141" s="12" t="s">
        <v>2072</v>
      </c>
      <c r="B141" s="30" t="s">
        <v>2073</v>
      </c>
      <c r="C141" s="30" t="s">
        <v>997</v>
      </c>
      <c r="D141" s="13">
        <v>938</v>
      </c>
      <c r="E141" s="14">
        <v>3.27</v>
      </c>
      <c r="F141" s="15">
        <v>3.0000000000000001E-3</v>
      </c>
      <c r="G141" s="15"/>
    </row>
    <row r="142" spans="1:7" x14ac:dyDescent="0.35">
      <c r="A142" s="12" t="s">
        <v>2074</v>
      </c>
      <c r="B142" s="30" t="s">
        <v>2075</v>
      </c>
      <c r="C142" s="30" t="s">
        <v>1002</v>
      </c>
      <c r="D142" s="13">
        <v>842</v>
      </c>
      <c r="E142" s="14">
        <v>3.26</v>
      </c>
      <c r="F142" s="15">
        <v>3.0000000000000001E-3</v>
      </c>
      <c r="G142" s="15"/>
    </row>
    <row r="143" spans="1:7" x14ac:dyDescent="0.35">
      <c r="A143" s="12" t="s">
        <v>1853</v>
      </c>
      <c r="B143" s="30" t="s">
        <v>1854</v>
      </c>
      <c r="C143" s="30" t="s">
        <v>912</v>
      </c>
      <c r="D143" s="13">
        <v>203</v>
      </c>
      <c r="E143" s="14">
        <v>3.22</v>
      </c>
      <c r="F143" s="15">
        <v>2.8999999999999998E-3</v>
      </c>
      <c r="G143" s="15"/>
    </row>
    <row r="144" spans="1:7" x14ac:dyDescent="0.35">
      <c r="A144" s="12" t="s">
        <v>2076</v>
      </c>
      <c r="B144" s="30" t="s">
        <v>2077</v>
      </c>
      <c r="C144" s="30" t="s">
        <v>952</v>
      </c>
      <c r="D144" s="13">
        <v>1429</v>
      </c>
      <c r="E144" s="14">
        <v>3.19</v>
      </c>
      <c r="F144" s="15">
        <v>2.8999999999999998E-3</v>
      </c>
      <c r="G144" s="15"/>
    </row>
    <row r="145" spans="1:7" x14ac:dyDescent="0.35">
      <c r="A145" s="12" t="s">
        <v>1510</v>
      </c>
      <c r="B145" s="30" t="s">
        <v>1511</v>
      </c>
      <c r="C145" s="30" t="s">
        <v>1082</v>
      </c>
      <c r="D145" s="13">
        <v>114</v>
      </c>
      <c r="E145" s="14">
        <v>3.19</v>
      </c>
      <c r="F145" s="15">
        <v>2.8999999999999998E-3</v>
      </c>
      <c r="G145" s="15"/>
    </row>
    <row r="146" spans="1:7" x14ac:dyDescent="0.35">
      <c r="A146" s="12" t="s">
        <v>2078</v>
      </c>
      <c r="B146" s="30" t="s">
        <v>2079</v>
      </c>
      <c r="C146" s="30" t="s">
        <v>1193</v>
      </c>
      <c r="D146" s="13">
        <v>769</v>
      </c>
      <c r="E146" s="14">
        <v>3.17</v>
      </c>
      <c r="F146" s="15">
        <v>2.8999999999999998E-3</v>
      </c>
      <c r="G146" s="15"/>
    </row>
    <row r="147" spans="1:7" x14ac:dyDescent="0.35">
      <c r="A147" s="12" t="s">
        <v>1641</v>
      </c>
      <c r="B147" s="30" t="s">
        <v>1642</v>
      </c>
      <c r="C147" s="30" t="s">
        <v>977</v>
      </c>
      <c r="D147" s="13">
        <v>1336</v>
      </c>
      <c r="E147" s="14">
        <v>3.16</v>
      </c>
      <c r="F147" s="15">
        <v>2.8999999999999998E-3</v>
      </c>
      <c r="G147" s="15"/>
    </row>
    <row r="148" spans="1:7" x14ac:dyDescent="0.35">
      <c r="A148" s="12" t="s">
        <v>2080</v>
      </c>
      <c r="B148" s="30" t="s">
        <v>2081</v>
      </c>
      <c r="C148" s="30" t="s">
        <v>977</v>
      </c>
      <c r="D148" s="13">
        <v>2205</v>
      </c>
      <c r="E148" s="14">
        <v>3.13</v>
      </c>
      <c r="F148" s="15">
        <v>2.8E-3</v>
      </c>
      <c r="G148" s="15"/>
    </row>
    <row r="149" spans="1:7" x14ac:dyDescent="0.35">
      <c r="A149" s="12" t="s">
        <v>2082</v>
      </c>
      <c r="B149" s="30" t="s">
        <v>2083</v>
      </c>
      <c r="C149" s="30" t="s">
        <v>977</v>
      </c>
      <c r="D149" s="13">
        <v>800</v>
      </c>
      <c r="E149" s="14">
        <v>3.11</v>
      </c>
      <c r="F149" s="15">
        <v>2.8E-3</v>
      </c>
      <c r="G149" s="15"/>
    </row>
    <row r="150" spans="1:7" x14ac:dyDescent="0.35">
      <c r="A150" s="12" t="s">
        <v>1868</v>
      </c>
      <c r="B150" s="30" t="s">
        <v>1869</v>
      </c>
      <c r="C150" s="30" t="s">
        <v>928</v>
      </c>
      <c r="D150" s="13">
        <v>990</v>
      </c>
      <c r="E150" s="14">
        <v>3.11</v>
      </c>
      <c r="F150" s="15">
        <v>2.8E-3</v>
      </c>
      <c r="G150" s="15"/>
    </row>
    <row r="151" spans="1:7" x14ac:dyDescent="0.35">
      <c r="A151" s="12" t="s">
        <v>1851</v>
      </c>
      <c r="B151" s="30" t="s">
        <v>1852</v>
      </c>
      <c r="C151" s="30" t="s">
        <v>985</v>
      </c>
      <c r="D151" s="13">
        <v>371</v>
      </c>
      <c r="E151" s="14">
        <v>3.09</v>
      </c>
      <c r="F151" s="15">
        <v>2.8E-3</v>
      </c>
      <c r="G151" s="15"/>
    </row>
    <row r="152" spans="1:7" x14ac:dyDescent="0.35">
      <c r="A152" s="12" t="s">
        <v>1864</v>
      </c>
      <c r="B152" s="30" t="s">
        <v>1865</v>
      </c>
      <c r="C152" s="30" t="s">
        <v>952</v>
      </c>
      <c r="D152" s="13">
        <v>822</v>
      </c>
      <c r="E152" s="14">
        <v>3.07</v>
      </c>
      <c r="F152" s="15">
        <v>2.8E-3</v>
      </c>
      <c r="G152" s="15"/>
    </row>
    <row r="153" spans="1:7" x14ac:dyDescent="0.35">
      <c r="A153" s="12" t="s">
        <v>2084</v>
      </c>
      <c r="B153" s="30" t="s">
        <v>2085</v>
      </c>
      <c r="C153" s="30" t="s">
        <v>1015</v>
      </c>
      <c r="D153" s="13">
        <v>779</v>
      </c>
      <c r="E153" s="14">
        <v>3.07</v>
      </c>
      <c r="F153" s="15">
        <v>2.8E-3</v>
      </c>
      <c r="G153" s="15"/>
    </row>
    <row r="154" spans="1:7" x14ac:dyDescent="0.35">
      <c r="A154" s="12" t="s">
        <v>2086</v>
      </c>
      <c r="B154" s="30" t="s">
        <v>2087</v>
      </c>
      <c r="C154" s="30" t="s">
        <v>2088</v>
      </c>
      <c r="D154" s="13">
        <v>170</v>
      </c>
      <c r="E154" s="14">
        <v>3.07</v>
      </c>
      <c r="F154" s="15">
        <v>2.8E-3</v>
      </c>
      <c r="G154" s="15"/>
    </row>
    <row r="155" spans="1:7" x14ac:dyDescent="0.35">
      <c r="A155" s="12" t="s">
        <v>2089</v>
      </c>
      <c r="B155" s="30" t="s">
        <v>2090</v>
      </c>
      <c r="C155" s="30" t="s">
        <v>897</v>
      </c>
      <c r="D155" s="13">
        <v>3365</v>
      </c>
      <c r="E155" s="14">
        <v>3.06</v>
      </c>
      <c r="F155" s="15">
        <v>2.8E-3</v>
      </c>
      <c r="G155" s="15"/>
    </row>
    <row r="156" spans="1:7" x14ac:dyDescent="0.35">
      <c r="A156" s="12" t="s">
        <v>2091</v>
      </c>
      <c r="B156" s="30" t="s">
        <v>2092</v>
      </c>
      <c r="C156" s="30" t="s">
        <v>909</v>
      </c>
      <c r="D156" s="13">
        <v>8172</v>
      </c>
      <c r="E156" s="14">
        <v>3.04</v>
      </c>
      <c r="F156" s="15">
        <v>2.8E-3</v>
      </c>
      <c r="G156" s="15"/>
    </row>
    <row r="157" spans="1:7" x14ac:dyDescent="0.35">
      <c r="A157" s="12" t="s">
        <v>2093</v>
      </c>
      <c r="B157" s="30" t="s">
        <v>2094</v>
      </c>
      <c r="C157" s="30" t="s">
        <v>1252</v>
      </c>
      <c r="D157" s="13">
        <v>3684</v>
      </c>
      <c r="E157" s="14">
        <v>3.02</v>
      </c>
      <c r="F157" s="15">
        <v>2.7000000000000001E-3</v>
      </c>
      <c r="G157" s="15"/>
    </row>
    <row r="158" spans="1:7" x14ac:dyDescent="0.35">
      <c r="A158" s="12" t="s">
        <v>1675</v>
      </c>
      <c r="B158" s="30" t="s">
        <v>1676</v>
      </c>
      <c r="C158" s="30" t="s">
        <v>952</v>
      </c>
      <c r="D158" s="13">
        <v>175</v>
      </c>
      <c r="E158" s="14">
        <v>2.99</v>
      </c>
      <c r="F158" s="15">
        <v>2.7000000000000001E-3</v>
      </c>
      <c r="G158" s="15"/>
    </row>
    <row r="159" spans="1:7" x14ac:dyDescent="0.35">
      <c r="A159" s="12" t="s">
        <v>2095</v>
      </c>
      <c r="B159" s="30" t="s">
        <v>2096</v>
      </c>
      <c r="C159" s="30" t="s">
        <v>997</v>
      </c>
      <c r="D159" s="13">
        <v>1037</v>
      </c>
      <c r="E159" s="14">
        <v>2.95</v>
      </c>
      <c r="F159" s="15">
        <v>2.7000000000000001E-3</v>
      </c>
      <c r="G159" s="15"/>
    </row>
    <row r="160" spans="1:7" x14ac:dyDescent="0.35">
      <c r="A160" s="12" t="s">
        <v>1647</v>
      </c>
      <c r="B160" s="30" t="s">
        <v>1648</v>
      </c>
      <c r="C160" s="30" t="s">
        <v>943</v>
      </c>
      <c r="D160" s="13">
        <v>158</v>
      </c>
      <c r="E160" s="14">
        <v>2.94</v>
      </c>
      <c r="F160" s="15">
        <v>2.7000000000000001E-3</v>
      </c>
      <c r="G160" s="15"/>
    </row>
    <row r="161" spans="1:7" x14ac:dyDescent="0.35">
      <c r="A161" s="12" t="s">
        <v>2097</v>
      </c>
      <c r="B161" s="30" t="s">
        <v>2098</v>
      </c>
      <c r="C161" s="30" t="s">
        <v>1034</v>
      </c>
      <c r="D161" s="13">
        <v>1209</v>
      </c>
      <c r="E161" s="14">
        <v>2.94</v>
      </c>
      <c r="F161" s="15">
        <v>2.7000000000000001E-3</v>
      </c>
      <c r="G161" s="15"/>
    </row>
    <row r="162" spans="1:7" x14ac:dyDescent="0.35">
      <c r="A162" s="12" t="s">
        <v>2099</v>
      </c>
      <c r="B162" s="30" t="s">
        <v>2100</v>
      </c>
      <c r="C162" s="30" t="s">
        <v>967</v>
      </c>
      <c r="D162" s="13">
        <v>440</v>
      </c>
      <c r="E162" s="14">
        <v>2.92</v>
      </c>
      <c r="F162" s="15">
        <v>2.7000000000000001E-3</v>
      </c>
      <c r="G162" s="15"/>
    </row>
    <row r="163" spans="1:7" x14ac:dyDescent="0.35">
      <c r="A163" s="12" t="s">
        <v>2101</v>
      </c>
      <c r="B163" s="30" t="s">
        <v>2102</v>
      </c>
      <c r="C163" s="30" t="s">
        <v>1532</v>
      </c>
      <c r="D163" s="13">
        <v>436</v>
      </c>
      <c r="E163" s="14">
        <v>2.91</v>
      </c>
      <c r="F163" s="15">
        <v>2.5999999999999999E-3</v>
      </c>
      <c r="G163" s="15"/>
    </row>
    <row r="164" spans="1:7" x14ac:dyDescent="0.35">
      <c r="A164" s="12" t="s">
        <v>2103</v>
      </c>
      <c r="B164" s="30" t="s">
        <v>2104</v>
      </c>
      <c r="C164" s="30" t="s">
        <v>1068</v>
      </c>
      <c r="D164" s="13">
        <v>176</v>
      </c>
      <c r="E164" s="14">
        <v>2.84</v>
      </c>
      <c r="F164" s="15">
        <v>2.5999999999999999E-3</v>
      </c>
      <c r="G164" s="15"/>
    </row>
    <row r="165" spans="1:7" x14ac:dyDescent="0.35">
      <c r="A165" s="12" t="s">
        <v>2105</v>
      </c>
      <c r="B165" s="30" t="s">
        <v>2106</v>
      </c>
      <c r="C165" s="30" t="s">
        <v>1193</v>
      </c>
      <c r="D165" s="13">
        <v>962</v>
      </c>
      <c r="E165" s="14">
        <v>2.84</v>
      </c>
      <c r="F165" s="15">
        <v>2.5999999999999999E-3</v>
      </c>
      <c r="G165" s="15"/>
    </row>
    <row r="166" spans="1:7" x14ac:dyDescent="0.35">
      <c r="A166" s="12" t="s">
        <v>2107</v>
      </c>
      <c r="B166" s="30" t="s">
        <v>2108</v>
      </c>
      <c r="C166" s="30" t="s">
        <v>1002</v>
      </c>
      <c r="D166" s="13">
        <v>448</v>
      </c>
      <c r="E166" s="14">
        <v>2.8</v>
      </c>
      <c r="F166" s="15">
        <v>2.5000000000000001E-3</v>
      </c>
      <c r="G166" s="15"/>
    </row>
    <row r="167" spans="1:7" x14ac:dyDescent="0.35">
      <c r="A167" s="12" t="s">
        <v>2109</v>
      </c>
      <c r="B167" s="30" t="s">
        <v>2110</v>
      </c>
      <c r="C167" s="30" t="s">
        <v>943</v>
      </c>
      <c r="D167" s="13">
        <v>2054</v>
      </c>
      <c r="E167" s="14">
        <v>2.78</v>
      </c>
      <c r="F167" s="15">
        <v>2.5000000000000001E-3</v>
      </c>
      <c r="G167" s="15"/>
    </row>
    <row r="168" spans="1:7" x14ac:dyDescent="0.35">
      <c r="A168" s="12" t="s">
        <v>1882</v>
      </c>
      <c r="B168" s="30" t="s">
        <v>1883</v>
      </c>
      <c r="C168" s="30" t="s">
        <v>1082</v>
      </c>
      <c r="D168" s="13">
        <v>400</v>
      </c>
      <c r="E168" s="14">
        <v>2.74</v>
      </c>
      <c r="F168" s="15">
        <v>2.5000000000000001E-3</v>
      </c>
      <c r="G168" s="15"/>
    </row>
    <row r="169" spans="1:7" x14ac:dyDescent="0.35">
      <c r="A169" s="12" t="s">
        <v>2111</v>
      </c>
      <c r="B169" s="30" t="s">
        <v>2112</v>
      </c>
      <c r="C169" s="30" t="s">
        <v>1802</v>
      </c>
      <c r="D169" s="13">
        <v>16967</v>
      </c>
      <c r="E169" s="14">
        <v>2.73</v>
      </c>
      <c r="F169" s="15">
        <v>2.5000000000000001E-3</v>
      </c>
      <c r="G169" s="15"/>
    </row>
    <row r="170" spans="1:7" x14ac:dyDescent="0.35">
      <c r="A170" s="12" t="s">
        <v>2113</v>
      </c>
      <c r="B170" s="30" t="s">
        <v>2114</v>
      </c>
      <c r="C170" s="30" t="s">
        <v>928</v>
      </c>
      <c r="D170" s="13">
        <v>606</v>
      </c>
      <c r="E170" s="14">
        <v>2.71</v>
      </c>
      <c r="F170" s="15">
        <v>2.5000000000000001E-3</v>
      </c>
      <c r="G170" s="15"/>
    </row>
    <row r="171" spans="1:7" x14ac:dyDescent="0.35">
      <c r="A171" s="12" t="s">
        <v>1653</v>
      </c>
      <c r="B171" s="30" t="s">
        <v>1654</v>
      </c>
      <c r="C171" s="30" t="s">
        <v>985</v>
      </c>
      <c r="D171" s="13">
        <v>697</v>
      </c>
      <c r="E171" s="14">
        <v>2.69</v>
      </c>
      <c r="F171" s="15">
        <v>2.5000000000000001E-3</v>
      </c>
      <c r="G171" s="15"/>
    </row>
    <row r="172" spans="1:7" x14ac:dyDescent="0.35">
      <c r="A172" s="12" t="s">
        <v>2115</v>
      </c>
      <c r="B172" s="30" t="s">
        <v>2116</v>
      </c>
      <c r="C172" s="30" t="s">
        <v>1073</v>
      </c>
      <c r="D172" s="13">
        <v>726</v>
      </c>
      <c r="E172" s="14">
        <v>2.67</v>
      </c>
      <c r="F172" s="15">
        <v>2.3999999999999998E-3</v>
      </c>
      <c r="G172" s="15"/>
    </row>
    <row r="173" spans="1:7" x14ac:dyDescent="0.35">
      <c r="A173" s="12" t="s">
        <v>2117</v>
      </c>
      <c r="B173" s="30" t="s">
        <v>2118</v>
      </c>
      <c r="C173" s="30" t="s">
        <v>1015</v>
      </c>
      <c r="D173" s="13">
        <v>481</v>
      </c>
      <c r="E173" s="14">
        <v>2.67</v>
      </c>
      <c r="F173" s="15">
        <v>2.3999999999999998E-3</v>
      </c>
      <c r="G173" s="15"/>
    </row>
    <row r="174" spans="1:7" x14ac:dyDescent="0.35">
      <c r="A174" s="12" t="s">
        <v>2119</v>
      </c>
      <c r="B174" s="30" t="s">
        <v>2120</v>
      </c>
      <c r="C174" s="30" t="s">
        <v>977</v>
      </c>
      <c r="D174" s="13">
        <v>890</v>
      </c>
      <c r="E174" s="14">
        <v>2.67</v>
      </c>
      <c r="F174" s="15">
        <v>2.3999999999999998E-3</v>
      </c>
      <c r="G174" s="15"/>
    </row>
    <row r="175" spans="1:7" x14ac:dyDescent="0.35">
      <c r="A175" s="12" t="s">
        <v>1894</v>
      </c>
      <c r="B175" s="30" t="s">
        <v>1895</v>
      </c>
      <c r="C175" s="30" t="s">
        <v>1089</v>
      </c>
      <c r="D175" s="13">
        <v>543</v>
      </c>
      <c r="E175" s="14">
        <v>2.66</v>
      </c>
      <c r="F175" s="15">
        <v>2.3999999999999998E-3</v>
      </c>
      <c r="G175" s="15"/>
    </row>
    <row r="176" spans="1:7" x14ac:dyDescent="0.35">
      <c r="A176" s="12" t="s">
        <v>1631</v>
      </c>
      <c r="B176" s="30" t="s">
        <v>1632</v>
      </c>
      <c r="C176" s="30" t="s">
        <v>997</v>
      </c>
      <c r="D176" s="13">
        <v>2455</v>
      </c>
      <c r="E176" s="14">
        <v>2.66</v>
      </c>
      <c r="F176" s="15">
        <v>2.3999999999999998E-3</v>
      </c>
      <c r="G176" s="15"/>
    </row>
    <row r="177" spans="1:7" x14ac:dyDescent="0.35">
      <c r="A177" s="12" t="s">
        <v>2121</v>
      </c>
      <c r="B177" s="30" t="s">
        <v>2122</v>
      </c>
      <c r="C177" s="30" t="s">
        <v>1022</v>
      </c>
      <c r="D177" s="13">
        <v>714</v>
      </c>
      <c r="E177" s="14">
        <v>2.66</v>
      </c>
      <c r="F177" s="15">
        <v>2.3999999999999998E-3</v>
      </c>
      <c r="G177" s="15"/>
    </row>
    <row r="178" spans="1:7" x14ac:dyDescent="0.35">
      <c r="A178" s="12" t="s">
        <v>2123</v>
      </c>
      <c r="B178" s="30" t="s">
        <v>2124</v>
      </c>
      <c r="C178" s="30" t="s">
        <v>994</v>
      </c>
      <c r="D178" s="13">
        <v>77</v>
      </c>
      <c r="E178" s="14">
        <v>2.6</v>
      </c>
      <c r="F178" s="15">
        <v>2.3999999999999998E-3</v>
      </c>
      <c r="G178" s="15"/>
    </row>
    <row r="179" spans="1:7" x14ac:dyDescent="0.35">
      <c r="A179" s="12" t="s">
        <v>2125</v>
      </c>
      <c r="B179" s="30" t="s">
        <v>2126</v>
      </c>
      <c r="C179" s="30" t="s">
        <v>2127</v>
      </c>
      <c r="D179" s="13">
        <v>813</v>
      </c>
      <c r="E179" s="14">
        <v>2.58</v>
      </c>
      <c r="F179" s="15">
        <v>2.3E-3</v>
      </c>
      <c r="G179" s="15"/>
    </row>
    <row r="180" spans="1:7" x14ac:dyDescent="0.35">
      <c r="A180" s="12" t="s">
        <v>2128</v>
      </c>
      <c r="B180" s="30" t="s">
        <v>2129</v>
      </c>
      <c r="C180" s="30" t="s">
        <v>1015</v>
      </c>
      <c r="D180" s="13">
        <v>1571</v>
      </c>
      <c r="E180" s="14">
        <v>2.5499999999999998</v>
      </c>
      <c r="F180" s="15">
        <v>2.3E-3</v>
      </c>
      <c r="G180" s="15"/>
    </row>
    <row r="181" spans="1:7" x14ac:dyDescent="0.35">
      <c r="A181" s="12" t="s">
        <v>2130</v>
      </c>
      <c r="B181" s="30" t="s">
        <v>2131</v>
      </c>
      <c r="C181" s="30" t="s">
        <v>1073</v>
      </c>
      <c r="D181" s="13">
        <v>3162</v>
      </c>
      <c r="E181" s="14">
        <v>2.54</v>
      </c>
      <c r="F181" s="15">
        <v>2.3E-3</v>
      </c>
      <c r="G181" s="15"/>
    </row>
    <row r="182" spans="1:7" x14ac:dyDescent="0.35">
      <c r="A182" s="12" t="s">
        <v>2132</v>
      </c>
      <c r="B182" s="30" t="s">
        <v>2133</v>
      </c>
      <c r="C182" s="30" t="s">
        <v>917</v>
      </c>
      <c r="D182" s="13">
        <v>6350</v>
      </c>
      <c r="E182" s="14">
        <v>2.5299999999999998</v>
      </c>
      <c r="F182" s="15">
        <v>2.3E-3</v>
      </c>
      <c r="G182" s="15"/>
    </row>
    <row r="183" spans="1:7" x14ac:dyDescent="0.35">
      <c r="A183" s="12" t="s">
        <v>2134</v>
      </c>
      <c r="B183" s="30" t="s">
        <v>2135</v>
      </c>
      <c r="C183" s="30" t="s">
        <v>923</v>
      </c>
      <c r="D183" s="13">
        <v>500</v>
      </c>
      <c r="E183" s="14">
        <v>2.5</v>
      </c>
      <c r="F183" s="15">
        <v>2.3E-3</v>
      </c>
      <c r="G183" s="15"/>
    </row>
    <row r="184" spans="1:7" x14ac:dyDescent="0.35">
      <c r="A184" s="12" t="s">
        <v>2136</v>
      </c>
      <c r="B184" s="30" t="s">
        <v>2137</v>
      </c>
      <c r="C184" s="30" t="s">
        <v>977</v>
      </c>
      <c r="D184" s="13">
        <v>305</v>
      </c>
      <c r="E184" s="14">
        <v>2.4500000000000002</v>
      </c>
      <c r="F184" s="15">
        <v>2.2000000000000001E-3</v>
      </c>
      <c r="G184" s="15"/>
    </row>
    <row r="185" spans="1:7" x14ac:dyDescent="0.35">
      <c r="A185" s="12" t="s">
        <v>2138</v>
      </c>
      <c r="B185" s="30" t="s">
        <v>2139</v>
      </c>
      <c r="C185" s="30" t="s">
        <v>1252</v>
      </c>
      <c r="D185" s="13">
        <v>15428</v>
      </c>
      <c r="E185" s="14">
        <v>2.4500000000000002</v>
      </c>
      <c r="F185" s="15">
        <v>2.2000000000000001E-3</v>
      </c>
      <c r="G185" s="15"/>
    </row>
    <row r="186" spans="1:7" x14ac:dyDescent="0.35">
      <c r="A186" s="12" t="s">
        <v>2140</v>
      </c>
      <c r="B186" s="30" t="s">
        <v>2141</v>
      </c>
      <c r="C186" s="30" t="s">
        <v>1002</v>
      </c>
      <c r="D186" s="13">
        <v>601</v>
      </c>
      <c r="E186" s="14">
        <v>2.4300000000000002</v>
      </c>
      <c r="F186" s="15">
        <v>2.2000000000000001E-3</v>
      </c>
      <c r="G186" s="15"/>
    </row>
    <row r="187" spans="1:7" x14ac:dyDescent="0.35">
      <c r="A187" s="12" t="s">
        <v>2142</v>
      </c>
      <c r="B187" s="30" t="s">
        <v>2143</v>
      </c>
      <c r="C187" s="30" t="s">
        <v>928</v>
      </c>
      <c r="D187" s="13">
        <v>4479</v>
      </c>
      <c r="E187" s="14">
        <v>2.39</v>
      </c>
      <c r="F187" s="15">
        <v>2.2000000000000001E-3</v>
      </c>
      <c r="G187" s="15"/>
    </row>
    <row r="188" spans="1:7" x14ac:dyDescent="0.35">
      <c r="A188" s="12" t="s">
        <v>1892</v>
      </c>
      <c r="B188" s="30" t="s">
        <v>1893</v>
      </c>
      <c r="C188" s="30" t="s">
        <v>928</v>
      </c>
      <c r="D188" s="13">
        <v>326</v>
      </c>
      <c r="E188" s="14">
        <v>2.39</v>
      </c>
      <c r="F188" s="15">
        <v>2.2000000000000001E-3</v>
      </c>
      <c r="G188" s="15"/>
    </row>
    <row r="189" spans="1:7" x14ac:dyDescent="0.35">
      <c r="A189" s="12" t="s">
        <v>1906</v>
      </c>
      <c r="B189" s="30" t="s">
        <v>1907</v>
      </c>
      <c r="C189" s="30" t="s">
        <v>985</v>
      </c>
      <c r="D189" s="13">
        <v>530</v>
      </c>
      <c r="E189" s="14">
        <v>2.39</v>
      </c>
      <c r="F189" s="15">
        <v>2.2000000000000001E-3</v>
      </c>
      <c r="G189" s="15"/>
    </row>
    <row r="190" spans="1:7" x14ac:dyDescent="0.35">
      <c r="A190" s="12" t="s">
        <v>2144</v>
      </c>
      <c r="B190" s="30" t="s">
        <v>2145</v>
      </c>
      <c r="C190" s="30" t="s">
        <v>1082</v>
      </c>
      <c r="D190" s="13">
        <v>345</v>
      </c>
      <c r="E190" s="14">
        <v>2.36</v>
      </c>
      <c r="F190" s="15">
        <v>2.0999999999999999E-3</v>
      </c>
      <c r="G190" s="15"/>
    </row>
    <row r="191" spans="1:7" x14ac:dyDescent="0.35">
      <c r="A191" s="12" t="s">
        <v>2146</v>
      </c>
      <c r="B191" s="30" t="s">
        <v>2147</v>
      </c>
      <c r="C191" s="30" t="s">
        <v>1015</v>
      </c>
      <c r="D191" s="13">
        <v>386</v>
      </c>
      <c r="E191" s="14">
        <v>2.35</v>
      </c>
      <c r="F191" s="15">
        <v>2.0999999999999999E-3</v>
      </c>
      <c r="G191" s="15"/>
    </row>
    <row r="192" spans="1:7" x14ac:dyDescent="0.35">
      <c r="A192" s="12" t="s">
        <v>2148</v>
      </c>
      <c r="B192" s="30" t="s">
        <v>2149</v>
      </c>
      <c r="C192" s="30" t="s">
        <v>1015</v>
      </c>
      <c r="D192" s="13">
        <v>216</v>
      </c>
      <c r="E192" s="14">
        <v>2.31</v>
      </c>
      <c r="F192" s="15">
        <v>2.0999999999999999E-3</v>
      </c>
      <c r="G192" s="15"/>
    </row>
    <row r="193" spans="1:7" x14ac:dyDescent="0.35">
      <c r="A193" s="12" t="s">
        <v>2150</v>
      </c>
      <c r="B193" s="30" t="s">
        <v>2151</v>
      </c>
      <c r="C193" s="30" t="s">
        <v>1193</v>
      </c>
      <c r="D193" s="13">
        <v>989</v>
      </c>
      <c r="E193" s="14">
        <v>2.2999999999999998</v>
      </c>
      <c r="F193" s="15">
        <v>2.0999999999999999E-3</v>
      </c>
      <c r="G193" s="15"/>
    </row>
    <row r="194" spans="1:7" x14ac:dyDescent="0.35">
      <c r="A194" s="12" t="s">
        <v>2152</v>
      </c>
      <c r="B194" s="30" t="s">
        <v>2153</v>
      </c>
      <c r="C194" s="30" t="s">
        <v>1022</v>
      </c>
      <c r="D194" s="13">
        <v>791</v>
      </c>
      <c r="E194" s="14">
        <v>2.2999999999999998</v>
      </c>
      <c r="F194" s="15">
        <v>2.0999999999999999E-3</v>
      </c>
      <c r="G194" s="15"/>
    </row>
    <row r="195" spans="1:7" x14ac:dyDescent="0.35">
      <c r="A195" s="12" t="s">
        <v>2154</v>
      </c>
      <c r="B195" s="30" t="s">
        <v>2155</v>
      </c>
      <c r="C195" s="30" t="s">
        <v>994</v>
      </c>
      <c r="D195" s="13">
        <v>912</v>
      </c>
      <c r="E195" s="14">
        <v>2.29</v>
      </c>
      <c r="F195" s="15">
        <v>2.0999999999999999E-3</v>
      </c>
      <c r="G195" s="15"/>
    </row>
    <row r="196" spans="1:7" x14ac:dyDescent="0.35">
      <c r="A196" s="12" t="s">
        <v>2156</v>
      </c>
      <c r="B196" s="30" t="s">
        <v>2157</v>
      </c>
      <c r="C196" s="30" t="s">
        <v>1082</v>
      </c>
      <c r="D196" s="13">
        <v>655</v>
      </c>
      <c r="E196" s="14">
        <v>2.21</v>
      </c>
      <c r="F196" s="15">
        <v>2E-3</v>
      </c>
      <c r="G196" s="15"/>
    </row>
    <row r="197" spans="1:7" x14ac:dyDescent="0.35">
      <c r="A197" s="12" t="s">
        <v>2158</v>
      </c>
      <c r="B197" s="30" t="s">
        <v>2159</v>
      </c>
      <c r="C197" s="30" t="s">
        <v>943</v>
      </c>
      <c r="D197" s="13">
        <v>317</v>
      </c>
      <c r="E197" s="14">
        <v>2.19</v>
      </c>
      <c r="F197" s="15">
        <v>2E-3</v>
      </c>
      <c r="G197" s="15"/>
    </row>
    <row r="198" spans="1:7" x14ac:dyDescent="0.35">
      <c r="A198" s="12" t="s">
        <v>2160</v>
      </c>
      <c r="B198" s="30" t="s">
        <v>2161</v>
      </c>
      <c r="C198" s="30" t="s">
        <v>917</v>
      </c>
      <c r="D198" s="13">
        <v>2578</v>
      </c>
      <c r="E198" s="14">
        <v>2.19</v>
      </c>
      <c r="F198" s="15">
        <v>2E-3</v>
      </c>
      <c r="G198" s="15"/>
    </row>
    <row r="199" spans="1:7" x14ac:dyDescent="0.35">
      <c r="A199" s="12" t="s">
        <v>2162</v>
      </c>
      <c r="B199" s="30" t="s">
        <v>2163</v>
      </c>
      <c r="C199" s="30" t="s">
        <v>1068</v>
      </c>
      <c r="D199" s="13">
        <v>225</v>
      </c>
      <c r="E199" s="14">
        <v>2.16</v>
      </c>
      <c r="F199" s="15">
        <v>2E-3</v>
      </c>
      <c r="G199" s="15"/>
    </row>
    <row r="200" spans="1:7" x14ac:dyDescent="0.35">
      <c r="A200" s="12" t="s">
        <v>1689</v>
      </c>
      <c r="B200" s="30" t="s">
        <v>1690</v>
      </c>
      <c r="C200" s="30" t="s">
        <v>977</v>
      </c>
      <c r="D200" s="13">
        <v>551</v>
      </c>
      <c r="E200" s="14">
        <v>2.14</v>
      </c>
      <c r="F200" s="15">
        <v>1.9E-3</v>
      </c>
      <c r="G200" s="15"/>
    </row>
    <row r="201" spans="1:7" x14ac:dyDescent="0.35">
      <c r="A201" s="12" t="s">
        <v>2164</v>
      </c>
      <c r="B201" s="30" t="s">
        <v>2165</v>
      </c>
      <c r="C201" s="30" t="s">
        <v>1022</v>
      </c>
      <c r="D201" s="13">
        <v>3396</v>
      </c>
      <c r="E201" s="14">
        <v>2.13</v>
      </c>
      <c r="F201" s="15">
        <v>1.9E-3</v>
      </c>
      <c r="G201" s="15"/>
    </row>
    <row r="202" spans="1:7" x14ac:dyDescent="0.35">
      <c r="A202" s="12" t="s">
        <v>2166</v>
      </c>
      <c r="B202" s="30" t="s">
        <v>2167</v>
      </c>
      <c r="C202" s="30" t="s">
        <v>994</v>
      </c>
      <c r="D202" s="13">
        <v>277</v>
      </c>
      <c r="E202" s="14">
        <v>2.09</v>
      </c>
      <c r="F202" s="15">
        <v>1.9E-3</v>
      </c>
      <c r="G202" s="15"/>
    </row>
    <row r="203" spans="1:7" x14ac:dyDescent="0.35">
      <c r="A203" s="12" t="s">
        <v>2168</v>
      </c>
      <c r="B203" s="30" t="s">
        <v>2169</v>
      </c>
      <c r="C203" s="30" t="s">
        <v>900</v>
      </c>
      <c r="D203" s="13">
        <v>9356</v>
      </c>
      <c r="E203" s="14">
        <v>2.0699999999999998</v>
      </c>
      <c r="F203" s="15">
        <v>1.9E-3</v>
      </c>
      <c r="G203" s="15"/>
    </row>
    <row r="204" spans="1:7" x14ac:dyDescent="0.35">
      <c r="A204" s="12" t="s">
        <v>2170</v>
      </c>
      <c r="B204" s="30" t="s">
        <v>2171</v>
      </c>
      <c r="C204" s="30" t="s">
        <v>1193</v>
      </c>
      <c r="D204" s="13">
        <v>905</v>
      </c>
      <c r="E204" s="14">
        <v>2.0699999999999998</v>
      </c>
      <c r="F204" s="15">
        <v>1.9E-3</v>
      </c>
      <c r="G204" s="15"/>
    </row>
    <row r="205" spans="1:7" x14ac:dyDescent="0.35">
      <c r="A205" s="12" t="s">
        <v>2172</v>
      </c>
      <c r="B205" s="30" t="s">
        <v>2173</v>
      </c>
      <c r="C205" s="30" t="s">
        <v>920</v>
      </c>
      <c r="D205" s="13">
        <v>1564</v>
      </c>
      <c r="E205" s="14">
        <v>2.06</v>
      </c>
      <c r="F205" s="15">
        <v>1.9E-3</v>
      </c>
      <c r="G205" s="15"/>
    </row>
    <row r="206" spans="1:7" x14ac:dyDescent="0.35">
      <c r="A206" s="12" t="s">
        <v>2174</v>
      </c>
      <c r="B206" s="30" t="s">
        <v>2175</v>
      </c>
      <c r="C206" s="30" t="s">
        <v>1034</v>
      </c>
      <c r="D206" s="13">
        <v>1714</v>
      </c>
      <c r="E206" s="14">
        <v>2.0499999999999998</v>
      </c>
      <c r="F206" s="15">
        <v>1.9E-3</v>
      </c>
      <c r="G206" s="15"/>
    </row>
    <row r="207" spans="1:7" x14ac:dyDescent="0.35">
      <c r="A207" s="12" t="s">
        <v>2176</v>
      </c>
      <c r="B207" s="30" t="s">
        <v>2177</v>
      </c>
      <c r="C207" s="30" t="s">
        <v>900</v>
      </c>
      <c r="D207" s="13">
        <v>3594</v>
      </c>
      <c r="E207" s="14">
        <v>2.0499999999999998</v>
      </c>
      <c r="F207" s="15">
        <v>1.9E-3</v>
      </c>
      <c r="G207" s="15"/>
    </row>
    <row r="208" spans="1:7" x14ac:dyDescent="0.35">
      <c r="A208" s="12" t="s">
        <v>2178</v>
      </c>
      <c r="B208" s="30" t="s">
        <v>2179</v>
      </c>
      <c r="C208" s="30" t="s">
        <v>1659</v>
      </c>
      <c r="D208" s="13">
        <v>512</v>
      </c>
      <c r="E208" s="14">
        <v>2.0299999999999998</v>
      </c>
      <c r="F208" s="15">
        <v>1.9E-3</v>
      </c>
      <c r="G208" s="15"/>
    </row>
    <row r="209" spans="1:7" x14ac:dyDescent="0.35">
      <c r="A209" s="12" t="s">
        <v>2180</v>
      </c>
      <c r="B209" s="30" t="s">
        <v>2181</v>
      </c>
      <c r="C209" s="30" t="s">
        <v>928</v>
      </c>
      <c r="D209" s="13">
        <v>4295</v>
      </c>
      <c r="E209" s="14">
        <v>2.02</v>
      </c>
      <c r="F209" s="15">
        <v>1.8E-3</v>
      </c>
      <c r="G209" s="15"/>
    </row>
    <row r="210" spans="1:7" x14ac:dyDescent="0.35">
      <c r="A210" s="12" t="s">
        <v>1898</v>
      </c>
      <c r="B210" s="30" t="s">
        <v>1899</v>
      </c>
      <c r="C210" s="30" t="s">
        <v>967</v>
      </c>
      <c r="D210" s="13">
        <v>465</v>
      </c>
      <c r="E210" s="14">
        <v>2.02</v>
      </c>
      <c r="F210" s="15">
        <v>1.8E-3</v>
      </c>
      <c r="G210" s="15"/>
    </row>
    <row r="211" spans="1:7" x14ac:dyDescent="0.35">
      <c r="A211" s="12" t="s">
        <v>2182</v>
      </c>
      <c r="B211" s="30" t="s">
        <v>2183</v>
      </c>
      <c r="C211" s="30" t="s">
        <v>1659</v>
      </c>
      <c r="D211" s="13">
        <v>155</v>
      </c>
      <c r="E211" s="14">
        <v>1.99</v>
      </c>
      <c r="F211" s="15">
        <v>1.8E-3</v>
      </c>
      <c r="G211" s="15"/>
    </row>
    <row r="212" spans="1:7" x14ac:dyDescent="0.35">
      <c r="A212" s="12" t="s">
        <v>1615</v>
      </c>
      <c r="B212" s="30" t="s">
        <v>1616</v>
      </c>
      <c r="C212" s="30" t="s">
        <v>943</v>
      </c>
      <c r="D212" s="13">
        <v>376</v>
      </c>
      <c r="E212" s="14">
        <v>1.98</v>
      </c>
      <c r="F212" s="15">
        <v>1.8E-3</v>
      </c>
      <c r="G212" s="15"/>
    </row>
    <row r="213" spans="1:7" x14ac:dyDescent="0.35">
      <c r="A213" s="12" t="s">
        <v>2184</v>
      </c>
      <c r="B213" s="30" t="s">
        <v>2185</v>
      </c>
      <c r="C213" s="30" t="s">
        <v>900</v>
      </c>
      <c r="D213" s="13">
        <v>7465</v>
      </c>
      <c r="E213" s="14">
        <v>1.97</v>
      </c>
      <c r="F213" s="15">
        <v>1.8E-3</v>
      </c>
      <c r="G213" s="15"/>
    </row>
    <row r="214" spans="1:7" x14ac:dyDescent="0.35">
      <c r="A214" s="12" t="s">
        <v>2186</v>
      </c>
      <c r="B214" s="30" t="s">
        <v>2187</v>
      </c>
      <c r="C214" s="30" t="s">
        <v>985</v>
      </c>
      <c r="D214" s="13">
        <v>217</v>
      </c>
      <c r="E214" s="14">
        <v>1.95</v>
      </c>
      <c r="F214" s="15">
        <v>1.8E-3</v>
      </c>
      <c r="G214" s="15"/>
    </row>
    <row r="215" spans="1:7" x14ac:dyDescent="0.35">
      <c r="A215" s="12" t="s">
        <v>2188</v>
      </c>
      <c r="B215" s="30" t="s">
        <v>2189</v>
      </c>
      <c r="C215" s="30" t="s">
        <v>909</v>
      </c>
      <c r="D215" s="13">
        <v>327</v>
      </c>
      <c r="E215" s="14">
        <v>1.93</v>
      </c>
      <c r="F215" s="15">
        <v>1.8E-3</v>
      </c>
      <c r="G215" s="15"/>
    </row>
    <row r="216" spans="1:7" x14ac:dyDescent="0.35">
      <c r="A216" s="12" t="s">
        <v>2190</v>
      </c>
      <c r="B216" s="30" t="s">
        <v>2191</v>
      </c>
      <c r="C216" s="30" t="s">
        <v>1252</v>
      </c>
      <c r="D216" s="13">
        <v>781</v>
      </c>
      <c r="E216" s="14">
        <v>1.91</v>
      </c>
      <c r="F216" s="15">
        <v>1.6999999999999999E-3</v>
      </c>
      <c r="G216" s="15"/>
    </row>
    <row r="217" spans="1:7" x14ac:dyDescent="0.35">
      <c r="A217" s="12" t="s">
        <v>2192</v>
      </c>
      <c r="B217" s="30" t="s">
        <v>2193</v>
      </c>
      <c r="C217" s="30" t="s">
        <v>1068</v>
      </c>
      <c r="D217" s="13">
        <v>491</v>
      </c>
      <c r="E217" s="14">
        <v>1.89</v>
      </c>
      <c r="F217" s="15">
        <v>1.6999999999999999E-3</v>
      </c>
      <c r="G217" s="15"/>
    </row>
    <row r="218" spans="1:7" x14ac:dyDescent="0.35">
      <c r="A218" s="12" t="s">
        <v>2194</v>
      </c>
      <c r="B218" s="30" t="s">
        <v>2195</v>
      </c>
      <c r="C218" s="30" t="s">
        <v>977</v>
      </c>
      <c r="D218" s="13">
        <v>237</v>
      </c>
      <c r="E218" s="14">
        <v>1.88</v>
      </c>
      <c r="F218" s="15">
        <v>1.6999999999999999E-3</v>
      </c>
      <c r="G218" s="15"/>
    </row>
    <row r="219" spans="1:7" x14ac:dyDescent="0.35">
      <c r="A219" s="12" t="s">
        <v>2196</v>
      </c>
      <c r="B219" s="30" t="s">
        <v>2197</v>
      </c>
      <c r="C219" s="30" t="s">
        <v>994</v>
      </c>
      <c r="D219" s="13">
        <v>414</v>
      </c>
      <c r="E219" s="14">
        <v>1.88</v>
      </c>
      <c r="F219" s="15">
        <v>1.6999999999999999E-3</v>
      </c>
      <c r="G219" s="15"/>
    </row>
    <row r="220" spans="1:7" x14ac:dyDescent="0.35">
      <c r="A220" s="12" t="s">
        <v>2198</v>
      </c>
      <c r="B220" s="30" t="s">
        <v>2199</v>
      </c>
      <c r="C220" s="30" t="s">
        <v>994</v>
      </c>
      <c r="D220" s="13">
        <v>470</v>
      </c>
      <c r="E220" s="14">
        <v>1.87</v>
      </c>
      <c r="F220" s="15">
        <v>1.6999999999999999E-3</v>
      </c>
      <c r="G220" s="15"/>
    </row>
    <row r="221" spans="1:7" x14ac:dyDescent="0.35">
      <c r="A221" s="12" t="s">
        <v>1857</v>
      </c>
      <c r="B221" s="30" t="s">
        <v>1858</v>
      </c>
      <c r="C221" s="30" t="s">
        <v>1082</v>
      </c>
      <c r="D221" s="13">
        <v>150</v>
      </c>
      <c r="E221" s="14">
        <v>1.83</v>
      </c>
      <c r="F221" s="15">
        <v>1.6999999999999999E-3</v>
      </c>
      <c r="G221" s="15"/>
    </row>
    <row r="222" spans="1:7" x14ac:dyDescent="0.35">
      <c r="A222" s="12" t="s">
        <v>2200</v>
      </c>
      <c r="B222" s="30" t="s">
        <v>2201</v>
      </c>
      <c r="C222" s="30" t="s">
        <v>994</v>
      </c>
      <c r="D222" s="13">
        <v>639</v>
      </c>
      <c r="E222" s="14">
        <v>1.82</v>
      </c>
      <c r="F222" s="15">
        <v>1.6999999999999999E-3</v>
      </c>
      <c r="G222" s="15"/>
    </row>
    <row r="223" spans="1:7" x14ac:dyDescent="0.35">
      <c r="A223" s="12" t="s">
        <v>2202</v>
      </c>
      <c r="B223" s="30" t="s">
        <v>2203</v>
      </c>
      <c r="C223" s="30" t="s">
        <v>900</v>
      </c>
      <c r="D223" s="13">
        <v>7189</v>
      </c>
      <c r="E223" s="14">
        <v>1.76</v>
      </c>
      <c r="F223" s="15">
        <v>1.6000000000000001E-3</v>
      </c>
      <c r="G223" s="15"/>
    </row>
    <row r="224" spans="1:7" x14ac:dyDescent="0.35">
      <c r="A224" s="12" t="s">
        <v>1888</v>
      </c>
      <c r="B224" s="30" t="s">
        <v>1889</v>
      </c>
      <c r="C224" s="30" t="s">
        <v>1073</v>
      </c>
      <c r="D224" s="13">
        <v>144</v>
      </c>
      <c r="E224" s="14">
        <v>1.74</v>
      </c>
      <c r="F224" s="15">
        <v>1.6000000000000001E-3</v>
      </c>
      <c r="G224" s="15"/>
    </row>
    <row r="225" spans="1:7" x14ac:dyDescent="0.35">
      <c r="A225" s="12" t="s">
        <v>1859</v>
      </c>
      <c r="B225" s="30" t="s">
        <v>1860</v>
      </c>
      <c r="C225" s="30" t="s">
        <v>952</v>
      </c>
      <c r="D225" s="13">
        <v>140</v>
      </c>
      <c r="E225" s="14">
        <v>1.69</v>
      </c>
      <c r="F225" s="15">
        <v>1.5E-3</v>
      </c>
      <c r="G225" s="15"/>
    </row>
    <row r="226" spans="1:7" x14ac:dyDescent="0.35">
      <c r="A226" s="12" t="s">
        <v>2204</v>
      </c>
      <c r="B226" s="30" t="s">
        <v>2205</v>
      </c>
      <c r="C226" s="30" t="s">
        <v>1659</v>
      </c>
      <c r="D226" s="13">
        <v>3374</v>
      </c>
      <c r="E226" s="14">
        <v>1.68</v>
      </c>
      <c r="F226" s="15">
        <v>1.5E-3</v>
      </c>
      <c r="G226" s="15"/>
    </row>
    <row r="227" spans="1:7" x14ac:dyDescent="0.35">
      <c r="A227" s="12" t="s">
        <v>2206</v>
      </c>
      <c r="B227" s="30" t="s">
        <v>2207</v>
      </c>
      <c r="C227" s="30" t="s">
        <v>977</v>
      </c>
      <c r="D227" s="13">
        <v>234</v>
      </c>
      <c r="E227" s="14">
        <v>1.68</v>
      </c>
      <c r="F227" s="15">
        <v>1.5E-3</v>
      </c>
      <c r="G227" s="15"/>
    </row>
    <row r="228" spans="1:7" x14ac:dyDescent="0.35">
      <c r="A228" s="12" t="s">
        <v>1900</v>
      </c>
      <c r="B228" s="30" t="s">
        <v>1901</v>
      </c>
      <c r="C228" s="30" t="s">
        <v>977</v>
      </c>
      <c r="D228" s="13">
        <v>212</v>
      </c>
      <c r="E228" s="14">
        <v>1.67</v>
      </c>
      <c r="F228" s="15">
        <v>1.5E-3</v>
      </c>
      <c r="G228" s="15"/>
    </row>
    <row r="229" spans="1:7" x14ac:dyDescent="0.35">
      <c r="A229" s="12" t="s">
        <v>2208</v>
      </c>
      <c r="B229" s="30" t="s">
        <v>2209</v>
      </c>
      <c r="C229" s="30" t="s">
        <v>1252</v>
      </c>
      <c r="D229" s="13">
        <v>97</v>
      </c>
      <c r="E229" s="14">
        <v>1.64</v>
      </c>
      <c r="F229" s="15">
        <v>1.5E-3</v>
      </c>
      <c r="G229" s="15"/>
    </row>
    <row r="230" spans="1:7" x14ac:dyDescent="0.35">
      <c r="A230" s="12" t="s">
        <v>2210</v>
      </c>
      <c r="B230" s="30" t="s">
        <v>2211</v>
      </c>
      <c r="C230" s="30" t="s">
        <v>985</v>
      </c>
      <c r="D230" s="13">
        <v>1547</v>
      </c>
      <c r="E230" s="14">
        <v>1.64</v>
      </c>
      <c r="F230" s="15">
        <v>1.5E-3</v>
      </c>
      <c r="G230" s="15"/>
    </row>
    <row r="231" spans="1:7" x14ac:dyDescent="0.35">
      <c r="A231" s="12" t="s">
        <v>2212</v>
      </c>
      <c r="B231" s="30" t="s">
        <v>2213</v>
      </c>
      <c r="C231" s="30" t="s">
        <v>994</v>
      </c>
      <c r="D231" s="13">
        <v>475</v>
      </c>
      <c r="E231" s="14">
        <v>1.61</v>
      </c>
      <c r="F231" s="15">
        <v>1.5E-3</v>
      </c>
      <c r="G231" s="15"/>
    </row>
    <row r="232" spans="1:7" x14ac:dyDescent="0.35">
      <c r="A232" s="12" t="s">
        <v>2214</v>
      </c>
      <c r="B232" s="30" t="s">
        <v>2215</v>
      </c>
      <c r="C232" s="30" t="s">
        <v>994</v>
      </c>
      <c r="D232" s="13">
        <v>37</v>
      </c>
      <c r="E232" s="14">
        <v>1.54</v>
      </c>
      <c r="F232" s="15">
        <v>1.4E-3</v>
      </c>
      <c r="G232" s="15"/>
    </row>
    <row r="233" spans="1:7" x14ac:dyDescent="0.35">
      <c r="A233" s="12" t="s">
        <v>2216</v>
      </c>
      <c r="B233" s="30" t="s">
        <v>2217</v>
      </c>
      <c r="C233" s="30" t="s">
        <v>1532</v>
      </c>
      <c r="D233" s="13">
        <v>238</v>
      </c>
      <c r="E233" s="14">
        <v>1.52</v>
      </c>
      <c r="F233" s="15">
        <v>1.4E-3</v>
      </c>
      <c r="G233" s="15"/>
    </row>
    <row r="234" spans="1:7" x14ac:dyDescent="0.35">
      <c r="A234" s="12" t="s">
        <v>2218</v>
      </c>
      <c r="B234" s="30" t="s">
        <v>2219</v>
      </c>
      <c r="C234" s="30" t="s">
        <v>994</v>
      </c>
      <c r="D234" s="13">
        <v>609</v>
      </c>
      <c r="E234" s="14">
        <v>1.45</v>
      </c>
      <c r="F234" s="15">
        <v>1.2999999999999999E-3</v>
      </c>
      <c r="G234" s="15"/>
    </row>
    <row r="235" spans="1:7" x14ac:dyDescent="0.35">
      <c r="A235" s="12" t="s">
        <v>2220</v>
      </c>
      <c r="B235" s="30" t="s">
        <v>2221</v>
      </c>
      <c r="C235" s="30" t="s">
        <v>1073</v>
      </c>
      <c r="D235" s="13">
        <v>495</v>
      </c>
      <c r="E235" s="14">
        <v>1.45</v>
      </c>
      <c r="F235" s="15">
        <v>1.2999999999999999E-3</v>
      </c>
      <c r="G235" s="15"/>
    </row>
    <row r="236" spans="1:7" x14ac:dyDescent="0.35">
      <c r="A236" s="12" t="s">
        <v>1910</v>
      </c>
      <c r="B236" s="30" t="s">
        <v>1911</v>
      </c>
      <c r="C236" s="30" t="s">
        <v>1252</v>
      </c>
      <c r="D236" s="13">
        <v>253</v>
      </c>
      <c r="E236" s="14">
        <v>1.44</v>
      </c>
      <c r="F236" s="15">
        <v>1.2999999999999999E-3</v>
      </c>
      <c r="G236" s="15"/>
    </row>
    <row r="237" spans="1:7" x14ac:dyDescent="0.35">
      <c r="A237" s="12" t="s">
        <v>2222</v>
      </c>
      <c r="B237" s="30" t="s">
        <v>2223</v>
      </c>
      <c r="C237" s="30" t="s">
        <v>997</v>
      </c>
      <c r="D237" s="13">
        <v>475</v>
      </c>
      <c r="E237" s="14">
        <v>1.42</v>
      </c>
      <c r="F237" s="15">
        <v>1.2999999999999999E-3</v>
      </c>
      <c r="G237" s="15"/>
    </row>
    <row r="238" spans="1:7" x14ac:dyDescent="0.35">
      <c r="A238" s="12" t="s">
        <v>2224</v>
      </c>
      <c r="B238" s="30" t="s">
        <v>2225</v>
      </c>
      <c r="C238" s="30" t="s">
        <v>937</v>
      </c>
      <c r="D238" s="13">
        <v>2323</v>
      </c>
      <c r="E238" s="14">
        <v>1.37</v>
      </c>
      <c r="F238" s="15">
        <v>1.1999999999999999E-3</v>
      </c>
      <c r="G238" s="15"/>
    </row>
    <row r="239" spans="1:7" x14ac:dyDescent="0.35">
      <c r="A239" s="12" t="s">
        <v>2226</v>
      </c>
      <c r="B239" s="30" t="s">
        <v>2227</v>
      </c>
      <c r="C239" s="30" t="s">
        <v>994</v>
      </c>
      <c r="D239" s="13">
        <v>475</v>
      </c>
      <c r="E239" s="14">
        <v>1.34</v>
      </c>
      <c r="F239" s="15">
        <v>1.1999999999999999E-3</v>
      </c>
      <c r="G239" s="15"/>
    </row>
    <row r="240" spans="1:7" x14ac:dyDescent="0.35">
      <c r="A240" s="12" t="s">
        <v>2228</v>
      </c>
      <c r="B240" s="30" t="s">
        <v>2229</v>
      </c>
      <c r="C240" s="30" t="s">
        <v>1662</v>
      </c>
      <c r="D240" s="13">
        <v>1171</v>
      </c>
      <c r="E240" s="14">
        <v>1.34</v>
      </c>
      <c r="F240" s="15">
        <v>1.1999999999999999E-3</v>
      </c>
      <c r="G240" s="15"/>
    </row>
    <row r="241" spans="1:7" x14ac:dyDescent="0.35">
      <c r="A241" s="12" t="s">
        <v>1886</v>
      </c>
      <c r="B241" s="30" t="s">
        <v>1887</v>
      </c>
      <c r="C241" s="30" t="s">
        <v>985</v>
      </c>
      <c r="D241" s="13">
        <v>99</v>
      </c>
      <c r="E241" s="14">
        <v>1.33</v>
      </c>
      <c r="F241" s="15">
        <v>1.1999999999999999E-3</v>
      </c>
      <c r="G241" s="15"/>
    </row>
    <row r="242" spans="1:7" x14ac:dyDescent="0.35">
      <c r="A242" s="12" t="s">
        <v>1667</v>
      </c>
      <c r="B242" s="30" t="s">
        <v>1668</v>
      </c>
      <c r="C242" s="30" t="s">
        <v>900</v>
      </c>
      <c r="D242" s="13">
        <v>600</v>
      </c>
      <c r="E242" s="14">
        <v>1.31</v>
      </c>
      <c r="F242" s="15">
        <v>1.1999999999999999E-3</v>
      </c>
      <c r="G242" s="15"/>
    </row>
    <row r="243" spans="1:7" x14ac:dyDescent="0.35">
      <c r="A243" s="12" t="s">
        <v>2230</v>
      </c>
      <c r="B243" s="30" t="s">
        <v>2231</v>
      </c>
      <c r="C243" s="30" t="s">
        <v>1045</v>
      </c>
      <c r="D243" s="13">
        <v>799</v>
      </c>
      <c r="E243" s="14">
        <v>1.29</v>
      </c>
      <c r="F243" s="15">
        <v>1.1999999999999999E-3</v>
      </c>
      <c r="G243" s="15"/>
    </row>
    <row r="244" spans="1:7" x14ac:dyDescent="0.35">
      <c r="A244" s="12" t="s">
        <v>2232</v>
      </c>
      <c r="B244" s="30" t="s">
        <v>2233</v>
      </c>
      <c r="C244" s="30" t="s">
        <v>1082</v>
      </c>
      <c r="D244" s="13">
        <v>215</v>
      </c>
      <c r="E244" s="14">
        <v>1.28</v>
      </c>
      <c r="F244" s="15">
        <v>1.1999999999999999E-3</v>
      </c>
      <c r="G244" s="15"/>
    </row>
    <row r="245" spans="1:7" x14ac:dyDescent="0.35">
      <c r="A245" s="12" t="s">
        <v>2234</v>
      </c>
      <c r="B245" s="30" t="s">
        <v>2235</v>
      </c>
      <c r="C245" s="30" t="s">
        <v>1073</v>
      </c>
      <c r="D245" s="13">
        <v>545</v>
      </c>
      <c r="E245" s="14">
        <v>1.28</v>
      </c>
      <c r="F245" s="15">
        <v>1.1999999999999999E-3</v>
      </c>
      <c r="G245" s="15"/>
    </row>
    <row r="246" spans="1:7" x14ac:dyDescent="0.35">
      <c r="A246" s="12" t="s">
        <v>2236</v>
      </c>
      <c r="B246" s="30" t="s">
        <v>2237</v>
      </c>
      <c r="C246" s="30" t="s">
        <v>1068</v>
      </c>
      <c r="D246" s="13">
        <v>262</v>
      </c>
      <c r="E246" s="14">
        <v>1.25</v>
      </c>
      <c r="F246" s="15">
        <v>1.1000000000000001E-3</v>
      </c>
      <c r="G246" s="15"/>
    </row>
    <row r="247" spans="1:7" x14ac:dyDescent="0.35">
      <c r="A247" s="12" t="s">
        <v>1878</v>
      </c>
      <c r="B247" s="30" t="s">
        <v>1879</v>
      </c>
      <c r="C247" s="30" t="s">
        <v>977</v>
      </c>
      <c r="D247" s="13">
        <v>139</v>
      </c>
      <c r="E247" s="14">
        <v>1.25</v>
      </c>
      <c r="F247" s="15">
        <v>1.1000000000000001E-3</v>
      </c>
      <c r="G247" s="15"/>
    </row>
    <row r="248" spans="1:7" x14ac:dyDescent="0.35">
      <c r="A248" s="12" t="s">
        <v>2238</v>
      </c>
      <c r="B248" s="30" t="s">
        <v>2239</v>
      </c>
      <c r="C248" s="30" t="s">
        <v>1089</v>
      </c>
      <c r="D248" s="13">
        <v>190</v>
      </c>
      <c r="E248" s="14">
        <v>1.2</v>
      </c>
      <c r="F248" s="15">
        <v>1.1000000000000001E-3</v>
      </c>
      <c r="G248" s="15"/>
    </row>
    <row r="249" spans="1:7" x14ac:dyDescent="0.35">
      <c r="A249" s="12" t="s">
        <v>2240</v>
      </c>
      <c r="B249" s="30" t="s">
        <v>2241</v>
      </c>
      <c r="C249" s="30" t="s">
        <v>1034</v>
      </c>
      <c r="D249" s="13">
        <v>804</v>
      </c>
      <c r="E249" s="14">
        <v>1.17</v>
      </c>
      <c r="F249" s="15">
        <v>1.1000000000000001E-3</v>
      </c>
      <c r="G249" s="15"/>
    </row>
    <row r="250" spans="1:7" x14ac:dyDescent="0.35">
      <c r="A250" s="12" t="s">
        <v>2242</v>
      </c>
      <c r="B250" s="30" t="s">
        <v>2243</v>
      </c>
      <c r="C250" s="30" t="s">
        <v>1034</v>
      </c>
      <c r="D250" s="13">
        <v>280</v>
      </c>
      <c r="E250" s="14">
        <v>1.1499999999999999</v>
      </c>
      <c r="F250" s="15">
        <v>1E-3</v>
      </c>
      <c r="G250" s="15"/>
    </row>
    <row r="251" spans="1:7" x14ac:dyDescent="0.35">
      <c r="A251" s="12" t="s">
        <v>2244</v>
      </c>
      <c r="B251" s="30" t="s">
        <v>2245</v>
      </c>
      <c r="C251" s="30" t="s">
        <v>946</v>
      </c>
      <c r="D251" s="13">
        <v>380</v>
      </c>
      <c r="E251" s="14">
        <v>1.1200000000000001</v>
      </c>
      <c r="F251" s="15">
        <v>1E-3</v>
      </c>
      <c r="G251" s="15"/>
    </row>
    <row r="252" spans="1:7" x14ac:dyDescent="0.35">
      <c r="A252" s="12" t="s">
        <v>2246</v>
      </c>
      <c r="B252" s="30" t="s">
        <v>2247</v>
      </c>
      <c r="C252" s="30" t="s">
        <v>1034</v>
      </c>
      <c r="D252" s="13">
        <v>11</v>
      </c>
      <c r="E252" s="14">
        <v>1.1100000000000001</v>
      </c>
      <c r="F252" s="15">
        <v>1E-3</v>
      </c>
      <c r="G252" s="15"/>
    </row>
    <row r="253" spans="1:7" x14ac:dyDescent="0.35">
      <c r="A253" s="12" t="s">
        <v>2248</v>
      </c>
      <c r="B253" s="30" t="s">
        <v>2249</v>
      </c>
      <c r="C253" s="30" t="s">
        <v>985</v>
      </c>
      <c r="D253" s="13">
        <v>115</v>
      </c>
      <c r="E253" s="14">
        <v>1.07</v>
      </c>
      <c r="F253" s="15">
        <v>1E-3</v>
      </c>
      <c r="G253" s="15"/>
    </row>
    <row r="254" spans="1:7" x14ac:dyDescent="0.35">
      <c r="A254" s="12" t="s">
        <v>2250</v>
      </c>
      <c r="B254" s="30" t="s">
        <v>2251</v>
      </c>
      <c r="C254" s="30" t="s">
        <v>909</v>
      </c>
      <c r="D254" s="13">
        <v>1546</v>
      </c>
      <c r="E254" s="14">
        <v>1.05</v>
      </c>
      <c r="F254" s="15">
        <v>1E-3</v>
      </c>
      <c r="G254" s="15"/>
    </row>
    <row r="255" spans="1:7" x14ac:dyDescent="0.35">
      <c r="A255" s="12" t="s">
        <v>2252</v>
      </c>
      <c r="B255" s="30" t="s">
        <v>2253</v>
      </c>
      <c r="C255" s="30" t="s">
        <v>997</v>
      </c>
      <c r="D255" s="13">
        <v>235</v>
      </c>
      <c r="E255" s="14">
        <v>1.01</v>
      </c>
      <c r="F255" s="15">
        <v>8.9999999999999998E-4</v>
      </c>
      <c r="G255" s="15"/>
    </row>
    <row r="256" spans="1:7" x14ac:dyDescent="0.35">
      <c r="A256" s="12" t="s">
        <v>2254</v>
      </c>
      <c r="B256" s="30" t="s">
        <v>2255</v>
      </c>
      <c r="C256" s="30" t="s">
        <v>1659</v>
      </c>
      <c r="D256" s="13">
        <v>1864</v>
      </c>
      <c r="E256" s="14">
        <v>0.78</v>
      </c>
      <c r="F256" s="15">
        <v>6.9999999999999999E-4</v>
      </c>
      <c r="G256" s="15"/>
    </row>
    <row r="257" spans="1:7" x14ac:dyDescent="0.35">
      <c r="A257" s="12" t="s">
        <v>2256</v>
      </c>
      <c r="B257" s="30" t="s">
        <v>2257</v>
      </c>
      <c r="C257" s="30" t="s">
        <v>977</v>
      </c>
      <c r="D257" s="13">
        <v>36</v>
      </c>
      <c r="E257" s="14">
        <v>0.45</v>
      </c>
      <c r="F257" s="15">
        <v>4.0000000000000002E-4</v>
      </c>
      <c r="G257" s="15"/>
    </row>
    <row r="258" spans="1:7" x14ac:dyDescent="0.35">
      <c r="A258" s="16" t="s">
        <v>110</v>
      </c>
      <c r="B258" s="31"/>
      <c r="C258" s="31"/>
      <c r="D258" s="17"/>
      <c r="E258" s="37">
        <v>1044.21</v>
      </c>
      <c r="F258" s="38">
        <v>0.94899999999999995</v>
      </c>
      <c r="G258" s="20"/>
    </row>
    <row r="259" spans="1:7" x14ac:dyDescent="0.35">
      <c r="A259" s="16" t="s">
        <v>1277</v>
      </c>
      <c r="B259" s="30"/>
      <c r="C259" s="30"/>
      <c r="D259" s="13"/>
      <c r="E259" s="14"/>
      <c r="F259" s="15"/>
      <c r="G259" s="15"/>
    </row>
    <row r="260" spans="1:7" x14ac:dyDescent="0.35">
      <c r="A260" s="16" t="s">
        <v>110</v>
      </c>
      <c r="B260" s="30"/>
      <c r="C260" s="30"/>
      <c r="D260" s="13"/>
      <c r="E260" s="39" t="s">
        <v>104</v>
      </c>
      <c r="F260" s="40" t="s">
        <v>104</v>
      </c>
      <c r="G260" s="15"/>
    </row>
    <row r="261" spans="1:7" x14ac:dyDescent="0.35">
      <c r="A261" s="21" t="s">
        <v>135</v>
      </c>
      <c r="B261" s="32"/>
      <c r="C261" s="32"/>
      <c r="D261" s="22"/>
      <c r="E261" s="27">
        <v>1044.21</v>
      </c>
      <c r="F261" s="28">
        <v>0.94899999999999995</v>
      </c>
      <c r="G261" s="20"/>
    </row>
    <row r="262" spans="1:7" x14ac:dyDescent="0.35">
      <c r="A262" s="12"/>
      <c r="B262" s="30"/>
      <c r="C262" s="30"/>
      <c r="D262" s="13"/>
      <c r="E262" s="14"/>
      <c r="F262" s="15"/>
      <c r="G262" s="15"/>
    </row>
    <row r="263" spans="1:7" x14ac:dyDescent="0.35">
      <c r="A263" s="12"/>
      <c r="B263" s="30"/>
      <c r="C263" s="30"/>
      <c r="D263" s="13"/>
      <c r="E263" s="14"/>
      <c r="F263" s="15"/>
      <c r="G263" s="15"/>
    </row>
    <row r="264" spans="1:7" x14ac:dyDescent="0.35">
      <c r="A264" s="16" t="s">
        <v>136</v>
      </c>
      <c r="B264" s="30"/>
      <c r="C264" s="30"/>
      <c r="D264" s="13"/>
      <c r="E264" s="14"/>
      <c r="F264" s="15"/>
      <c r="G264" s="15"/>
    </row>
    <row r="265" spans="1:7" x14ac:dyDescent="0.35">
      <c r="A265" s="12" t="s">
        <v>137</v>
      </c>
      <c r="B265" s="30"/>
      <c r="C265" s="30"/>
      <c r="D265" s="13"/>
      <c r="E265" s="14">
        <v>1147.82</v>
      </c>
      <c r="F265" s="15">
        <v>1.0435000000000001</v>
      </c>
      <c r="G265" s="15">
        <v>5.6446000000000003E-2</v>
      </c>
    </row>
    <row r="266" spans="1:7" x14ac:dyDescent="0.35">
      <c r="A266" s="16" t="s">
        <v>110</v>
      </c>
      <c r="B266" s="31"/>
      <c r="C266" s="31"/>
      <c r="D266" s="17"/>
      <c r="E266" s="37">
        <v>1147.82</v>
      </c>
      <c r="F266" s="38">
        <v>1.0435000000000001</v>
      </c>
      <c r="G266" s="20"/>
    </row>
    <row r="267" spans="1:7" x14ac:dyDescent="0.35">
      <c r="A267" s="12"/>
      <c r="B267" s="30"/>
      <c r="C267" s="30"/>
      <c r="D267" s="13"/>
      <c r="E267" s="14"/>
      <c r="F267" s="15"/>
      <c r="G267" s="15"/>
    </row>
    <row r="268" spans="1:7" x14ac:dyDescent="0.35">
      <c r="A268" s="21" t="s">
        <v>135</v>
      </c>
      <c r="B268" s="32"/>
      <c r="C268" s="32"/>
      <c r="D268" s="22"/>
      <c r="E268" s="18">
        <v>1147.82</v>
      </c>
      <c r="F268" s="19">
        <v>1.0435000000000001</v>
      </c>
      <c r="G268" s="20"/>
    </row>
    <row r="269" spans="1:7" x14ac:dyDescent="0.35">
      <c r="A269" s="12" t="s">
        <v>138</v>
      </c>
      <c r="B269" s="30"/>
      <c r="C269" s="30"/>
      <c r="D269" s="13"/>
      <c r="E269" s="14">
        <v>0.17750679999999999</v>
      </c>
      <c r="F269" s="15">
        <v>1.6100000000000001E-4</v>
      </c>
      <c r="G269" s="15"/>
    </row>
    <row r="270" spans="1:7" x14ac:dyDescent="0.35">
      <c r="A270" s="12" t="s">
        <v>139</v>
      </c>
      <c r="B270" s="30"/>
      <c r="C270" s="30"/>
      <c r="D270" s="13"/>
      <c r="E270" s="23">
        <v>-1092.2475068000001</v>
      </c>
      <c r="F270" s="24">
        <v>-0.99266100000000002</v>
      </c>
      <c r="G270" s="15">
        <v>5.6446000000000003E-2</v>
      </c>
    </row>
    <row r="271" spans="1:7" x14ac:dyDescent="0.35">
      <c r="A271" s="25" t="s">
        <v>140</v>
      </c>
      <c r="B271" s="33"/>
      <c r="C271" s="33"/>
      <c r="D271" s="26"/>
      <c r="E271" s="27">
        <v>1099.96</v>
      </c>
      <c r="F271" s="28">
        <v>1</v>
      </c>
      <c r="G271" s="28"/>
    </row>
    <row r="276" spans="1:7" x14ac:dyDescent="0.35">
      <c r="A276" s="1" t="s">
        <v>2352</v>
      </c>
    </row>
    <row r="277" spans="1:7" x14ac:dyDescent="0.35">
      <c r="A277" s="47" t="s">
        <v>2353</v>
      </c>
      <c r="B277" s="34" t="s">
        <v>104</v>
      </c>
    </row>
    <row r="278" spans="1:7" x14ac:dyDescent="0.35">
      <c r="A278" t="s">
        <v>2354</v>
      </c>
    </row>
    <row r="279" spans="1:7" x14ac:dyDescent="0.35">
      <c r="A279" t="s">
        <v>2355</v>
      </c>
      <c r="B279" t="s">
        <v>2356</v>
      </c>
      <c r="C279" t="s">
        <v>2529</v>
      </c>
    </row>
    <row r="280" spans="1:7" x14ac:dyDescent="0.35">
      <c r="B280" s="48">
        <v>44865</v>
      </c>
      <c r="C280" s="48">
        <v>44895</v>
      </c>
    </row>
    <row r="281" spans="1:7" x14ac:dyDescent="0.35">
      <c r="A281" t="s">
        <v>2400</v>
      </c>
      <c r="B281" t="s">
        <v>2526</v>
      </c>
      <c r="C281" t="s">
        <v>2526</v>
      </c>
      <c r="D281" s="53">
        <v>9.9932999999999996</v>
      </c>
      <c r="E281" s="2"/>
      <c r="G281"/>
    </row>
    <row r="282" spans="1:7" x14ac:dyDescent="0.35">
      <c r="A282" t="s">
        <v>2361</v>
      </c>
      <c r="B282" t="s">
        <v>2526</v>
      </c>
      <c r="C282" t="s">
        <v>2526</v>
      </c>
      <c r="D282" s="53">
        <v>9.9932999999999996</v>
      </c>
      <c r="E282" s="2"/>
      <c r="G282"/>
    </row>
    <row r="283" spans="1:7" x14ac:dyDescent="0.35">
      <c r="A283" t="s">
        <v>2401</v>
      </c>
      <c r="B283" t="s">
        <v>2526</v>
      </c>
      <c r="C283" t="s">
        <v>2526</v>
      </c>
      <c r="D283" s="53">
        <v>9.9931000000000001</v>
      </c>
      <c r="E283" s="2"/>
      <c r="G283"/>
    </row>
    <row r="284" spans="1:7" x14ac:dyDescent="0.35">
      <c r="A284" t="s">
        <v>2386</v>
      </c>
      <c r="B284" t="s">
        <v>2526</v>
      </c>
      <c r="C284" t="s">
        <v>2526</v>
      </c>
      <c r="D284" s="53">
        <v>9.9931000000000001</v>
      </c>
      <c r="E284" s="2"/>
      <c r="G284"/>
    </row>
    <row r="285" spans="1:7" x14ac:dyDescent="0.35">
      <c r="A285" t="s">
        <v>2528</v>
      </c>
      <c r="E285" s="2"/>
      <c r="G285"/>
    </row>
    <row r="287" spans="1:7" x14ac:dyDescent="0.35">
      <c r="A287" t="s">
        <v>2371</v>
      </c>
      <c r="B287" s="34" t="s">
        <v>104</v>
      </c>
    </row>
    <row r="288" spans="1:7" x14ac:dyDescent="0.35">
      <c r="A288" t="s">
        <v>2372</v>
      </c>
      <c r="B288" s="34" t="s">
        <v>104</v>
      </c>
    </row>
    <row r="289" spans="1:4" ht="29" x14ac:dyDescent="0.35">
      <c r="A289" s="47" t="s">
        <v>2373</v>
      </c>
      <c r="B289" s="34" t="s">
        <v>104</v>
      </c>
    </row>
    <row r="290" spans="1:4" ht="29" x14ac:dyDescent="0.35">
      <c r="A290" s="47" t="s">
        <v>2374</v>
      </c>
      <c r="B290" s="34" t="s">
        <v>104</v>
      </c>
    </row>
    <row r="291" spans="1:4" x14ac:dyDescent="0.35">
      <c r="A291" t="s">
        <v>2415</v>
      </c>
      <c r="B291" s="34" t="s">
        <v>104</v>
      </c>
    </row>
    <row r="292" spans="1:4" ht="29" x14ac:dyDescent="0.35">
      <c r="A292" s="47" t="s">
        <v>2376</v>
      </c>
      <c r="B292" s="34" t="s">
        <v>104</v>
      </c>
    </row>
    <row r="293" spans="1:4" ht="29" x14ac:dyDescent="0.35">
      <c r="A293" s="47" t="s">
        <v>2377</v>
      </c>
      <c r="B293" s="34" t="s">
        <v>104</v>
      </c>
    </row>
    <row r="294" spans="1:4" ht="29" x14ac:dyDescent="0.35">
      <c r="A294" s="47" t="s">
        <v>2380</v>
      </c>
      <c r="B294" s="34" t="s">
        <v>104</v>
      </c>
    </row>
    <row r="295" spans="1:4" x14ac:dyDescent="0.35">
      <c r="A295" t="s">
        <v>2523</v>
      </c>
      <c r="B295" s="34" t="s">
        <v>104</v>
      </c>
    </row>
    <row r="296" spans="1:4" x14ac:dyDescent="0.35">
      <c r="A296" t="s">
        <v>2524</v>
      </c>
      <c r="B296" s="34" t="s">
        <v>104</v>
      </c>
    </row>
    <row r="299" spans="1:4" ht="29" x14ac:dyDescent="0.35">
      <c r="A299" s="70" t="s">
        <v>2580</v>
      </c>
      <c r="B299" s="57" t="s">
        <v>2581</v>
      </c>
      <c r="C299" s="57" t="s">
        <v>2531</v>
      </c>
      <c r="D299" s="65" t="s">
        <v>2532</v>
      </c>
    </row>
    <row r="300" spans="1:4" ht="69.5" customHeight="1" x14ac:dyDescent="0.35">
      <c r="A300" s="71" t="str">
        <f>HYPERLINK("[EDEL_Portfolio Monthly Notes 30-Nov-2022.xlsx]EES250!A1","Edelweiss Nifty Smallcap 250 Index Fund")</f>
        <v>Edelweiss Nifty Smallcap 250 Index Fund</v>
      </c>
      <c r="B300" s="67"/>
      <c r="C300" s="72" t="s">
        <v>2579</v>
      </c>
      <c r="D300"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85E84-EA46-42CA-B5FA-4B8E47C23B1C}">
  <dimension ref="A1:H104"/>
  <sheetViews>
    <sheetView showGridLines="0" workbookViewId="0">
      <pane ySplit="4" topLeftCell="A101" activePane="bottomLeft" state="frozen"/>
      <selection pane="bottomLeft" activeCell="A103" sqref="A103:D104"/>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11</v>
      </c>
      <c r="B1" s="55"/>
      <c r="C1" s="55"/>
      <c r="D1" s="55"/>
      <c r="E1" s="55"/>
      <c r="F1" s="55"/>
      <c r="G1" s="55"/>
      <c r="H1" s="51" t="str">
        <f>HYPERLINK("[EDEL_Portfolio Monthly Notes 30-Nov-2022.xlsx]Index!A1","Index")</f>
        <v>Index</v>
      </c>
    </row>
    <row r="2" spans="1:8" ht="19.5" customHeight="1" x14ac:dyDescent="0.35">
      <c r="A2" s="55" t="s">
        <v>12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143</v>
      </c>
      <c r="B9" s="30"/>
      <c r="C9" s="30"/>
      <c r="D9" s="13"/>
      <c r="E9" s="14"/>
      <c r="F9" s="15"/>
      <c r="G9" s="15"/>
    </row>
    <row r="10" spans="1:8" x14ac:dyDescent="0.35">
      <c r="A10" s="16" t="s">
        <v>144</v>
      </c>
      <c r="B10" s="30"/>
      <c r="C10" s="30"/>
      <c r="D10" s="13"/>
      <c r="E10" s="14"/>
      <c r="F10" s="15"/>
      <c r="G10" s="15"/>
    </row>
    <row r="11" spans="1:8" x14ac:dyDescent="0.35">
      <c r="A11" s="12" t="s">
        <v>207</v>
      </c>
      <c r="B11" s="30" t="s">
        <v>208</v>
      </c>
      <c r="C11" s="30" t="s">
        <v>147</v>
      </c>
      <c r="D11" s="13">
        <v>85000000</v>
      </c>
      <c r="E11" s="14">
        <v>81393.03</v>
      </c>
      <c r="F11" s="15">
        <v>7.9699999999999993E-2</v>
      </c>
      <c r="G11" s="15">
        <v>7.4233999999999994E-2</v>
      </c>
    </row>
    <row r="12" spans="1:8" x14ac:dyDescent="0.35">
      <c r="A12" s="12" t="s">
        <v>209</v>
      </c>
      <c r="B12" s="30" t="s">
        <v>210</v>
      </c>
      <c r="C12" s="30" t="s">
        <v>147</v>
      </c>
      <c r="D12" s="13">
        <v>83500000</v>
      </c>
      <c r="E12" s="14">
        <v>79892.800000000003</v>
      </c>
      <c r="F12" s="15">
        <v>7.8200000000000006E-2</v>
      </c>
      <c r="G12" s="15">
        <v>7.4200000000000002E-2</v>
      </c>
    </row>
    <row r="13" spans="1:8" x14ac:dyDescent="0.35">
      <c r="A13" s="12" t="s">
        <v>211</v>
      </c>
      <c r="B13" s="30" t="s">
        <v>212</v>
      </c>
      <c r="C13" s="30" t="s">
        <v>163</v>
      </c>
      <c r="D13" s="13">
        <v>72500000</v>
      </c>
      <c r="E13" s="14">
        <v>69835.48</v>
      </c>
      <c r="F13" s="15">
        <v>6.83E-2</v>
      </c>
      <c r="G13" s="15">
        <v>7.4249999999999997E-2</v>
      </c>
    </row>
    <row r="14" spans="1:8" x14ac:dyDescent="0.35">
      <c r="A14" s="12" t="s">
        <v>213</v>
      </c>
      <c r="B14" s="30" t="s">
        <v>214</v>
      </c>
      <c r="C14" s="30" t="s">
        <v>147</v>
      </c>
      <c r="D14" s="13">
        <v>71500000</v>
      </c>
      <c r="E14" s="14">
        <v>69173.89</v>
      </c>
      <c r="F14" s="15">
        <v>6.7699999999999996E-2</v>
      </c>
      <c r="G14" s="15">
        <v>7.4700000000000003E-2</v>
      </c>
    </row>
    <row r="15" spans="1:8" x14ac:dyDescent="0.35">
      <c r="A15" s="12" t="s">
        <v>215</v>
      </c>
      <c r="B15" s="30" t="s">
        <v>216</v>
      </c>
      <c r="C15" s="30" t="s">
        <v>150</v>
      </c>
      <c r="D15" s="13">
        <v>66500000</v>
      </c>
      <c r="E15" s="14">
        <v>63721.03</v>
      </c>
      <c r="F15" s="15">
        <v>6.2399999999999997E-2</v>
      </c>
      <c r="G15" s="15">
        <v>7.4450000000000002E-2</v>
      </c>
    </row>
    <row r="16" spans="1:8" x14ac:dyDescent="0.35">
      <c r="A16" s="12" t="s">
        <v>217</v>
      </c>
      <c r="B16" s="30" t="s">
        <v>218</v>
      </c>
      <c r="C16" s="30" t="s">
        <v>147</v>
      </c>
      <c r="D16" s="13">
        <v>65000000</v>
      </c>
      <c r="E16" s="14">
        <v>62681.65</v>
      </c>
      <c r="F16" s="15">
        <v>6.13E-2</v>
      </c>
      <c r="G16" s="15">
        <v>7.4700000000000003E-2</v>
      </c>
    </row>
    <row r="17" spans="1:7" x14ac:dyDescent="0.35">
      <c r="A17" s="12" t="s">
        <v>219</v>
      </c>
      <c r="B17" s="30" t="s">
        <v>220</v>
      </c>
      <c r="C17" s="30" t="s">
        <v>147</v>
      </c>
      <c r="D17" s="13">
        <v>61000000</v>
      </c>
      <c r="E17" s="14">
        <v>58368.46</v>
      </c>
      <c r="F17" s="15">
        <v>5.7099999999999998E-2</v>
      </c>
      <c r="G17" s="15">
        <v>7.4450000000000002E-2</v>
      </c>
    </row>
    <row r="18" spans="1:7" x14ac:dyDescent="0.35">
      <c r="A18" s="12" t="s">
        <v>221</v>
      </c>
      <c r="B18" s="30" t="s">
        <v>222</v>
      </c>
      <c r="C18" s="30" t="s">
        <v>147</v>
      </c>
      <c r="D18" s="13">
        <v>55500000</v>
      </c>
      <c r="E18" s="14">
        <v>54983.85</v>
      </c>
      <c r="F18" s="15">
        <v>5.3800000000000001E-2</v>
      </c>
      <c r="G18" s="15">
        <v>7.3499999999999996E-2</v>
      </c>
    </row>
    <row r="19" spans="1:7" x14ac:dyDescent="0.35">
      <c r="A19" s="12" t="s">
        <v>223</v>
      </c>
      <c r="B19" s="30" t="s">
        <v>224</v>
      </c>
      <c r="C19" s="30" t="s">
        <v>150</v>
      </c>
      <c r="D19" s="13">
        <v>54000000</v>
      </c>
      <c r="E19" s="14">
        <v>51655.91</v>
      </c>
      <c r="F19" s="15">
        <v>5.0599999999999999E-2</v>
      </c>
      <c r="G19" s="15">
        <v>7.4200000000000002E-2</v>
      </c>
    </row>
    <row r="20" spans="1:7" x14ac:dyDescent="0.35">
      <c r="A20" s="12" t="s">
        <v>225</v>
      </c>
      <c r="B20" s="30" t="s">
        <v>226</v>
      </c>
      <c r="C20" s="30" t="s">
        <v>147</v>
      </c>
      <c r="D20" s="13">
        <v>48500000</v>
      </c>
      <c r="E20" s="14">
        <v>47516.76</v>
      </c>
      <c r="F20" s="15">
        <v>4.65E-2</v>
      </c>
      <c r="G20" s="15">
        <v>7.3550000000000004E-2</v>
      </c>
    </row>
    <row r="21" spans="1:7" x14ac:dyDescent="0.35">
      <c r="A21" s="12" t="s">
        <v>227</v>
      </c>
      <c r="B21" s="30" t="s">
        <v>228</v>
      </c>
      <c r="C21" s="30" t="s">
        <v>150</v>
      </c>
      <c r="D21" s="13">
        <v>41500000</v>
      </c>
      <c r="E21" s="14">
        <v>39678.44</v>
      </c>
      <c r="F21" s="15">
        <v>3.8800000000000001E-2</v>
      </c>
      <c r="G21" s="15">
        <v>7.3400000000000007E-2</v>
      </c>
    </row>
    <row r="22" spans="1:7" x14ac:dyDescent="0.35">
      <c r="A22" s="12" t="s">
        <v>229</v>
      </c>
      <c r="B22" s="30" t="s">
        <v>230</v>
      </c>
      <c r="C22" s="30" t="s">
        <v>147</v>
      </c>
      <c r="D22" s="13">
        <v>39500000</v>
      </c>
      <c r="E22" s="14">
        <v>37796.68</v>
      </c>
      <c r="F22" s="15">
        <v>3.6999999999999998E-2</v>
      </c>
      <c r="G22" s="15">
        <v>7.3949000000000001E-2</v>
      </c>
    </row>
    <row r="23" spans="1:7" x14ac:dyDescent="0.35">
      <c r="A23" s="12" t="s">
        <v>231</v>
      </c>
      <c r="B23" s="30" t="s">
        <v>232</v>
      </c>
      <c r="C23" s="30" t="s">
        <v>147</v>
      </c>
      <c r="D23" s="13">
        <v>35000000</v>
      </c>
      <c r="E23" s="14">
        <v>34978.480000000003</v>
      </c>
      <c r="F23" s="15">
        <v>3.4200000000000001E-2</v>
      </c>
      <c r="G23" s="15">
        <v>7.4499999999999997E-2</v>
      </c>
    </row>
    <row r="24" spans="1:7" x14ac:dyDescent="0.35">
      <c r="A24" s="12" t="s">
        <v>233</v>
      </c>
      <c r="B24" s="30" t="s">
        <v>234</v>
      </c>
      <c r="C24" s="30" t="s">
        <v>147</v>
      </c>
      <c r="D24" s="13">
        <v>22500000</v>
      </c>
      <c r="E24" s="14">
        <v>22310.080000000002</v>
      </c>
      <c r="F24" s="15">
        <v>2.18E-2</v>
      </c>
      <c r="G24" s="15">
        <v>7.4149999999999994E-2</v>
      </c>
    </row>
    <row r="25" spans="1:7" x14ac:dyDescent="0.35">
      <c r="A25" s="12" t="s">
        <v>235</v>
      </c>
      <c r="B25" s="30" t="s">
        <v>236</v>
      </c>
      <c r="C25" s="30" t="s">
        <v>150</v>
      </c>
      <c r="D25" s="13">
        <v>22500000</v>
      </c>
      <c r="E25" s="14">
        <v>21689.53</v>
      </c>
      <c r="F25" s="15">
        <v>2.12E-2</v>
      </c>
      <c r="G25" s="15">
        <v>7.4249999999999997E-2</v>
      </c>
    </row>
    <row r="26" spans="1:7" x14ac:dyDescent="0.35">
      <c r="A26" s="12" t="s">
        <v>237</v>
      </c>
      <c r="B26" s="30" t="s">
        <v>238</v>
      </c>
      <c r="C26" s="30" t="s">
        <v>147</v>
      </c>
      <c r="D26" s="13">
        <v>17000000</v>
      </c>
      <c r="E26" s="14">
        <v>16895.009999999998</v>
      </c>
      <c r="F26" s="15">
        <v>1.6500000000000001E-2</v>
      </c>
      <c r="G26" s="15">
        <v>7.3800000000000004E-2</v>
      </c>
    </row>
    <row r="27" spans="1:7" x14ac:dyDescent="0.35">
      <c r="A27" s="12" t="s">
        <v>239</v>
      </c>
      <c r="B27" s="30" t="s">
        <v>240</v>
      </c>
      <c r="C27" s="30" t="s">
        <v>147</v>
      </c>
      <c r="D27" s="13">
        <v>12500000</v>
      </c>
      <c r="E27" s="14">
        <v>12483.94</v>
      </c>
      <c r="F27" s="15">
        <v>1.2200000000000001E-2</v>
      </c>
      <c r="G27" s="15">
        <v>7.4700000000000003E-2</v>
      </c>
    </row>
    <row r="28" spans="1:7" x14ac:dyDescent="0.35">
      <c r="A28" s="12" t="s">
        <v>241</v>
      </c>
      <c r="B28" s="30" t="s">
        <v>242</v>
      </c>
      <c r="C28" s="30" t="s">
        <v>147</v>
      </c>
      <c r="D28" s="13">
        <v>11500000</v>
      </c>
      <c r="E28" s="14">
        <v>11357.33</v>
      </c>
      <c r="F28" s="15">
        <v>1.11E-2</v>
      </c>
      <c r="G28" s="15">
        <v>7.4700000000000003E-2</v>
      </c>
    </row>
    <row r="29" spans="1:7" x14ac:dyDescent="0.35">
      <c r="A29" s="12" t="s">
        <v>243</v>
      </c>
      <c r="B29" s="30" t="s">
        <v>244</v>
      </c>
      <c r="C29" s="30" t="s">
        <v>147</v>
      </c>
      <c r="D29" s="13">
        <v>11000000</v>
      </c>
      <c r="E29" s="14">
        <v>10727.41</v>
      </c>
      <c r="F29" s="15">
        <v>1.0500000000000001E-2</v>
      </c>
      <c r="G29" s="15">
        <v>7.4550000000000005E-2</v>
      </c>
    </row>
    <row r="30" spans="1:7" x14ac:dyDescent="0.35">
      <c r="A30" s="12" t="s">
        <v>245</v>
      </c>
      <c r="B30" s="30" t="s">
        <v>246</v>
      </c>
      <c r="C30" s="30" t="s">
        <v>147</v>
      </c>
      <c r="D30" s="13">
        <v>10000000</v>
      </c>
      <c r="E30" s="14">
        <v>10406.77</v>
      </c>
      <c r="F30" s="15">
        <v>1.0200000000000001E-2</v>
      </c>
      <c r="G30" s="15">
        <v>7.2210999999999997E-2</v>
      </c>
    </row>
    <row r="31" spans="1:7" x14ac:dyDescent="0.35">
      <c r="A31" s="12" t="s">
        <v>247</v>
      </c>
      <c r="B31" s="30" t="s">
        <v>248</v>
      </c>
      <c r="C31" s="30" t="s">
        <v>147</v>
      </c>
      <c r="D31" s="13">
        <v>9500000</v>
      </c>
      <c r="E31" s="14">
        <v>9709.82</v>
      </c>
      <c r="F31" s="15">
        <v>9.4999999999999998E-3</v>
      </c>
      <c r="G31" s="15">
        <v>7.4499999999999997E-2</v>
      </c>
    </row>
    <row r="32" spans="1:7" x14ac:dyDescent="0.35">
      <c r="A32" s="12" t="s">
        <v>249</v>
      </c>
      <c r="B32" s="30" t="s">
        <v>250</v>
      </c>
      <c r="C32" s="30" t="s">
        <v>147</v>
      </c>
      <c r="D32" s="13">
        <v>9500000</v>
      </c>
      <c r="E32" s="14">
        <v>9298.18</v>
      </c>
      <c r="F32" s="15">
        <v>9.1000000000000004E-3</v>
      </c>
      <c r="G32" s="15">
        <v>7.4233999999999994E-2</v>
      </c>
    </row>
    <row r="33" spans="1:7" x14ac:dyDescent="0.35">
      <c r="A33" s="12" t="s">
        <v>251</v>
      </c>
      <c r="B33" s="30" t="s">
        <v>252</v>
      </c>
      <c r="C33" s="30" t="s">
        <v>147</v>
      </c>
      <c r="D33" s="13">
        <v>8500000</v>
      </c>
      <c r="E33" s="14">
        <v>8670.7000000000007</v>
      </c>
      <c r="F33" s="15">
        <v>8.5000000000000006E-3</v>
      </c>
      <c r="G33" s="15">
        <v>7.4725E-2</v>
      </c>
    </row>
    <row r="34" spans="1:7" x14ac:dyDescent="0.35">
      <c r="A34" s="12" t="s">
        <v>253</v>
      </c>
      <c r="B34" s="30" t="s">
        <v>254</v>
      </c>
      <c r="C34" s="30" t="s">
        <v>147</v>
      </c>
      <c r="D34" s="13">
        <v>8500000</v>
      </c>
      <c r="E34" s="14">
        <v>8435.2199999999993</v>
      </c>
      <c r="F34" s="15">
        <v>8.3000000000000001E-3</v>
      </c>
      <c r="G34" s="15">
        <v>7.4550000000000005E-2</v>
      </c>
    </row>
    <row r="35" spans="1:7" x14ac:dyDescent="0.35">
      <c r="A35" s="12" t="s">
        <v>255</v>
      </c>
      <c r="B35" s="30" t="s">
        <v>256</v>
      </c>
      <c r="C35" s="30" t="s">
        <v>147</v>
      </c>
      <c r="D35" s="13">
        <v>7500000</v>
      </c>
      <c r="E35" s="14">
        <v>7449.73</v>
      </c>
      <c r="F35" s="15">
        <v>7.3000000000000001E-3</v>
      </c>
      <c r="G35" s="15">
        <v>7.3999999999999996E-2</v>
      </c>
    </row>
    <row r="36" spans="1:7" x14ac:dyDescent="0.35">
      <c r="A36" s="12" t="s">
        <v>257</v>
      </c>
      <c r="B36" s="30" t="s">
        <v>258</v>
      </c>
      <c r="C36" s="30" t="s">
        <v>150</v>
      </c>
      <c r="D36" s="13">
        <v>7500000</v>
      </c>
      <c r="E36" s="14">
        <v>7280.46</v>
      </c>
      <c r="F36" s="15">
        <v>7.1000000000000004E-3</v>
      </c>
      <c r="G36" s="15">
        <v>7.4450000000000002E-2</v>
      </c>
    </row>
    <row r="37" spans="1:7" x14ac:dyDescent="0.35">
      <c r="A37" s="12" t="s">
        <v>259</v>
      </c>
      <c r="B37" s="30" t="s">
        <v>260</v>
      </c>
      <c r="C37" s="30" t="s">
        <v>147</v>
      </c>
      <c r="D37" s="13">
        <v>6500000</v>
      </c>
      <c r="E37" s="14">
        <v>6517.23</v>
      </c>
      <c r="F37" s="15">
        <v>6.4000000000000003E-3</v>
      </c>
      <c r="G37" s="15">
        <v>7.4450000000000002E-2</v>
      </c>
    </row>
    <row r="38" spans="1:7" x14ac:dyDescent="0.35">
      <c r="A38" s="12" t="s">
        <v>261</v>
      </c>
      <c r="B38" s="30" t="s">
        <v>262</v>
      </c>
      <c r="C38" s="30" t="s">
        <v>147</v>
      </c>
      <c r="D38" s="13">
        <v>6500000</v>
      </c>
      <c r="E38" s="14">
        <v>6440.18</v>
      </c>
      <c r="F38" s="15">
        <v>6.3E-3</v>
      </c>
      <c r="G38" s="15">
        <v>7.2599999999999998E-2</v>
      </c>
    </row>
    <row r="39" spans="1:7" x14ac:dyDescent="0.35">
      <c r="A39" s="12" t="s">
        <v>263</v>
      </c>
      <c r="B39" s="30" t="s">
        <v>264</v>
      </c>
      <c r="C39" s="30" t="s">
        <v>147</v>
      </c>
      <c r="D39" s="13">
        <v>6000000</v>
      </c>
      <c r="E39" s="14">
        <v>6173.45</v>
      </c>
      <c r="F39" s="15">
        <v>6.0000000000000001E-3</v>
      </c>
      <c r="G39" s="15">
        <v>7.4550000000000005E-2</v>
      </c>
    </row>
    <row r="40" spans="1:7" x14ac:dyDescent="0.35">
      <c r="A40" s="12" t="s">
        <v>265</v>
      </c>
      <c r="B40" s="30" t="s">
        <v>266</v>
      </c>
      <c r="C40" s="30" t="s">
        <v>147</v>
      </c>
      <c r="D40" s="13">
        <v>6000000</v>
      </c>
      <c r="E40" s="14">
        <v>6092.16</v>
      </c>
      <c r="F40" s="15">
        <v>6.0000000000000001E-3</v>
      </c>
      <c r="G40" s="15">
        <v>7.4695999999999999E-2</v>
      </c>
    </row>
    <row r="41" spans="1:7" x14ac:dyDescent="0.35">
      <c r="A41" s="12" t="s">
        <v>267</v>
      </c>
      <c r="B41" s="30" t="s">
        <v>268</v>
      </c>
      <c r="C41" s="30" t="s">
        <v>147</v>
      </c>
      <c r="D41" s="13">
        <v>5500000</v>
      </c>
      <c r="E41" s="14">
        <v>5579.11</v>
      </c>
      <c r="F41" s="15">
        <v>5.4999999999999997E-3</v>
      </c>
      <c r="G41" s="15">
        <v>7.4700000000000003E-2</v>
      </c>
    </row>
    <row r="42" spans="1:7" x14ac:dyDescent="0.35">
      <c r="A42" s="12" t="s">
        <v>269</v>
      </c>
      <c r="B42" s="30" t="s">
        <v>270</v>
      </c>
      <c r="C42" s="30" t="s">
        <v>147</v>
      </c>
      <c r="D42" s="13">
        <v>5000000</v>
      </c>
      <c r="E42" s="14">
        <v>5085.71</v>
      </c>
      <c r="F42" s="15">
        <v>5.0000000000000001E-3</v>
      </c>
      <c r="G42" s="15">
        <v>7.4349999999999999E-2</v>
      </c>
    </row>
    <row r="43" spans="1:7" x14ac:dyDescent="0.35">
      <c r="A43" s="12" t="s">
        <v>271</v>
      </c>
      <c r="B43" s="30" t="s">
        <v>272</v>
      </c>
      <c r="C43" s="30" t="s">
        <v>150</v>
      </c>
      <c r="D43" s="13">
        <v>5000000</v>
      </c>
      <c r="E43" s="14">
        <v>4817.1499999999996</v>
      </c>
      <c r="F43" s="15">
        <v>4.7000000000000002E-3</v>
      </c>
      <c r="G43" s="15">
        <v>7.4450000000000002E-2</v>
      </c>
    </row>
    <row r="44" spans="1:7" x14ac:dyDescent="0.35">
      <c r="A44" s="12" t="s">
        <v>273</v>
      </c>
      <c r="B44" s="30" t="s">
        <v>274</v>
      </c>
      <c r="C44" s="30" t="s">
        <v>147</v>
      </c>
      <c r="D44" s="13">
        <v>4500000</v>
      </c>
      <c r="E44" s="14">
        <v>4579.7299999999996</v>
      </c>
      <c r="F44" s="15">
        <v>4.4999999999999997E-3</v>
      </c>
      <c r="G44" s="15">
        <v>7.2598999999999997E-2</v>
      </c>
    </row>
    <row r="45" spans="1:7" x14ac:dyDescent="0.35">
      <c r="A45" s="12" t="s">
        <v>275</v>
      </c>
      <c r="B45" s="30" t="s">
        <v>276</v>
      </c>
      <c r="C45" s="30" t="s">
        <v>147</v>
      </c>
      <c r="D45" s="13">
        <v>3500000</v>
      </c>
      <c r="E45" s="14">
        <v>3565.2</v>
      </c>
      <c r="F45" s="15">
        <v>3.5000000000000001E-3</v>
      </c>
      <c r="G45" s="15">
        <v>7.4499999999999997E-2</v>
      </c>
    </row>
    <row r="46" spans="1:7" x14ac:dyDescent="0.35">
      <c r="A46" s="12" t="s">
        <v>277</v>
      </c>
      <c r="B46" s="30" t="s">
        <v>278</v>
      </c>
      <c r="C46" s="30" t="s">
        <v>147</v>
      </c>
      <c r="D46" s="13">
        <v>2500000</v>
      </c>
      <c r="E46" s="14">
        <v>2544.4299999999998</v>
      </c>
      <c r="F46" s="15">
        <v>2.5000000000000001E-3</v>
      </c>
      <c r="G46" s="15">
        <v>7.4704999999999994E-2</v>
      </c>
    </row>
    <row r="47" spans="1:7" x14ac:dyDescent="0.35">
      <c r="A47" s="12" t="s">
        <v>279</v>
      </c>
      <c r="B47" s="30" t="s">
        <v>280</v>
      </c>
      <c r="C47" s="30" t="s">
        <v>147</v>
      </c>
      <c r="D47" s="13">
        <v>2500000</v>
      </c>
      <c r="E47" s="14">
        <v>2449.0500000000002</v>
      </c>
      <c r="F47" s="15">
        <v>2.3999999999999998E-3</v>
      </c>
      <c r="G47" s="15">
        <v>7.4082999999999996E-2</v>
      </c>
    </row>
    <row r="48" spans="1:7" x14ac:dyDescent="0.35">
      <c r="A48" s="12" t="s">
        <v>281</v>
      </c>
      <c r="B48" s="30" t="s">
        <v>282</v>
      </c>
      <c r="C48" s="30" t="s">
        <v>150</v>
      </c>
      <c r="D48" s="13">
        <v>2500000</v>
      </c>
      <c r="E48" s="14">
        <v>2428.6</v>
      </c>
      <c r="F48" s="15">
        <v>2.3999999999999998E-3</v>
      </c>
      <c r="G48" s="15">
        <v>7.4450000000000002E-2</v>
      </c>
    </row>
    <row r="49" spans="1:7" x14ac:dyDescent="0.35">
      <c r="A49" s="12" t="s">
        <v>283</v>
      </c>
      <c r="B49" s="30" t="s">
        <v>284</v>
      </c>
      <c r="C49" s="30" t="s">
        <v>150</v>
      </c>
      <c r="D49" s="13">
        <v>2500000</v>
      </c>
      <c r="E49" s="14">
        <v>2406.0100000000002</v>
      </c>
      <c r="F49" s="15">
        <v>2.3999999999999998E-3</v>
      </c>
      <c r="G49" s="15">
        <v>7.4249999999999997E-2</v>
      </c>
    </row>
    <row r="50" spans="1:7" x14ac:dyDescent="0.35">
      <c r="A50" s="12" t="s">
        <v>285</v>
      </c>
      <c r="B50" s="30" t="s">
        <v>286</v>
      </c>
      <c r="C50" s="30" t="s">
        <v>147</v>
      </c>
      <c r="D50" s="13">
        <v>1998000</v>
      </c>
      <c r="E50" s="14">
        <v>2005.41</v>
      </c>
      <c r="F50" s="15">
        <v>2E-3</v>
      </c>
      <c r="G50" s="15">
        <v>7.2599999999999998E-2</v>
      </c>
    </row>
    <row r="51" spans="1:7" x14ac:dyDescent="0.35">
      <c r="A51" s="12" t="s">
        <v>287</v>
      </c>
      <c r="B51" s="30" t="s">
        <v>288</v>
      </c>
      <c r="C51" s="30" t="s">
        <v>147</v>
      </c>
      <c r="D51" s="13">
        <v>1650000</v>
      </c>
      <c r="E51" s="14">
        <v>1699.26</v>
      </c>
      <c r="F51" s="15">
        <v>1.6999999999999999E-3</v>
      </c>
      <c r="G51" s="15">
        <v>7.4700000000000003E-2</v>
      </c>
    </row>
    <row r="52" spans="1:7" x14ac:dyDescent="0.35">
      <c r="A52" s="12" t="s">
        <v>289</v>
      </c>
      <c r="B52" s="30" t="s">
        <v>290</v>
      </c>
      <c r="C52" s="30" t="s">
        <v>147</v>
      </c>
      <c r="D52" s="13">
        <v>1500000</v>
      </c>
      <c r="E52" s="14">
        <v>1545.2</v>
      </c>
      <c r="F52" s="15">
        <v>1.5E-3</v>
      </c>
      <c r="G52" s="15">
        <v>7.3548000000000002E-2</v>
      </c>
    </row>
    <row r="53" spans="1:7" x14ac:dyDescent="0.35">
      <c r="A53" s="12" t="s">
        <v>291</v>
      </c>
      <c r="B53" s="30" t="s">
        <v>292</v>
      </c>
      <c r="C53" s="30" t="s">
        <v>147</v>
      </c>
      <c r="D53" s="13">
        <v>1500000</v>
      </c>
      <c r="E53" s="14">
        <v>1523.18</v>
      </c>
      <c r="F53" s="15">
        <v>1.5E-3</v>
      </c>
      <c r="G53" s="15">
        <v>7.3550000000000004E-2</v>
      </c>
    </row>
    <row r="54" spans="1:7" x14ac:dyDescent="0.35">
      <c r="A54" s="12" t="s">
        <v>293</v>
      </c>
      <c r="B54" s="30" t="s">
        <v>294</v>
      </c>
      <c r="C54" s="30" t="s">
        <v>147</v>
      </c>
      <c r="D54" s="13">
        <v>1500000</v>
      </c>
      <c r="E54" s="14">
        <v>1521.4</v>
      </c>
      <c r="F54" s="15">
        <v>1.5E-3</v>
      </c>
      <c r="G54" s="15">
        <v>7.3550000000000004E-2</v>
      </c>
    </row>
    <row r="55" spans="1:7" x14ac:dyDescent="0.35">
      <c r="A55" s="12" t="s">
        <v>295</v>
      </c>
      <c r="B55" s="30" t="s">
        <v>296</v>
      </c>
      <c r="C55" s="30" t="s">
        <v>147</v>
      </c>
      <c r="D55" s="13">
        <v>1470000</v>
      </c>
      <c r="E55" s="14">
        <v>1506.62</v>
      </c>
      <c r="F55" s="15">
        <v>1.5E-3</v>
      </c>
      <c r="G55" s="15">
        <v>7.4700000000000003E-2</v>
      </c>
    </row>
    <row r="56" spans="1:7" x14ac:dyDescent="0.35">
      <c r="A56" s="12" t="s">
        <v>297</v>
      </c>
      <c r="B56" s="30" t="s">
        <v>298</v>
      </c>
      <c r="C56" s="30" t="s">
        <v>147</v>
      </c>
      <c r="D56" s="13">
        <v>1000000</v>
      </c>
      <c r="E56" s="14">
        <v>1028.1199999999999</v>
      </c>
      <c r="F56" s="15">
        <v>1E-3</v>
      </c>
      <c r="G56" s="15">
        <v>7.2599999999999998E-2</v>
      </c>
    </row>
    <row r="57" spans="1:7" x14ac:dyDescent="0.35">
      <c r="A57" s="12" t="s">
        <v>299</v>
      </c>
      <c r="B57" s="30" t="s">
        <v>300</v>
      </c>
      <c r="C57" s="30" t="s">
        <v>147</v>
      </c>
      <c r="D57" s="13">
        <v>500000</v>
      </c>
      <c r="E57" s="14">
        <v>517.15</v>
      </c>
      <c r="F57" s="15">
        <v>5.0000000000000001E-4</v>
      </c>
      <c r="G57" s="15">
        <v>7.4149999999999994E-2</v>
      </c>
    </row>
    <row r="58" spans="1:7" x14ac:dyDescent="0.35">
      <c r="A58" s="12" t="s">
        <v>301</v>
      </c>
      <c r="B58" s="30" t="s">
        <v>302</v>
      </c>
      <c r="C58" s="30" t="s">
        <v>147</v>
      </c>
      <c r="D58" s="13">
        <v>500000</v>
      </c>
      <c r="E58" s="14">
        <v>515.97</v>
      </c>
      <c r="F58" s="15">
        <v>5.0000000000000001E-4</v>
      </c>
      <c r="G58" s="15">
        <v>7.3200000000000001E-2</v>
      </c>
    </row>
    <row r="59" spans="1:7" x14ac:dyDescent="0.35">
      <c r="A59" s="12" t="s">
        <v>303</v>
      </c>
      <c r="B59" s="30" t="s">
        <v>304</v>
      </c>
      <c r="C59" s="30" t="s">
        <v>147</v>
      </c>
      <c r="D59" s="13">
        <v>500000</v>
      </c>
      <c r="E59" s="14">
        <v>514.89</v>
      </c>
      <c r="F59" s="15">
        <v>5.0000000000000001E-4</v>
      </c>
      <c r="G59" s="15">
        <v>7.3200000000000001E-2</v>
      </c>
    </row>
    <row r="60" spans="1:7" x14ac:dyDescent="0.35">
      <c r="A60" s="12" t="s">
        <v>305</v>
      </c>
      <c r="B60" s="30" t="s">
        <v>306</v>
      </c>
      <c r="C60" s="30" t="s">
        <v>147</v>
      </c>
      <c r="D60" s="13">
        <v>500000</v>
      </c>
      <c r="E60" s="14">
        <v>508.72</v>
      </c>
      <c r="F60" s="15">
        <v>5.0000000000000001E-4</v>
      </c>
      <c r="G60" s="15">
        <v>7.2599999999999998E-2</v>
      </c>
    </row>
    <row r="61" spans="1:7" x14ac:dyDescent="0.35">
      <c r="A61" s="12" t="s">
        <v>307</v>
      </c>
      <c r="B61" s="30" t="s">
        <v>308</v>
      </c>
      <c r="C61" s="30" t="s">
        <v>147</v>
      </c>
      <c r="D61" s="13">
        <v>500000</v>
      </c>
      <c r="E61" s="14">
        <v>504.04</v>
      </c>
      <c r="F61" s="15">
        <v>5.0000000000000001E-4</v>
      </c>
      <c r="G61" s="15">
        <v>7.46E-2</v>
      </c>
    </row>
    <row r="62" spans="1:7" x14ac:dyDescent="0.35">
      <c r="A62" s="16" t="s">
        <v>110</v>
      </c>
      <c r="B62" s="31"/>
      <c r="C62" s="31"/>
      <c r="D62" s="17"/>
      <c r="E62" s="18">
        <v>980458.61</v>
      </c>
      <c r="F62" s="19">
        <v>0.9597</v>
      </c>
      <c r="G62" s="20"/>
    </row>
    <row r="63" spans="1:7" x14ac:dyDescent="0.35">
      <c r="A63" s="12"/>
      <c r="B63" s="30"/>
      <c r="C63" s="30"/>
      <c r="D63" s="13"/>
      <c r="E63" s="14"/>
      <c r="F63" s="15"/>
      <c r="G63" s="15"/>
    </row>
    <row r="64" spans="1:7" x14ac:dyDescent="0.35">
      <c r="A64" s="16" t="s">
        <v>196</v>
      </c>
      <c r="B64" s="30"/>
      <c r="C64" s="30"/>
      <c r="D64" s="13"/>
      <c r="E64" s="14"/>
      <c r="F64" s="15"/>
      <c r="G64" s="15"/>
    </row>
    <row r="65" spans="1:7" x14ac:dyDescent="0.35">
      <c r="A65" s="16" t="s">
        <v>110</v>
      </c>
      <c r="B65" s="30"/>
      <c r="C65" s="30"/>
      <c r="D65" s="13"/>
      <c r="E65" s="35" t="s">
        <v>104</v>
      </c>
      <c r="F65" s="36" t="s">
        <v>104</v>
      </c>
      <c r="G65" s="15"/>
    </row>
    <row r="66" spans="1:7" x14ac:dyDescent="0.35">
      <c r="A66" s="12"/>
      <c r="B66" s="30"/>
      <c r="C66" s="30"/>
      <c r="D66" s="13"/>
      <c r="E66" s="14"/>
      <c r="F66" s="15"/>
      <c r="G66" s="15"/>
    </row>
    <row r="67" spans="1:7" x14ac:dyDescent="0.35">
      <c r="A67" s="16" t="s">
        <v>197</v>
      </c>
      <c r="B67" s="30"/>
      <c r="C67" s="30"/>
      <c r="D67" s="13"/>
      <c r="E67" s="14"/>
      <c r="F67" s="15"/>
      <c r="G67" s="15"/>
    </row>
    <row r="68" spans="1:7" x14ac:dyDescent="0.35">
      <c r="A68" s="16" t="s">
        <v>110</v>
      </c>
      <c r="B68" s="30"/>
      <c r="C68" s="30"/>
      <c r="D68" s="13"/>
      <c r="E68" s="35" t="s">
        <v>104</v>
      </c>
      <c r="F68" s="36" t="s">
        <v>104</v>
      </c>
      <c r="G68" s="15"/>
    </row>
    <row r="69" spans="1:7" x14ac:dyDescent="0.35">
      <c r="A69" s="12"/>
      <c r="B69" s="30"/>
      <c r="C69" s="30"/>
      <c r="D69" s="13"/>
      <c r="E69" s="14"/>
      <c r="F69" s="15"/>
      <c r="G69" s="15"/>
    </row>
    <row r="70" spans="1:7" x14ac:dyDescent="0.35">
      <c r="A70" s="21" t="s">
        <v>135</v>
      </c>
      <c r="B70" s="32"/>
      <c r="C70" s="32"/>
      <c r="D70" s="22"/>
      <c r="E70" s="18">
        <v>980458.61</v>
      </c>
      <c r="F70" s="19">
        <v>0.9597</v>
      </c>
      <c r="G70" s="20"/>
    </row>
    <row r="71" spans="1:7" x14ac:dyDescent="0.35">
      <c r="A71" s="12"/>
      <c r="B71" s="30"/>
      <c r="C71" s="30"/>
      <c r="D71" s="13"/>
      <c r="E71" s="14"/>
      <c r="F71" s="15"/>
      <c r="G71" s="15"/>
    </row>
    <row r="72" spans="1:7" x14ac:dyDescent="0.35">
      <c r="A72" s="12"/>
      <c r="B72" s="30"/>
      <c r="C72" s="30"/>
      <c r="D72" s="13"/>
      <c r="E72" s="14"/>
      <c r="F72" s="15"/>
      <c r="G72" s="15"/>
    </row>
    <row r="73" spans="1:7" x14ac:dyDescent="0.35">
      <c r="A73" s="16" t="s">
        <v>136</v>
      </c>
      <c r="B73" s="30"/>
      <c r="C73" s="30"/>
      <c r="D73" s="13"/>
      <c r="E73" s="14"/>
      <c r="F73" s="15"/>
      <c r="G73" s="15"/>
    </row>
    <row r="74" spans="1:7" x14ac:dyDescent="0.35">
      <c r="A74" s="12" t="s">
        <v>137</v>
      </c>
      <c r="B74" s="30"/>
      <c r="C74" s="30"/>
      <c r="D74" s="13"/>
      <c r="E74" s="14">
        <v>9994.4500000000007</v>
      </c>
      <c r="F74" s="15">
        <v>9.7999999999999997E-3</v>
      </c>
      <c r="G74" s="15">
        <v>5.6446000000000003E-2</v>
      </c>
    </row>
    <row r="75" spans="1:7" x14ac:dyDescent="0.35">
      <c r="A75" s="16" t="s">
        <v>110</v>
      </c>
      <c r="B75" s="31"/>
      <c r="C75" s="31"/>
      <c r="D75" s="17"/>
      <c r="E75" s="18">
        <v>9994.4500000000007</v>
      </c>
      <c r="F75" s="19">
        <v>9.7999999999999997E-3</v>
      </c>
      <c r="G75" s="20"/>
    </row>
    <row r="76" spans="1:7" x14ac:dyDescent="0.35">
      <c r="A76" s="12"/>
      <c r="B76" s="30"/>
      <c r="C76" s="30"/>
      <c r="D76" s="13"/>
      <c r="E76" s="14"/>
      <c r="F76" s="15"/>
      <c r="G76" s="15"/>
    </row>
    <row r="77" spans="1:7" x14ac:dyDescent="0.35">
      <c r="A77" s="21" t="s">
        <v>135</v>
      </c>
      <c r="B77" s="32"/>
      <c r="C77" s="32"/>
      <c r="D77" s="22"/>
      <c r="E77" s="18">
        <v>9994.4500000000007</v>
      </c>
      <c r="F77" s="19">
        <v>9.7999999999999997E-3</v>
      </c>
      <c r="G77" s="20"/>
    </row>
    <row r="78" spans="1:7" x14ac:dyDescent="0.35">
      <c r="A78" s="12" t="s">
        <v>138</v>
      </c>
      <c r="B78" s="30"/>
      <c r="C78" s="30"/>
      <c r="D78" s="13"/>
      <c r="E78" s="14">
        <v>31257.481107799998</v>
      </c>
      <c r="F78" s="15">
        <v>3.0589999999999999E-2</v>
      </c>
      <c r="G78" s="15"/>
    </row>
    <row r="79" spans="1:7" x14ac:dyDescent="0.35">
      <c r="A79" s="12" t="s">
        <v>139</v>
      </c>
      <c r="B79" s="30"/>
      <c r="C79" s="30"/>
      <c r="D79" s="13"/>
      <c r="E79" s="14">
        <v>89.008892200000005</v>
      </c>
      <c r="F79" s="24">
        <v>-9.0000000000000006E-5</v>
      </c>
      <c r="G79" s="15">
        <v>5.6446000000000003E-2</v>
      </c>
    </row>
    <row r="80" spans="1:7" x14ac:dyDescent="0.35">
      <c r="A80" s="25" t="s">
        <v>140</v>
      </c>
      <c r="B80" s="33"/>
      <c r="C80" s="33"/>
      <c r="D80" s="26"/>
      <c r="E80" s="27">
        <v>1021799.55</v>
      </c>
      <c r="F80" s="28">
        <v>1</v>
      </c>
      <c r="G80" s="28"/>
    </row>
    <row r="82" spans="1:7" x14ac:dyDescent="0.35">
      <c r="A82" s="1" t="s">
        <v>142</v>
      </c>
    </row>
    <row r="85" spans="1:7" x14ac:dyDescent="0.35">
      <c r="A85" s="1" t="s">
        <v>2352</v>
      </c>
    </row>
    <row r="86" spans="1:7" x14ac:dyDescent="0.35">
      <c r="A86" s="47" t="s">
        <v>2353</v>
      </c>
      <c r="B86" s="34" t="s">
        <v>104</v>
      </c>
    </row>
    <row r="87" spans="1:7" x14ac:dyDescent="0.35">
      <c r="A87" t="s">
        <v>2354</v>
      </c>
    </row>
    <row r="88" spans="1:7" x14ac:dyDescent="0.35">
      <c r="A88" t="s">
        <v>2378</v>
      </c>
      <c r="B88" t="s">
        <v>2356</v>
      </c>
      <c r="C88" t="s">
        <v>2356</v>
      </c>
    </row>
    <row r="89" spans="1:7" x14ac:dyDescent="0.35">
      <c r="B89" s="48">
        <v>44865</v>
      </c>
      <c r="C89" s="48">
        <v>44895</v>
      </c>
    </row>
    <row r="90" spans="1:7" x14ac:dyDescent="0.35">
      <c r="A90" t="s">
        <v>2379</v>
      </c>
      <c r="B90">
        <v>1082.7518</v>
      </c>
      <c r="C90">
        <v>1091.0559000000001</v>
      </c>
      <c r="E90" s="2"/>
      <c r="G90"/>
    </row>
    <row r="91" spans="1:7" x14ac:dyDescent="0.35">
      <c r="E91" s="2"/>
      <c r="G91"/>
    </row>
    <row r="92" spans="1:7" x14ac:dyDescent="0.35">
      <c r="A92" t="s">
        <v>2371</v>
      </c>
      <c r="B92" s="34" t="s">
        <v>104</v>
      </c>
    </row>
    <row r="93" spans="1:7" x14ac:dyDescent="0.35">
      <c r="A93" t="s">
        <v>2372</v>
      </c>
      <c r="B93" s="34" t="s">
        <v>104</v>
      </c>
    </row>
    <row r="94" spans="1:7" ht="29" x14ac:dyDescent="0.35">
      <c r="A94" s="47" t="s">
        <v>2373</v>
      </c>
      <c r="B94" s="34" t="s">
        <v>104</v>
      </c>
    </row>
    <row r="95" spans="1:7" ht="29" x14ac:dyDescent="0.35">
      <c r="A95" s="47" t="s">
        <v>2374</v>
      </c>
      <c r="B95" s="34" t="s">
        <v>104</v>
      </c>
    </row>
    <row r="96" spans="1:7" x14ac:dyDescent="0.35">
      <c r="A96" t="s">
        <v>2375</v>
      </c>
      <c r="B96" s="49">
        <v>2.236445637324084</v>
      </c>
    </row>
    <row r="97" spans="1:4" ht="29" x14ac:dyDescent="0.35">
      <c r="A97" s="47" t="s">
        <v>2376</v>
      </c>
      <c r="B97" s="34" t="s">
        <v>104</v>
      </c>
    </row>
    <row r="98" spans="1:4" ht="29" x14ac:dyDescent="0.35">
      <c r="A98" s="47" t="s">
        <v>2377</v>
      </c>
      <c r="B98" s="34" t="s">
        <v>104</v>
      </c>
    </row>
    <row r="99" spans="1:4" ht="29" x14ac:dyDescent="0.35">
      <c r="A99" s="47" t="s">
        <v>2380</v>
      </c>
      <c r="B99" s="49">
        <v>402099.96752400004</v>
      </c>
    </row>
    <row r="100" spans="1:4" x14ac:dyDescent="0.35">
      <c r="A100" t="s">
        <v>2523</v>
      </c>
      <c r="B100" s="34" t="s">
        <v>104</v>
      </c>
    </row>
    <row r="101" spans="1:4" x14ac:dyDescent="0.35">
      <c r="A101" t="s">
        <v>2524</v>
      </c>
      <c r="B101" s="34" t="s">
        <v>104</v>
      </c>
    </row>
    <row r="103" spans="1:4" ht="29" x14ac:dyDescent="0.35">
      <c r="A103" s="70" t="s">
        <v>2580</v>
      </c>
      <c r="B103" s="57" t="s">
        <v>2581</v>
      </c>
      <c r="C103" s="57" t="s">
        <v>2531</v>
      </c>
      <c r="D103" s="65" t="s">
        <v>2532</v>
      </c>
    </row>
    <row r="104" spans="1:4" ht="81.5" customHeight="1" x14ac:dyDescent="0.35">
      <c r="A104" s="71" t="s">
        <v>2584</v>
      </c>
      <c r="B104" s="60"/>
      <c r="C104" s="59" t="s">
        <v>2536</v>
      </c>
      <c r="D104"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AADD-05A7-4205-8C4D-FFA8D0696438}">
  <dimension ref="A1:H107"/>
  <sheetViews>
    <sheetView showGridLines="0" workbookViewId="0">
      <pane ySplit="4" topLeftCell="A104" activePane="bottomLeft" state="frozen"/>
      <selection pane="bottomLeft" activeCell="E107" sqref="E107"/>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83</v>
      </c>
      <c r="B1" s="55"/>
      <c r="C1" s="55"/>
      <c r="D1" s="55"/>
      <c r="E1" s="55"/>
      <c r="F1" s="55"/>
      <c r="G1" s="55"/>
      <c r="H1" s="51" t="str">
        <f>HYPERLINK("[EDEL_Portfolio Monthly Notes 30-Nov-2022.xlsx]Index!A1","Index")</f>
        <v>Index</v>
      </c>
    </row>
    <row r="2" spans="1:8" ht="19.5" customHeight="1" x14ac:dyDescent="0.35">
      <c r="A2" s="55" t="s">
        <v>84</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1069</v>
      </c>
      <c r="B8" s="30" t="s">
        <v>1070</v>
      </c>
      <c r="C8" s="30" t="s">
        <v>1015</v>
      </c>
      <c r="D8" s="13">
        <v>804837</v>
      </c>
      <c r="E8" s="14">
        <v>11376.37</v>
      </c>
      <c r="F8" s="15">
        <v>4.5900000000000003E-2</v>
      </c>
      <c r="G8" s="15"/>
    </row>
    <row r="9" spans="1:8" x14ac:dyDescent="0.35">
      <c r="A9" s="12" t="s">
        <v>1583</v>
      </c>
      <c r="B9" s="30" t="s">
        <v>1584</v>
      </c>
      <c r="C9" s="30" t="s">
        <v>900</v>
      </c>
      <c r="D9" s="13">
        <v>8040910</v>
      </c>
      <c r="E9" s="14">
        <v>10569.78</v>
      </c>
      <c r="F9" s="15">
        <v>4.2700000000000002E-2</v>
      </c>
      <c r="G9" s="15"/>
    </row>
    <row r="10" spans="1:8" x14ac:dyDescent="0.35">
      <c r="A10" s="12" t="s">
        <v>1127</v>
      </c>
      <c r="B10" s="30" t="s">
        <v>1128</v>
      </c>
      <c r="C10" s="30" t="s">
        <v>1025</v>
      </c>
      <c r="D10" s="13">
        <v>345989</v>
      </c>
      <c r="E10" s="14">
        <v>10382.09</v>
      </c>
      <c r="F10" s="15">
        <v>4.19E-2</v>
      </c>
      <c r="G10" s="15"/>
    </row>
    <row r="11" spans="1:8" x14ac:dyDescent="0.35">
      <c r="A11" s="12" t="s">
        <v>1253</v>
      </c>
      <c r="B11" s="30" t="s">
        <v>1254</v>
      </c>
      <c r="C11" s="30" t="s">
        <v>900</v>
      </c>
      <c r="D11" s="13">
        <v>5104943</v>
      </c>
      <c r="E11" s="14">
        <v>9638.1299999999992</v>
      </c>
      <c r="F11" s="15">
        <v>3.8899999999999997E-2</v>
      </c>
      <c r="G11" s="15"/>
    </row>
    <row r="12" spans="1:8" x14ac:dyDescent="0.35">
      <c r="A12" s="12" t="s">
        <v>1080</v>
      </c>
      <c r="B12" s="30" t="s">
        <v>1081</v>
      </c>
      <c r="C12" s="30" t="s">
        <v>1082</v>
      </c>
      <c r="D12" s="13">
        <v>617945</v>
      </c>
      <c r="E12" s="14">
        <v>9093.99</v>
      </c>
      <c r="F12" s="15">
        <v>3.6700000000000003E-2</v>
      </c>
      <c r="G12" s="15"/>
    </row>
    <row r="13" spans="1:8" x14ac:dyDescent="0.35">
      <c r="A13" s="12" t="s">
        <v>1611</v>
      </c>
      <c r="B13" s="30" t="s">
        <v>1612</v>
      </c>
      <c r="C13" s="30" t="s">
        <v>900</v>
      </c>
      <c r="D13" s="13">
        <v>3285916</v>
      </c>
      <c r="E13" s="14">
        <v>8770.11</v>
      </c>
      <c r="F13" s="15">
        <v>3.5400000000000001E-2</v>
      </c>
      <c r="G13" s="15"/>
    </row>
    <row r="14" spans="1:8" x14ac:dyDescent="0.35">
      <c r="A14" s="12" t="s">
        <v>1056</v>
      </c>
      <c r="B14" s="30" t="s">
        <v>1057</v>
      </c>
      <c r="C14" s="30" t="s">
        <v>928</v>
      </c>
      <c r="D14" s="13">
        <v>1186628</v>
      </c>
      <c r="E14" s="14">
        <v>8482.61</v>
      </c>
      <c r="F14" s="15">
        <v>3.4200000000000001E-2</v>
      </c>
      <c r="G14" s="15"/>
    </row>
    <row r="15" spans="1:8" x14ac:dyDescent="0.35">
      <c r="A15" s="12" t="s">
        <v>1271</v>
      </c>
      <c r="B15" s="30" t="s">
        <v>1272</v>
      </c>
      <c r="C15" s="30" t="s">
        <v>977</v>
      </c>
      <c r="D15" s="13">
        <v>178750</v>
      </c>
      <c r="E15" s="14">
        <v>7762.13</v>
      </c>
      <c r="F15" s="15">
        <v>3.1300000000000001E-2</v>
      </c>
      <c r="G15" s="15"/>
    </row>
    <row r="16" spans="1:8" x14ac:dyDescent="0.35">
      <c r="A16" s="12" t="s">
        <v>1145</v>
      </c>
      <c r="B16" s="30" t="s">
        <v>1146</v>
      </c>
      <c r="C16" s="30" t="s">
        <v>952</v>
      </c>
      <c r="D16" s="13">
        <v>177838</v>
      </c>
      <c r="E16" s="14">
        <v>7388.64</v>
      </c>
      <c r="F16" s="15">
        <v>2.98E-2</v>
      </c>
      <c r="G16" s="15"/>
    </row>
    <row r="17" spans="1:7" x14ac:dyDescent="0.35">
      <c r="A17" s="12" t="s">
        <v>1032</v>
      </c>
      <c r="B17" s="30" t="s">
        <v>1033</v>
      </c>
      <c r="C17" s="30" t="s">
        <v>1034</v>
      </c>
      <c r="D17" s="13">
        <v>200850</v>
      </c>
      <c r="E17" s="14">
        <v>7015.59</v>
      </c>
      <c r="F17" s="15">
        <v>2.8299999999999999E-2</v>
      </c>
      <c r="G17" s="15"/>
    </row>
    <row r="18" spans="1:7" x14ac:dyDescent="0.35">
      <c r="A18" s="12" t="s">
        <v>1621</v>
      </c>
      <c r="B18" s="30" t="s">
        <v>1622</v>
      </c>
      <c r="C18" s="30" t="s">
        <v>1089</v>
      </c>
      <c r="D18" s="13">
        <v>1418125</v>
      </c>
      <c r="E18" s="14">
        <v>6382.98</v>
      </c>
      <c r="F18" s="15">
        <v>2.58E-2</v>
      </c>
      <c r="G18" s="15"/>
    </row>
    <row r="19" spans="1:7" x14ac:dyDescent="0.35">
      <c r="A19" s="12" t="s">
        <v>963</v>
      </c>
      <c r="B19" s="30" t="s">
        <v>964</v>
      </c>
      <c r="C19" s="30" t="s">
        <v>912</v>
      </c>
      <c r="D19" s="13">
        <v>5947621</v>
      </c>
      <c r="E19" s="14">
        <v>6250.95</v>
      </c>
      <c r="F19" s="15">
        <v>2.52E-2</v>
      </c>
      <c r="G19" s="15"/>
    </row>
    <row r="20" spans="1:7" x14ac:dyDescent="0.35">
      <c r="A20" s="12" t="s">
        <v>1577</v>
      </c>
      <c r="B20" s="30" t="s">
        <v>1578</v>
      </c>
      <c r="C20" s="30" t="s">
        <v>985</v>
      </c>
      <c r="D20" s="13">
        <v>1721615</v>
      </c>
      <c r="E20" s="14">
        <v>6246.88</v>
      </c>
      <c r="F20" s="15">
        <v>2.52E-2</v>
      </c>
      <c r="G20" s="15"/>
    </row>
    <row r="21" spans="1:7" x14ac:dyDescent="0.35">
      <c r="A21" s="12" t="s">
        <v>901</v>
      </c>
      <c r="B21" s="30" t="s">
        <v>902</v>
      </c>
      <c r="C21" s="30" t="s">
        <v>903</v>
      </c>
      <c r="D21" s="13">
        <v>4044515</v>
      </c>
      <c r="E21" s="14">
        <v>6018.24</v>
      </c>
      <c r="F21" s="15">
        <v>2.4299999999999999E-2</v>
      </c>
      <c r="G21" s="15"/>
    </row>
    <row r="22" spans="1:7" x14ac:dyDescent="0.35">
      <c r="A22" s="12" t="s">
        <v>1496</v>
      </c>
      <c r="B22" s="30" t="s">
        <v>1497</v>
      </c>
      <c r="C22" s="30" t="s">
        <v>985</v>
      </c>
      <c r="D22" s="13">
        <v>506994</v>
      </c>
      <c r="E22" s="14">
        <v>5837.02</v>
      </c>
      <c r="F22" s="15">
        <v>2.3599999999999999E-2</v>
      </c>
      <c r="G22" s="15"/>
    </row>
    <row r="23" spans="1:7" x14ac:dyDescent="0.35">
      <c r="A23" s="12" t="s">
        <v>1242</v>
      </c>
      <c r="B23" s="30" t="s">
        <v>1243</v>
      </c>
      <c r="C23" s="30" t="s">
        <v>967</v>
      </c>
      <c r="D23" s="13">
        <v>262632</v>
      </c>
      <c r="E23" s="14">
        <v>5744.02</v>
      </c>
      <c r="F23" s="15">
        <v>2.3199999999999998E-2</v>
      </c>
      <c r="G23" s="15"/>
    </row>
    <row r="24" spans="1:7" x14ac:dyDescent="0.35">
      <c r="A24" s="12" t="s">
        <v>1498</v>
      </c>
      <c r="B24" s="30" t="s">
        <v>1499</v>
      </c>
      <c r="C24" s="30" t="s">
        <v>928</v>
      </c>
      <c r="D24" s="13">
        <v>574436</v>
      </c>
      <c r="E24" s="14">
        <v>5516.02</v>
      </c>
      <c r="F24" s="15">
        <v>2.23E-2</v>
      </c>
      <c r="G24" s="15"/>
    </row>
    <row r="25" spans="1:7" x14ac:dyDescent="0.35">
      <c r="A25" s="12" t="s">
        <v>1265</v>
      </c>
      <c r="B25" s="30" t="s">
        <v>1266</v>
      </c>
      <c r="C25" s="30" t="s">
        <v>923</v>
      </c>
      <c r="D25" s="13">
        <v>481381</v>
      </c>
      <c r="E25" s="14">
        <v>5045.59</v>
      </c>
      <c r="F25" s="15">
        <v>2.0400000000000001E-2</v>
      </c>
      <c r="G25" s="15"/>
    </row>
    <row r="26" spans="1:7" x14ac:dyDescent="0.35">
      <c r="A26" s="12" t="s">
        <v>1585</v>
      </c>
      <c r="B26" s="30" t="s">
        <v>1586</v>
      </c>
      <c r="C26" s="30" t="s">
        <v>994</v>
      </c>
      <c r="D26" s="13">
        <v>230905</v>
      </c>
      <c r="E26" s="14">
        <v>4660.12</v>
      </c>
      <c r="F26" s="15">
        <v>1.8800000000000001E-2</v>
      </c>
      <c r="G26" s="15"/>
    </row>
    <row r="27" spans="1:7" x14ac:dyDescent="0.35">
      <c r="A27" s="12" t="s">
        <v>975</v>
      </c>
      <c r="B27" s="30" t="s">
        <v>976</v>
      </c>
      <c r="C27" s="30" t="s">
        <v>977</v>
      </c>
      <c r="D27" s="13">
        <v>439863</v>
      </c>
      <c r="E27" s="14">
        <v>4554.78</v>
      </c>
      <c r="F27" s="15">
        <v>1.84E-2</v>
      </c>
      <c r="G27" s="15"/>
    </row>
    <row r="28" spans="1:7" x14ac:dyDescent="0.35">
      <c r="A28" s="12" t="s">
        <v>1500</v>
      </c>
      <c r="B28" s="30" t="s">
        <v>1501</v>
      </c>
      <c r="C28" s="30" t="s">
        <v>1002</v>
      </c>
      <c r="D28" s="13">
        <v>935061</v>
      </c>
      <c r="E28" s="14">
        <v>4546.7299999999996</v>
      </c>
      <c r="F28" s="15">
        <v>1.84E-2</v>
      </c>
      <c r="G28" s="15"/>
    </row>
    <row r="29" spans="1:7" x14ac:dyDescent="0.35">
      <c r="A29" s="12" t="s">
        <v>1679</v>
      </c>
      <c r="B29" s="30" t="s">
        <v>1680</v>
      </c>
      <c r="C29" s="30" t="s">
        <v>1082</v>
      </c>
      <c r="D29" s="13">
        <v>330762</v>
      </c>
      <c r="E29" s="14">
        <v>4525.49</v>
      </c>
      <c r="F29" s="15">
        <v>1.83E-2</v>
      </c>
      <c r="G29" s="15"/>
    </row>
    <row r="30" spans="1:7" x14ac:dyDescent="0.35">
      <c r="A30" s="12" t="s">
        <v>1609</v>
      </c>
      <c r="B30" s="30" t="s">
        <v>1610</v>
      </c>
      <c r="C30" s="30" t="s">
        <v>1102</v>
      </c>
      <c r="D30" s="13">
        <v>895283</v>
      </c>
      <c r="E30" s="14">
        <v>4286.17</v>
      </c>
      <c r="F30" s="15">
        <v>1.7299999999999999E-2</v>
      </c>
      <c r="G30" s="15"/>
    </row>
    <row r="31" spans="1:7" x14ac:dyDescent="0.35">
      <c r="A31" s="12" t="s">
        <v>1486</v>
      </c>
      <c r="B31" s="30" t="s">
        <v>1487</v>
      </c>
      <c r="C31" s="30" t="s">
        <v>997</v>
      </c>
      <c r="D31" s="13">
        <v>769257</v>
      </c>
      <c r="E31" s="14">
        <v>4232.07</v>
      </c>
      <c r="F31" s="15">
        <v>1.7100000000000001E-2</v>
      </c>
      <c r="G31" s="15"/>
    </row>
    <row r="32" spans="1:7" x14ac:dyDescent="0.35">
      <c r="A32" s="12" t="s">
        <v>1597</v>
      </c>
      <c r="B32" s="30" t="s">
        <v>1598</v>
      </c>
      <c r="C32" s="30" t="s">
        <v>997</v>
      </c>
      <c r="D32" s="13">
        <v>6847003</v>
      </c>
      <c r="E32" s="14">
        <v>4207.4799999999996</v>
      </c>
      <c r="F32" s="15">
        <v>1.7000000000000001E-2</v>
      </c>
      <c r="G32" s="15"/>
    </row>
    <row r="33" spans="1:7" x14ac:dyDescent="0.35">
      <c r="A33" s="12" t="s">
        <v>1623</v>
      </c>
      <c r="B33" s="30" t="s">
        <v>1624</v>
      </c>
      <c r="C33" s="30" t="s">
        <v>1015</v>
      </c>
      <c r="D33" s="13">
        <v>437768</v>
      </c>
      <c r="E33" s="14">
        <v>3983.25</v>
      </c>
      <c r="F33" s="15">
        <v>1.61E-2</v>
      </c>
      <c r="G33" s="15"/>
    </row>
    <row r="34" spans="1:7" x14ac:dyDescent="0.35">
      <c r="A34" s="12" t="s">
        <v>1569</v>
      </c>
      <c r="B34" s="30" t="s">
        <v>1570</v>
      </c>
      <c r="C34" s="30" t="s">
        <v>977</v>
      </c>
      <c r="D34" s="13">
        <v>98458</v>
      </c>
      <c r="E34" s="14">
        <v>3817.96</v>
      </c>
      <c r="F34" s="15">
        <v>1.54E-2</v>
      </c>
      <c r="G34" s="15"/>
    </row>
    <row r="35" spans="1:7" x14ac:dyDescent="0.35">
      <c r="A35" s="12" t="s">
        <v>1236</v>
      </c>
      <c r="B35" s="30" t="s">
        <v>1237</v>
      </c>
      <c r="C35" s="30" t="s">
        <v>920</v>
      </c>
      <c r="D35" s="13">
        <v>115375</v>
      </c>
      <c r="E35" s="14">
        <v>3553.2</v>
      </c>
      <c r="F35" s="15">
        <v>1.43E-2</v>
      </c>
      <c r="G35" s="15"/>
    </row>
    <row r="36" spans="1:7" x14ac:dyDescent="0.35">
      <c r="A36" s="12" t="s">
        <v>1625</v>
      </c>
      <c r="B36" s="30" t="s">
        <v>1626</v>
      </c>
      <c r="C36" s="30" t="s">
        <v>920</v>
      </c>
      <c r="D36" s="13">
        <v>491815</v>
      </c>
      <c r="E36" s="14">
        <v>3504.43</v>
      </c>
      <c r="F36" s="15">
        <v>1.41E-2</v>
      </c>
      <c r="G36" s="15"/>
    </row>
    <row r="37" spans="1:7" x14ac:dyDescent="0.35">
      <c r="A37" s="12" t="s">
        <v>1109</v>
      </c>
      <c r="B37" s="30" t="s">
        <v>1110</v>
      </c>
      <c r="C37" s="30" t="s">
        <v>994</v>
      </c>
      <c r="D37" s="13">
        <v>830776</v>
      </c>
      <c r="E37" s="14">
        <v>3468.07</v>
      </c>
      <c r="F37" s="15">
        <v>1.4E-2</v>
      </c>
      <c r="G37" s="15"/>
    </row>
    <row r="38" spans="1:7" x14ac:dyDescent="0.35">
      <c r="A38" s="12" t="s">
        <v>1504</v>
      </c>
      <c r="B38" s="30" t="s">
        <v>1505</v>
      </c>
      <c r="C38" s="30" t="s">
        <v>1022</v>
      </c>
      <c r="D38" s="13">
        <v>463146</v>
      </c>
      <c r="E38" s="14">
        <v>3357.35</v>
      </c>
      <c r="F38" s="15">
        <v>1.3599999999999999E-2</v>
      </c>
      <c r="G38" s="15"/>
    </row>
    <row r="39" spans="1:7" x14ac:dyDescent="0.35">
      <c r="A39" s="12" t="s">
        <v>1223</v>
      </c>
      <c r="B39" s="30" t="s">
        <v>1224</v>
      </c>
      <c r="C39" s="30" t="s">
        <v>1159</v>
      </c>
      <c r="D39" s="13">
        <v>653654</v>
      </c>
      <c r="E39" s="14">
        <v>3260.75</v>
      </c>
      <c r="F39" s="15">
        <v>1.32E-2</v>
      </c>
      <c r="G39" s="15"/>
    </row>
    <row r="40" spans="1:7" x14ac:dyDescent="0.35">
      <c r="A40" s="12" t="s">
        <v>1064</v>
      </c>
      <c r="B40" s="30" t="s">
        <v>1065</v>
      </c>
      <c r="C40" s="30" t="s">
        <v>1022</v>
      </c>
      <c r="D40" s="13">
        <v>582496</v>
      </c>
      <c r="E40" s="14">
        <v>3185.38</v>
      </c>
      <c r="F40" s="15">
        <v>1.29E-2</v>
      </c>
      <c r="G40" s="15"/>
    </row>
    <row r="41" spans="1:7" x14ac:dyDescent="0.35">
      <c r="A41" s="12" t="s">
        <v>1090</v>
      </c>
      <c r="B41" s="30" t="s">
        <v>1091</v>
      </c>
      <c r="C41" s="30" t="s">
        <v>994</v>
      </c>
      <c r="D41" s="13">
        <v>342112</v>
      </c>
      <c r="E41" s="14">
        <v>2969.53</v>
      </c>
      <c r="F41" s="15">
        <v>1.2E-2</v>
      </c>
      <c r="G41" s="15"/>
    </row>
    <row r="42" spans="1:7" x14ac:dyDescent="0.35">
      <c r="A42" s="12" t="s">
        <v>1162</v>
      </c>
      <c r="B42" s="30" t="s">
        <v>1163</v>
      </c>
      <c r="C42" s="30" t="s">
        <v>1015</v>
      </c>
      <c r="D42" s="13">
        <v>147739</v>
      </c>
      <c r="E42" s="14">
        <v>2784.36</v>
      </c>
      <c r="F42" s="15">
        <v>1.12E-2</v>
      </c>
      <c r="G42" s="15"/>
    </row>
    <row r="43" spans="1:7" x14ac:dyDescent="0.35">
      <c r="A43" s="12" t="s">
        <v>1189</v>
      </c>
      <c r="B43" s="30" t="s">
        <v>1190</v>
      </c>
      <c r="C43" s="30" t="s">
        <v>1015</v>
      </c>
      <c r="D43" s="13">
        <v>310655</v>
      </c>
      <c r="E43" s="14">
        <v>2670.24</v>
      </c>
      <c r="F43" s="15">
        <v>1.0800000000000001E-2</v>
      </c>
      <c r="G43" s="15"/>
    </row>
    <row r="44" spans="1:7" x14ac:dyDescent="0.35">
      <c r="A44" s="12" t="s">
        <v>915</v>
      </c>
      <c r="B44" s="30" t="s">
        <v>916</v>
      </c>
      <c r="C44" s="30" t="s">
        <v>917</v>
      </c>
      <c r="D44" s="13">
        <v>1151259</v>
      </c>
      <c r="E44" s="14">
        <v>2588.0300000000002</v>
      </c>
      <c r="F44" s="15">
        <v>1.04E-2</v>
      </c>
      <c r="G44" s="15"/>
    </row>
    <row r="45" spans="1:7" x14ac:dyDescent="0.35">
      <c r="A45" s="12" t="s">
        <v>1092</v>
      </c>
      <c r="B45" s="30" t="s">
        <v>1093</v>
      </c>
      <c r="C45" s="30" t="s">
        <v>1002</v>
      </c>
      <c r="D45" s="13">
        <v>258961</v>
      </c>
      <c r="E45" s="14">
        <v>2392.54</v>
      </c>
      <c r="F45" s="15">
        <v>9.7000000000000003E-3</v>
      </c>
      <c r="G45" s="15"/>
    </row>
    <row r="46" spans="1:7" x14ac:dyDescent="0.35">
      <c r="A46" s="12" t="s">
        <v>1589</v>
      </c>
      <c r="B46" s="30" t="s">
        <v>1590</v>
      </c>
      <c r="C46" s="30" t="s">
        <v>903</v>
      </c>
      <c r="D46" s="13">
        <v>700464</v>
      </c>
      <c r="E46" s="14">
        <v>2375.9699999999998</v>
      </c>
      <c r="F46" s="15">
        <v>9.5999999999999992E-3</v>
      </c>
      <c r="G46" s="15"/>
    </row>
    <row r="47" spans="1:7" x14ac:dyDescent="0.35">
      <c r="A47" s="12" t="s">
        <v>1520</v>
      </c>
      <c r="B47" s="30" t="s">
        <v>1521</v>
      </c>
      <c r="C47" s="30" t="s">
        <v>1073</v>
      </c>
      <c r="D47" s="13">
        <v>859492</v>
      </c>
      <c r="E47" s="14">
        <v>2249.7199999999998</v>
      </c>
      <c r="F47" s="15">
        <v>9.1000000000000004E-3</v>
      </c>
      <c r="G47" s="15"/>
    </row>
    <row r="48" spans="1:7" x14ac:dyDescent="0.35">
      <c r="A48" s="12" t="s">
        <v>1601</v>
      </c>
      <c r="B48" s="30" t="s">
        <v>1602</v>
      </c>
      <c r="C48" s="30" t="s">
        <v>1532</v>
      </c>
      <c r="D48" s="13">
        <v>573195</v>
      </c>
      <c r="E48" s="14">
        <v>2245.7800000000002</v>
      </c>
      <c r="F48" s="15">
        <v>9.1000000000000004E-3</v>
      </c>
      <c r="G48" s="15"/>
    </row>
    <row r="49" spans="1:7" x14ac:dyDescent="0.35">
      <c r="A49" s="12" t="s">
        <v>1103</v>
      </c>
      <c r="B49" s="30" t="s">
        <v>1104</v>
      </c>
      <c r="C49" s="30" t="s">
        <v>920</v>
      </c>
      <c r="D49" s="13">
        <v>121343</v>
      </c>
      <c r="E49" s="14">
        <v>2209.29</v>
      </c>
      <c r="F49" s="15">
        <v>8.8999999999999999E-3</v>
      </c>
      <c r="G49" s="15"/>
    </row>
    <row r="50" spans="1:7" x14ac:dyDescent="0.35">
      <c r="A50" s="12" t="s">
        <v>1647</v>
      </c>
      <c r="B50" s="30" t="s">
        <v>1648</v>
      </c>
      <c r="C50" s="30" t="s">
        <v>943</v>
      </c>
      <c r="D50" s="13">
        <v>112250</v>
      </c>
      <c r="E50" s="14">
        <v>2090.3200000000002</v>
      </c>
      <c r="F50" s="15">
        <v>8.3999999999999995E-3</v>
      </c>
      <c r="G50" s="15"/>
    </row>
    <row r="51" spans="1:7" x14ac:dyDescent="0.35">
      <c r="A51" s="12" t="s">
        <v>1105</v>
      </c>
      <c r="B51" s="30" t="s">
        <v>1106</v>
      </c>
      <c r="C51" s="30" t="s">
        <v>928</v>
      </c>
      <c r="D51" s="13">
        <v>373713</v>
      </c>
      <c r="E51" s="14">
        <v>2066.8200000000002</v>
      </c>
      <c r="F51" s="15">
        <v>8.3000000000000001E-3</v>
      </c>
      <c r="G51" s="15"/>
    </row>
    <row r="52" spans="1:7" x14ac:dyDescent="0.35">
      <c r="A52" s="12" t="s">
        <v>1275</v>
      </c>
      <c r="B52" s="30" t="s">
        <v>1276</v>
      </c>
      <c r="C52" s="30" t="s">
        <v>1089</v>
      </c>
      <c r="D52" s="13">
        <v>332132</v>
      </c>
      <c r="E52" s="14">
        <v>2018.03</v>
      </c>
      <c r="F52" s="15">
        <v>8.0999999999999996E-3</v>
      </c>
      <c r="G52" s="15"/>
    </row>
    <row r="53" spans="1:7" x14ac:dyDescent="0.35">
      <c r="A53" s="12" t="s">
        <v>1046</v>
      </c>
      <c r="B53" s="30" t="s">
        <v>1047</v>
      </c>
      <c r="C53" s="30" t="s">
        <v>949</v>
      </c>
      <c r="D53" s="13">
        <v>277258</v>
      </c>
      <c r="E53" s="14">
        <v>1956.33</v>
      </c>
      <c r="F53" s="15">
        <v>7.9000000000000008E-3</v>
      </c>
      <c r="G53" s="15"/>
    </row>
    <row r="54" spans="1:7" x14ac:dyDescent="0.35">
      <c r="A54" s="12" t="s">
        <v>1605</v>
      </c>
      <c r="B54" s="30" t="s">
        <v>1606</v>
      </c>
      <c r="C54" s="30" t="s">
        <v>1015</v>
      </c>
      <c r="D54" s="13">
        <v>115005</v>
      </c>
      <c r="E54" s="14">
        <v>1756.47</v>
      </c>
      <c r="F54" s="15">
        <v>7.1000000000000004E-3</v>
      </c>
      <c r="G54" s="15"/>
    </row>
    <row r="55" spans="1:7" x14ac:dyDescent="0.35">
      <c r="A55" s="12" t="s">
        <v>1593</v>
      </c>
      <c r="B55" s="30" t="s">
        <v>1594</v>
      </c>
      <c r="C55" s="30" t="s">
        <v>1532</v>
      </c>
      <c r="D55" s="13">
        <v>89949</v>
      </c>
      <c r="E55" s="14">
        <v>1755.49</v>
      </c>
      <c r="F55" s="15">
        <v>7.1000000000000004E-3</v>
      </c>
      <c r="G55" s="15"/>
    </row>
    <row r="56" spans="1:7" x14ac:dyDescent="0.35">
      <c r="A56" s="12" t="s">
        <v>1147</v>
      </c>
      <c r="B56" s="30" t="s">
        <v>1148</v>
      </c>
      <c r="C56" s="30" t="s">
        <v>946</v>
      </c>
      <c r="D56" s="13">
        <v>295150</v>
      </c>
      <c r="E56" s="14">
        <v>1581.27</v>
      </c>
      <c r="F56" s="15">
        <v>6.4000000000000003E-3</v>
      </c>
      <c r="G56" s="15"/>
    </row>
    <row r="57" spans="1:7" x14ac:dyDescent="0.35">
      <c r="A57" s="12" t="s">
        <v>1261</v>
      </c>
      <c r="B57" s="30" t="s">
        <v>1262</v>
      </c>
      <c r="C57" s="30" t="s">
        <v>977</v>
      </c>
      <c r="D57" s="13">
        <v>18417</v>
      </c>
      <c r="E57" s="14">
        <v>1540.54</v>
      </c>
      <c r="F57" s="15">
        <v>6.1999999999999998E-3</v>
      </c>
      <c r="G57" s="15"/>
    </row>
    <row r="58" spans="1:7" x14ac:dyDescent="0.35">
      <c r="A58" s="12" t="s">
        <v>1599</v>
      </c>
      <c r="B58" s="30" t="s">
        <v>1600</v>
      </c>
      <c r="C58" s="30" t="s">
        <v>928</v>
      </c>
      <c r="D58" s="13">
        <v>355208</v>
      </c>
      <c r="E58" s="14">
        <v>1373.23</v>
      </c>
      <c r="F58" s="15">
        <v>5.4999999999999997E-3</v>
      </c>
      <c r="G58" s="15"/>
    </row>
    <row r="59" spans="1:7" x14ac:dyDescent="0.35">
      <c r="A59" s="12" t="s">
        <v>1111</v>
      </c>
      <c r="B59" s="30" t="s">
        <v>1112</v>
      </c>
      <c r="C59" s="30" t="s">
        <v>952</v>
      </c>
      <c r="D59" s="13">
        <v>444043</v>
      </c>
      <c r="E59" s="14">
        <v>1355.44</v>
      </c>
      <c r="F59" s="15">
        <v>5.4999999999999997E-3</v>
      </c>
      <c r="G59" s="15"/>
    </row>
    <row r="60" spans="1:7" x14ac:dyDescent="0.35">
      <c r="A60" s="12" t="s">
        <v>1227</v>
      </c>
      <c r="B60" s="30" t="s">
        <v>1228</v>
      </c>
      <c r="C60" s="30" t="s">
        <v>985</v>
      </c>
      <c r="D60" s="13">
        <v>28608</v>
      </c>
      <c r="E60" s="14">
        <v>1216.3800000000001</v>
      </c>
      <c r="F60" s="15">
        <v>4.8999999999999998E-3</v>
      </c>
      <c r="G60" s="15"/>
    </row>
    <row r="61" spans="1:7" x14ac:dyDescent="0.35">
      <c r="A61" s="12" t="s">
        <v>1587</v>
      </c>
      <c r="B61" s="30" t="s">
        <v>1588</v>
      </c>
      <c r="C61" s="30" t="s">
        <v>1015</v>
      </c>
      <c r="D61" s="13">
        <v>105507</v>
      </c>
      <c r="E61" s="14">
        <v>1182.1500000000001</v>
      </c>
      <c r="F61" s="15">
        <v>4.7999999999999996E-3</v>
      </c>
      <c r="G61" s="15"/>
    </row>
    <row r="62" spans="1:7" x14ac:dyDescent="0.35">
      <c r="A62" s="12" t="s">
        <v>1250</v>
      </c>
      <c r="B62" s="30" t="s">
        <v>1251</v>
      </c>
      <c r="C62" s="30" t="s">
        <v>1252</v>
      </c>
      <c r="D62" s="13">
        <v>2409</v>
      </c>
      <c r="E62" s="14">
        <v>1142.27</v>
      </c>
      <c r="F62" s="15">
        <v>4.5999999999999999E-3</v>
      </c>
      <c r="G62" s="15"/>
    </row>
    <row r="63" spans="1:7" x14ac:dyDescent="0.35">
      <c r="A63" s="12" t="s">
        <v>1573</v>
      </c>
      <c r="B63" s="30" t="s">
        <v>1574</v>
      </c>
      <c r="C63" s="30" t="s">
        <v>1015</v>
      </c>
      <c r="D63" s="13">
        <v>27538</v>
      </c>
      <c r="E63" s="14">
        <v>743.55</v>
      </c>
      <c r="F63" s="15">
        <v>3.0000000000000001E-3</v>
      </c>
      <c r="G63" s="15"/>
    </row>
    <row r="64" spans="1:7" x14ac:dyDescent="0.35">
      <c r="A64" s="12" t="s">
        <v>1718</v>
      </c>
      <c r="B64" s="30" t="s">
        <v>1719</v>
      </c>
      <c r="C64" s="30" t="s">
        <v>928</v>
      </c>
      <c r="D64" s="13">
        <v>39760</v>
      </c>
      <c r="E64" s="14">
        <v>536.76</v>
      </c>
      <c r="F64" s="15">
        <v>2.2000000000000001E-3</v>
      </c>
      <c r="G64" s="15"/>
    </row>
    <row r="65" spans="1:7" x14ac:dyDescent="0.35">
      <c r="A65" s="12" t="s">
        <v>1603</v>
      </c>
      <c r="B65" s="30" t="s">
        <v>1604</v>
      </c>
      <c r="C65" s="30" t="s">
        <v>1068</v>
      </c>
      <c r="D65" s="13">
        <v>116931</v>
      </c>
      <c r="E65" s="14">
        <v>486.96</v>
      </c>
      <c r="F65" s="15">
        <v>2E-3</v>
      </c>
      <c r="G65" s="15"/>
    </row>
    <row r="66" spans="1:7" x14ac:dyDescent="0.35">
      <c r="A66" s="12" t="s">
        <v>1619</v>
      </c>
      <c r="B66" s="30" t="s">
        <v>1620</v>
      </c>
      <c r="C66" s="30" t="s">
        <v>943</v>
      </c>
      <c r="D66" s="13">
        <v>32711</v>
      </c>
      <c r="E66" s="14">
        <v>22.01</v>
      </c>
      <c r="F66" s="15">
        <v>1E-4</v>
      </c>
      <c r="G66" s="15"/>
    </row>
    <row r="67" spans="1:7" x14ac:dyDescent="0.35">
      <c r="A67" s="16" t="s">
        <v>110</v>
      </c>
      <c r="B67" s="31"/>
      <c r="C67" s="31"/>
      <c r="D67" s="17"/>
      <c r="E67" s="37">
        <v>241973.85</v>
      </c>
      <c r="F67" s="38">
        <v>0.97689999999999999</v>
      </c>
      <c r="G67" s="20"/>
    </row>
    <row r="68" spans="1:7" x14ac:dyDescent="0.35">
      <c r="A68" s="16" t="s">
        <v>1277</v>
      </c>
      <c r="B68" s="30"/>
      <c r="C68" s="30"/>
      <c r="D68" s="13"/>
      <c r="E68" s="14"/>
      <c r="F68" s="15"/>
      <c r="G68" s="15"/>
    </row>
    <row r="69" spans="1:7" x14ac:dyDescent="0.35">
      <c r="A69" s="16" t="s">
        <v>110</v>
      </c>
      <c r="B69" s="30"/>
      <c r="C69" s="30"/>
      <c r="D69" s="13"/>
      <c r="E69" s="39" t="s">
        <v>104</v>
      </c>
      <c r="F69" s="40" t="s">
        <v>104</v>
      </c>
      <c r="G69" s="15"/>
    </row>
    <row r="70" spans="1:7" x14ac:dyDescent="0.35">
      <c r="A70" s="21" t="s">
        <v>135</v>
      </c>
      <c r="B70" s="32"/>
      <c r="C70" s="32"/>
      <c r="D70" s="22"/>
      <c r="E70" s="27">
        <v>241973.85</v>
      </c>
      <c r="F70" s="28">
        <v>0.97689999999999999</v>
      </c>
      <c r="G70" s="20"/>
    </row>
    <row r="71" spans="1:7" x14ac:dyDescent="0.35">
      <c r="A71" s="12"/>
      <c r="B71" s="30"/>
      <c r="C71" s="30"/>
      <c r="D71" s="13"/>
      <c r="E71" s="14"/>
      <c r="F71" s="15"/>
      <c r="G71" s="15"/>
    </row>
    <row r="72" spans="1:7" x14ac:dyDescent="0.35">
      <c r="A72" s="12"/>
      <c r="B72" s="30"/>
      <c r="C72" s="30"/>
      <c r="D72" s="13"/>
      <c r="E72" s="14"/>
      <c r="F72" s="15"/>
      <c r="G72" s="15"/>
    </row>
    <row r="73" spans="1:7" x14ac:dyDescent="0.35">
      <c r="A73" s="16" t="s">
        <v>136</v>
      </c>
      <c r="B73" s="30"/>
      <c r="C73" s="30"/>
      <c r="D73" s="13"/>
      <c r="E73" s="14"/>
      <c r="F73" s="15"/>
      <c r="G73" s="15"/>
    </row>
    <row r="74" spans="1:7" x14ac:dyDescent="0.35">
      <c r="A74" s="12" t="s">
        <v>137</v>
      </c>
      <c r="B74" s="30"/>
      <c r="C74" s="30"/>
      <c r="D74" s="13"/>
      <c r="E74" s="14">
        <v>6811.95</v>
      </c>
      <c r="F74" s="15">
        <v>2.75E-2</v>
      </c>
      <c r="G74" s="15">
        <v>5.6446000000000003E-2</v>
      </c>
    </row>
    <row r="75" spans="1:7" x14ac:dyDescent="0.35">
      <c r="A75" s="16" t="s">
        <v>110</v>
      </c>
      <c r="B75" s="31"/>
      <c r="C75" s="31"/>
      <c r="D75" s="17"/>
      <c r="E75" s="37">
        <v>6811.95</v>
      </c>
      <c r="F75" s="38">
        <v>2.75E-2</v>
      </c>
      <c r="G75" s="20"/>
    </row>
    <row r="76" spans="1:7" x14ac:dyDescent="0.35">
      <c r="A76" s="12"/>
      <c r="B76" s="30"/>
      <c r="C76" s="30"/>
      <c r="D76" s="13"/>
      <c r="E76" s="14"/>
      <c r="F76" s="15"/>
      <c r="G76" s="15"/>
    </row>
    <row r="77" spans="1:7" x14ac:dyDescent="0.35">
      <c r="A77" s="21" t="s">
        <v>135</v>
      </c>
      <c r="B77" s="32"/>
      <c r="C77" s="32"/>
      <c r="D77" s="22"/>
      <c r="E77" s="18">
        <v>6811.95</v>
      </c>
      <c r="F77" s="19">
        <v>2.75E-2</v>
      </c>
      <c r="G77" s="20"/>
    </row>
    <row r="78" spans="1:7" x14ac:dyDescent="0.35">
      <c r="A78" s="12" t="s">
        <v>138</v>
      </c>
      <c r="B78" s="30"/>
      <c r="C78" s="30"/>
      <c r="D78" s="13"/>
      <c r="E78" s="14">
        <v>1.0534441999999999</v>
      </c>
      <c r="F78" s="15">
        <v>3.9999999999999998E-6</v>
      </c>
      <c r="G78" s="15"/>
    </row>
    <row r="79" spans="1:7" x14ac:dyDescent="0.35">
      <c r="A79" s="12" t="s">
        <v>139</v>
      </c>
      <c r="B79" s="30"/>
      <c r="C79" s="30"/>
      <c r="D79" s="13"/>
      <c r="E79" s="23">
        <v>-1015.4734442</v>
      </c>
      <c r="F79" s="24">
        <v>-4.4039999999999999E-3</v>
      </c>
      <c r="G79" s="15">
        <v>5.6446000000000003E-2</v>
      </c>
    </row>
    <row r="80" spans="1:7" x14ac:dyDescent="0.35">
      <c r="A80" s="25" t="s">
        <v>140</v>
      </c>
      <c r="B80" s="33"/>
      <c r="C80" s="33"/>
      <c r="D80" s="26"/>
      <c r="E80" s="27">
        <v>247771.38</v>
      </c>
      <c r="F80" s="28">
        <v>1</v>
      </c>
      <c r="G80" s="28"/>
    </row>
    <row r="85" spans="1:7" x14ac:dyDescent="0.35">
      <c r="A85" s="1" t="s">
        <v>2352</v>
      </c>
    </row>
    <row r="86" spans="1:7" x14ac:dyDescent="0.35">
      <c r="A86" s="47" t="s">
        <v>2353</v>
      </c>
      <c r="B86" s="34" t="s">
        <v>104</v>
      </c>
    </row>
    <row r="87" spans="1:7" x14ac:dyDescent="0.35">
      <c r="A87" t="s">
        <v>2354</v>
      </c>
    </row>
    <row r="88" spans="1:7" x14ac:dyDescent="0.35">
      <c r="A88" t="s">
        <v>2355</v>
      </c>
      <c r="B88" t="s">
        <v>2356</v>
      </c>
      <c r="C88" t="s">
        <v>2356</v>
      </c>
    </row>
    <row r="89" spans="1:7" x14ac:dyDescent="0.35">
      <c r="B89" s="48">
        <v>44865</v>
      </c>
      <c r="C89" s="48">
        <v>44895</v>
      </c>
    </row>
    <row r="90" spans="1:7" x14ac:dyDescent="0.35">
      <c r="A90" t="s">
        <v>2360</v>
      </c>
      <c r="B90">
        <v>60.146000000000001</v>
      </c>
      <c r="C90">
        <v>60.530999999999999</v>
      </c>
      <c r="E90" s="2"/>
      <c r="G90"/>
    </row>
    <row r="91" spans="1:7" x14ac:dyDescent="0.35">
      <c r="A91" t="s">
        <v>2361</v>
      </c>
      <c r="B91">
        <v>43.856000000000002</v>
      </c>
      <c r="C91">
        <v>44.137</v>
      </c>
      <c r="E91" s="2"/>
      <c r="G91"/>
    </row>
    <row r="92" spans="1:7" x14ac:dyDescent="0.35">
      <c r="A92" t="s">
        <v>2385</v>
      </c>
      <c r="B92">
        <v>53.515000000000001</v>
      </c>
      <c r="C92">
        <v>53.787999999999997</v>
      </c>
      <c r="E92" s="2"/>
      <c r="G92"/>
    </row>
    <row r="93" spans="1:7" x14ac:dyDescent="0.35">
      <c r="A93" t="s">
        <v>2386</v>
      </c>
      <c r="B93">
        <v>30.853999999999999</v>
      </c>
      <c r="C93">
        <v>31.010999999999999</v>
      </c>
      <c r="E93" s="2"/>
      <c r="G93"/>
    </row>
    <row r="94" spans="1:7" x14ac:dyDescent="0.35">
      <c r="E94" s="2"/>
      <c r="G94"/>
    </row>
    <row r="95" spans="1:7" x14ac:dyDescent="0.35">
      <c r="A95" t="s">
        <v>2371</v>
      </c>
      <c r="B95" s="34" t="s">
        <v>104</v>
      </c>
    </row>
    <row r="96" spans="1:7" x14ac:dyDescent="0.35">
      <c r="A96" t="s">
        <v>2372</v>
      </c>
      <c r="B96" s="34" t="s">
        <v>104</v>
      </c>
    </row>
    <row r="97" spans="1:4" ht="29" x14ac:dyDescent="0.35">
      <c r="A97" s="47" t="s">
        <v>2373</v>
      </c>
      <c r="B97" s="34" t="s">
        <v>104</v>
      </c>
    </row>
    <row r="98" spans="1:4" ht="29" x14ac:dyDescent="0.35">
      <c r="A98" s="47" t="s">
        <v>2374</v>
      </c>
      <c r="B98" s="34" t="s">
        <v>104</v>
      </c>
    </row>
    <row r="99" spans="1:4" x14ac:dyDescent="0.35">
      <c r="A99" t="s">
        <v>2415</v>
      </c>
      <c r="B99" s="49">
        <v>0.40899600000000003</v>
      </c>
    </row>
    <row r="100" spans="1:4" ht="29" x14ac:dyDescent="0.35">
      <c r="A100" s="47" t="s">
        <v>2376</v>
      </c>
      <c r="B100" s="34" t="s">
        <v>104</v>
      </c>
    </row>
    <row r="101" spans="1:4" ht="29" x14ac:dyDescent="0.35">
      <c r="A101" s="47" t="s">
        <v>2377</v>
      </c>
      <c r="B101" s="34" t="s">
        <v>104</v>
      </c>
    </row>
    <row r="102" spans="1:4" ht="29" x14ac:dyDescent="0.35">
      <c r="A102" s="47" t="s">
        <v>2380</v>
      </c>
      <c r="B102" s="34" t="s">
        <v>104</v>
      </c>
    </row>
    <row r="103" spans="1:4" x14ac:dyDescent="0.35">
      <c r="A103" t="s">
        <v>2523</v>
      </c>
      <c r="B103" s="34" t="s">
        <v>104</v>
      </c>
    </row>
    <row r="104" spans="1:4" x14ac:dyDescent="0.35">
      <c r="A104" t="s">
        <v>2524</v>
      </c>
      <c r="B104" s="34" t="s">
        <v>104</v>
      </c>
    </row>
    <row r="106" spans="1:4" ht="29" x14ac:dyDescent="0.35">
      <c r="A106" s="70" t="s">
        <v>2580</v>
      </c>
      <c r="B106" s="57" t="s">
        <v>2581</v>
      </c>
      <c r="C106" s="57" t="s">
        <v>2531</v>
      </c>
      <c r="D106" s="65" t="s">
        <v>2532</v>
      </c>
    </row>
    <row r="107" spans="1:4" ht="71.5" customHeight="1" x14ac:dyDescent="0.35">
      <c r="A107" s="71" t="s">
        <v>2614</v>
      </c>
      <c r="B107" s="58"/>
      <c r="C107" s="59" t="s">
        <v>2564</v>
      </c>
      <c r="D107"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82936-49FE-443B-A172-C47E0E1CD335}">
  <dimension ref="A1:H51"/>
  <sheetViews>
    <sheetView showGridLines="0" workbookViewId="0">
      <pane ySplit="4" topLeftCell="A48" activePane="bottomLeft" state="frozen"/>
      <selection pane="bottomLeft" activeCell="C51" sqref="C51"/>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85</v>
      </c>
      <c r="B1" s="55"/>
      <c r="C1" s="55"/>
      <c r="D1" s="55"/>
      <c r="E1" s="55"/>
      <c r="F1" s="55"/>
      <c r="G1" s="55"/>
      <c r="H1" s="51" t="str">
        <f>HYPERLINK("[EDEL_Portfolio Monthly Notes 30-Nov-2022.xlsx]Index!A1","Index")</f>
        <v>Index</v>
      </c>
    </row>
    <row r="2" spans="1:8" ht="19.5" customHeight="1" x14ac:dyDescent="0.35">
      <c r="A2" s="55" t="s">
        <v>86</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2"/>
      <c r="B9" s="30"/>
      <c r="C9" s="30"/>
      <c r="D9" s="13"/>
      <c r="E9" s="14"/>
      <c r="F9" s="15"/>
      <c r="G9" s="15"/>
    </row>
    <row r="10" spans="1:8" x14ac:dyDescent="0.35">
      <c r="A10" s="16" t="s">
        <v>637</v>
      </c>
      <c r="B10" s="30"/>
      <c r="C10" s="30"/>
      <c r="D10" s="13"/>
      <c r="E10" s="14"/>
      <c r="F10" s="15"/>
      <c r="G10" s="15"/>
    </row>
    <row r="11" spans="1:8" x14ac:dyDescent="0.35">
      <c r="A11" s="12" t="s">
        <v>2258</v>
      </c>
      <c r="B11" s="30" t="s">
        <v>2259</v>
      </c>
      <c r="C11" s="30"/>
      <c r="D11" s="13">
        <v>3141136</v>
      </c>
      <c r="E11" s="14">
        <v>1454.97</v>
      </c>
      <c r="F11" s="15">
        <v>0.49759999999999999</v>
      </c>
      <c r="G11" s="15"/>
    </row>
    <row r="12" spans="1:8" x14ac:dyDescent="0.35">
      <c r="A12" s="12" t="s">
        <v>2260</v>
      </c>
      <c r="B12" s="30" t="s">
        <v>2261</v>
      </c>
      <c r="C12" s="30"/>
      <c r="D12" s="13">
        <v>2290949</v>
      </c>
      <c r="E12" s="14">
        <v>1451.77</v>
      </c>
      <c r="F12" s="15">
        <v>0.4965</v>
      </c>
      <c r="G12" s="15"/>
    </row>
    <row r="13" spans="1:8" x14ac:dyDescent="0.35">
      <c r="A13" s="16" t="s">
        <v>110</v>
      </c>
      <c r="B13" s="31"/>
      <c r="C13" s="31"/>
      <c r="D13" s="17"/>
      <c r="E13" s="18">
        <v>2906.74</v>
      </c>
      <c r="F13" s="19">
        <v>0.99409999999999998</v>
      </c>
      <c r="G13" s="20"/>
    </row>
    <row r="14" spans="1:8" x14ac:dyDescent="0.35">
      <c r="A14" s="12"/>
      <c r="B14" s="30"/>
      <c r="C14" s="30"/>
      <c r="D14" s="13"/>
      <c r="E14" s="14"/>
      <c r="F14" s="15"/>
      <c r="G14" s="15"/>
    </row>
    <row r="15" spans="1:8" x14ac:dyDescent="0.35">
      <c r="A15" s="21" t="s">
        <v>135</v>
      </c>
      <c r="B15" s="32"/>
      <c r="C15" s="32"/>
      <c r="D15" s="22"/>
      <c r="E15" s="18">
        <v>2906.74</v>
      </c>
      <c r="F15" s="19">
        <v>0.99409999999999998</v>
      </c>
      <c r="G15" s="20"/>
    </row>
    <row r="16" spans="1:8" x14ac:dyDescent="0.35">
      <c r="A16" s="12"/>
      <c r="B16" s="30"/>
      <c r="C16" s="30"/>
      <c r="D16" s="13"/>
      <c r="E16" s="14"/>
      <c r="F16" s="15"/>
      <c r="G16" s="15"/>
    </row>
    <row r="17" spans="1:7" x14ac:dyDescent="0.35">
      <c r="A17" s="16" t="s">
        <v>136</v>
      </c>
      <c r="B17" s="30"/>
      <c r="C17" s="30"/>
      <c r="D17" s="13"/>
      <c r="E17" s="14"/>
      <c r="F17" s="15"/>
      <c r="G17" s="15"/>
    </row>
    <row r="18" spans="1:7" x14ac:dyDescent="0.35">
      <c r="A18" s="12" t="s">
        <v>137</v>
      </c>
      <c r="B18" s="30"/>
      <c r="C18" s="30"/>
      <c r="D18" s="13"/>
      <c r="E18" s="14">
        <v>10</v>
      </c>
      <c r="F18" s="15">
        <v>3.3999999999999998E-3</v>
      </c>
      <c r="G18" s="15">
        <v>5.6446000000000003E-2</v>
      </c>
    </row>
    <row r="19" spans="1:7" x14ac:dyDescent="0.35">
      <c r="A19" s="16" t="s">
        <v>110</v>
      </c>
      <c r="B19" s="31"/>
      <c r="C19" s="31"/>
      <c r="D19" s="17"/>
      <c r="E19" s="18">
        <v>10</v>
      </c>
      <c r="F19" s="19">
        <v>3.3999999999999998E-3</v>
      </c>
      <c r="G19" s="20"/>
    </row>
    <row r="20" spans="1:7" x14ac:dyDescent="0.35">
      <c r="A20" s="12"/>
      <c r="B20" s="30"/>
      <c r="C20" s="30"/>
      <c r="D20" s="13"/>
      <c r="E20" s="14"/>
      <c r="F20" s="15"/>
      <c r="G20" s="15"/>
    </row>
    <row r="21" spans="1:7" x14ac:dyDescent="0.35">
      <c r="A21" s="21" t="s">
        <v>135</v>
      </c>
      <c r="B21" s="32"/>
      <c r="C21" s="32"/>
      <c r="D21" s="22"/>
      <c r="E21" s="18">
        <v>10</v>
      </c>
      <c r="F21" s="19">
        <v>3.3999999999999998E-3</v>
      </c>
      <c r="G21" s="20"/>
    </row>
    <row r="22" spans="1:7" x14ac:dyDescent="0.35">
      <c r="A22" s="12" t="s">
        <v>138</v>
      </c>
      <c r="B22" s="30"/>
      <c r="C22" s="30"/>
      <c r="D22" s="13"/>
      <c r="E22" s="14">
        <v>1.5462E-3</v>
      </c>
      <c r="F22" s="15">
        <v>0</v>
      </c>
      <c r="G22" s="15"/>
    </row>
    <row r="23" spans="1:7" x14ac:dyDescent="0.35">
      <c r="A23" s="12" t="s">
        <v>139</v>
      </c>
      <c r="B23" s="30"/>
      <c r="C23" s="30"/>
      <c r="D23" s="13"/>
      <c r="E23" s="14">
        <v>7.2284537999999996</v>
      </c>
      <c r="F23" s="15">
        <v>2.5000000000000001E-3</v>
      </c>
      <c r="G23" s="15">
        <v>5.6446000000000003E-2</v>
      </c>
    </row>
    <row r="24" spans="1:7" x14ac:dyDescent="0.35">
      <c r="A24" s="25" t="s">
        <v>140</v>
      </c>
      <c r="B24" s="33"/>
      <c r="C24" s="33"/>
      <c r="D24" s="26"/>
      <c r="E24" s="27">
        <v>2923.97</v>
      </c>
      <c r="F24" s="28">
        <v>1</v>
      </c>
      <c r="G24" s="28"/>
    </row>
    <row r="29" spans="1:7" x14ac:dyDescent="0.35">
      <c r="A29" s="1" t="s">
        <v>2352</v>
      </c>
    </row>
    <row r="30" spans="1:7" x14ac:dyDescent="0.35">
      <c r="A30" s="47" t="s">
        <v>2353</v>
      </c>
      <c r="B30" s="34" t="s">
        <v>104</v>
      </c>
    </row>
    <row r="31" spans="1:7" x14ac:dyDescent="0.35">
      <c r="A31" t="s">
        <v>2354</v>
      </c>
    </row>
    <row r="32" spans="1:7" x14ac:dyDescent="0.35">
      <c r="A32" t="s">
        <v>2355</v>
      </c>
      <c r="B32" t="s">
        <v>2356</v>
      </c>
      <c r="C32" t="s">
        <v>2356</v>
      </c>
    </row>
    <row r="33" spans="1:7" x14ac:dyDescent="0.35">
      <c r="B33" s="48">
        <v>44865</v>
      </c>
      <c r="C33" s="48">
        <v>44895</v>
      </c>
    </row>
    <row r="34" spans="1:7" x14ac:dyDescent="0.35">
      <c r="A34" t="s">
        <v>2360</v>
      </c>
      <c r="B34">
        <v>10.048999999999999</v>
      </c>
      <c r="C34">
        <v>10.638999999999999</v>
      </c>
      <c r="E34" s="2"/>
      <c r="G34"/>
    </row>
    <row r="35" spans="1:7" x14ac:dyDescent="0.35">
      <c r="A35" t="s">
        <v>2361</v>
      </c>
      <c r="B35">
        <v>10.048999999999999</v>
      </c>
      <c r="C35">
        <v>10.638999999999999</v>
      </c>
      <c r="E35" s="2"/>
      <c r="G35"/>
    </row>
    <row r="36" spans="1:7" x14ac:dyDescent="0.35">
      <c r="A36" t="s">
        <v>2385</v>
      </c>
      <c r="B36">
        <v>10.044</v>
      </c>
      <c r="C36">
        <v>10.629</v>
      </c>
      <c r="E36" s="2"/>
      <c r="G36"/>
    </row>
    <row r="37" spans="1:7" x14ac:dyDescent="0.35">
      <c r="A37" t="s">
        <v>2386</v>
      </c>
      <c r="B37">
        <v>10.044</v>
      </c>
      <c r="C37">
        <v>10.629</v>
      </c>
      <c r="E37" s="2"/>
      <c r="G37"/>
    </row>
    <row r="38" spans="1:7" x14ac:dyDescent="0.35">
      <c r="E38" s="2"/>
      <c r="G38"/>
    </row>
    <row r="39" spans="1:7" x14ac:dyDescent="0.35">
      <c r="A39" t="s">
        <v>2371</v>
      </c>
      <c r="B39" s="34" t="s">
        <v>104</v>
      </c>
    </row>
    <row r="40" spans="1:7" x14ac:dyDescent="0.35">
      <c r="A40" t="s">
        <v>2372</v>
      </c>
      <c r="B40" s="34" t="s">
        <v>104</v>
      </c>
    </row>
    <row r="41" spans="1:7" ht="29" x14ac:dyDescent="0.35">
      <c r="A41" s="47" t="s">
        <v>2373</v>
      </c>
      <c r="B41" s="34" t="s">
        <v>104</v>
      </c>
    </row>
    <row r="42" spans="1:7" ht="29" x14ac:dyDescent="0.35">
      <c r="A42" s="47" t="s">
        <v>2374</v>
      </c>
      <c r="B42" s="34" t="s">
        <v>104</v>
      </c>
    </row>
    <row r="43" spans="1:7" x14ac:dyDescent="0.35">
      <c r="A43" t="s">
        <v>2375</v>
      </c>
      <c r="B43" s="34" t="s">
        <v>104</v>
      </c>
    </row>
    <row r="44" spans="1:7" ht="29" x14ac:dyDescent="0.35">
      <c r="A44" s="47" t="s">
        <v>2376</v>
      </c>
      <c r="B44" s="34" t="s">
        <v>104</v>
      </c>
    </row>
    <row r="45" spans="1:7" ht="29" x14ac:dyDescent="0.35">
      <c r="A45" s="47" t="s">
        <v>2377</v>
      </c>
      <c r="B45" s="34" t="s">
        <v>104</v>
      </c>
    </row>
    <row r="46" spans="1:7" ht="29" x14ac:dyDescent="0.35">
      <c r="A46" s="47" t="s">
        <v>2380</v>
      </c>
      <c r="B46" s="34" t="s">
        <v>104</v>
      </c>
    </row>
    <row r="47" spans="1:7" x14ac:dyDescent="0.35">
      <c r="A47" t="s">
        <v>2523</v>
      </c>
      <c r="B47" s="34" t="s">
        <v>104</v>
      </c>
    </row>
    <row r="48" spans="1:7" x14ac:dyDescent="0.35">
      <c r="A48" t="s">
        <v>2524</v>
      </c>
      <c r="B48" s="34" t="s">
        <v>104</v>
      </c>
    </row>
    <row r="50" spans="1:4" ht="29" x14ac:dyDescent="0.35">
      <c r="A50" s="70" t="s">
        <v>2580</v>
      </c>
      <c r="B50" s="57" t="s">
        <v>2581</v>
      </c>
      <c r="C50" s="57" t="s">
        <v>2531</v>
      </c>
      <c r="D50" s="65" t="s">
        <v>2532</v>
      </c>
    </row>
    <row r="51" spans="1:4" ht="74.5" customHeight="1" x14ac:dyDescent="0.35">
      <c r="A51" s="71" t="s">
        <v>2615</v>
      </c>
      <c r="B51" s="61"/>
      <c r="C51" s="59" t="s">
        <v>2616</v>
      </c>
      <c r="D51"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4A3CB-085A-492A-8708-BF2BB73C2C57}">
  <dimension ref="A1:H115"/>
  <sheetViews>
    <sheetView showGridLines="0" workbookViewId="0">
      <pane ySplit="4" topLeftCell="A113" activePane="bottomLeft" state="frozen"/>
      <selection pane="bottomLeft" activeCell="A114" sqref="A114:F115"/>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87</v>
      </c>
      <c r="B1" s="55"/>
      <c r="C1" s="55"/>
      <c r="D1" s="55"/>
      <c r="E1" s="55"/>
      <c r="F1" s="55"/>
      <c r="G1" s="55"/>
      <c r="H1" s="51" t="str">
        <f>HYPERLINK("[EDEL_Portfolio Monthly Notes 30-Nov-2022.xlsx]Index!A1","Index")</f>
        <v>Index</v>
      </c>
    </row>
    <row r="2" spans="1:8" ht="19.5" customHeight="1" x14ac:dyDescent="0.35">
      <c r="A2" s="55" t="s">
        <v>88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105</v>
      </c>
      <c r="B9" s="30"/>
      <c r="C9" s="30"/>
      <c r="D9" s="13"/>
      <c r="E9" s="14"/>
      <c r="F9" s="15"/>
      <c r="G9" s="15"/>
    </row>
    <row r="10" spans="1:8" x14ac:dyDescent="0.35">
      <c r="A10" s="12"/>
      <c r="B10" s="30"/>
      <c r="C10" s="30"/>
      <c r="D10" s="13"/>
      <c r="E10" s="14"/>
      <c r="F10" s="15"/>
      <c r="G10" s="15"/>
    </row>
    <row r="11" spans="1:8" x14ac:dyDescent="0.35">
      <c r="A11" s="16" t="s">
        <v>106</v>
      </c>
      <c r="B11" s="30"/>
      <c r="C11" s="30"/>
      <c r="D11" s="13"/>
      <c r="E11" s="14"/>
      <c r="F11" s="15"/>
      <c r="G11" s="15"/>
    </row>
    <row r="12" spans="1:8" x14ac:dyDescent="0.35">
      <c r="A12" s="12" t="s">
        <v>1467</v>
      </c>
      <c r="B12" s="30" t="s">
        <v>1468</v>
      </c>
      <c r="C12" s="30" t="s">
        <v>109</v>
      </c>
      <c r="D12" s="13">
        <v>10000000</v>
      </c>
      <c r="E12" s="14">
        <v>9977.5499999999993</v>
      </c>
      <c r="F12" s="15">
        <v>8.4900000000000003E-2</v>
      </c>
      <c r="G12" s="15">
        <v>5.8661999999999999E-2</v>
      </c>
    </row>
    <row r="13" spans="1:8" x14ac:dyDescent="0.35">
      <c r="A13" s="12" t="s">
        <v>2262</v>
      </c>
      <c r="B13" s="30" t="s">
        <v>2263</v>
      </c>
      <c r="C13" s="30" t="s">
        <v>109</v>
      </c>
      <c r="D13" s="13">
        <v>7500000</v>
      </c>
      <c r="E13" s="14">
        <v>7427.79</v>
      </c>
      <c r="F13" s="15">
        <v>6.3200000000000006E-2</v>
      </c>
      <c r="G13" s="15">
        <v>6.2252000000000002E-2</v>
      </c>
    </row>
    <row r="14" spans="1:8" x14ac:dyDescent="0.35">
      <c r="A14" s="12" t="s">
        <v>1479</v>
      </c>
      <c r="B14" s="30" t="s">
        <v>1480</v>
      </c>
      <c r="C14" s="30" t="s">
        <v>109</v>
      </c>
      <c r="D14" s="13">
        <v>5000000</v>
      </c>
      <c r="E14" s="14">
        <v>4982.8599999999997</v>
      </c>
      <c r="F14" s="15">
        <v>4.24E-2</v>
      </c>
      <c r="G14" s="15">
        <v>5.9804000000000003E-2</v>
      </c>
    </row>
    <row r="15" spans="1:8" x14ac:dyDescent="0.35">
      <c r="A15" s="16" t="s">
        <v>110</v>
      </c>
      <c r="B15" s="31"/>
      <c r="C15" s="31"/>
      <c r="D15" s="17"/>
      <c r="E15" s="18">
        <v>22388.2</v>
      </c>
      <c r="F15" s="19">
        <v>0.1905</v>
      </c>
      <c r="G15" s="20"/>
    </row>
    <row r="16" spans="1:8" x14ac:dyDescent="0.35">
      <c r="A16" s="16" t="s">
        <v>111</v>
      </c>
      <c r="B16" s="30"/>
      <c r="C16" s="30"/>
      <c r="D16" s="13"/>
      <c r="E16" s="14"/>
      <c r="F16" s="15"/>
      <c r="G16" s="15"/>
    </row>
    <row r="17" spans="1:7" x14ac:dyDescent="0.35">
      <c r="A17" s="12" t="s">
        <v>2264</v>
      </c>
      <c r="B17" s="30" t="s">
        <v>2265</v>
      </c>
      <c r="C17" s="30" t="s">
        <v>114</v>
      </c>
      <c r="D17" s="13">
        <v>7500000</v>
      </c>
      <c r="E17" s="14">
        <v>7425.5</v>
      </c>
      <c r="F17" s="15">
        <v>6.3200000000000006E-2</v>
      </c>
      <c r="G17" s="15">
        <v>6.9099999999999995E-2</v>
      </c>
    </row>
    <row r="18" spans="1:7" x14ac:dyDescent="0.35">
      <c r="A18" s="12" t="s">
        <v>2266</v>
      </c>
      <c r="B18" s="30" t="s">
        <v>2267</v>
      </c>
      <c r="C18" s="30" t="s">
        <v>117</v>
      </c>
      <c r="D18" s="13">
        <v>5000000</v>
      </c>
      <c r="E18" s="14">
        <v>4954.2299999999996</v>
      </c>
      <c r="F18" s="15">
        <v>4.2200000000000001E-2</v>
      </c>
      <c r="G18" s="15">
        <v>6.7448999999999995E-2</v>
      </c>
    </row>
    <row r="19" spans="1:7" x14ac:dyDescent="0.35">
      <c r="A19" s="12" t="s">
        <v>2268</v>
      </c>
      <c r="B19" s="30" t="s">
        <v>2269</v>
      </c>
      <c r="C19" s="30" t="s">
        <v>2270</v>
      </c>
      <c r="D19" s="13">
        <v>5000000</v>
      </c>
      <c r="E19" s="14">
        <v>4943.9399999999996</v>
      </c>
      <c r="F19" s="15">
        <v>4.2099999999999999E-2</v>
      </c>
      <c r="G19" s="15">
        <v>6.7849000000000007E-2</v>
      </c>
    </row>
    <row r="20" spans="1:7" x14ac:dyDescent="0.35">
      <c r="A20" s="12" t="s">
        <v>2271</v>
      </c>
      <c r="B20" s="30" t="s">
        <v>2272</v>
      </c>
      <c r="C20" s="30" t="s">
        <v>117</v>
      </c>
      <c r="D20" s="13">
        <v>5000000</v>
      </c>
      <c r="E20" s="14">
        <v>4935.3</v>
      </c>
      <c r="F20" s="15">
        <v>4.2000000000000003E-2</v>
      </c>
      <c r="G20" s="15">
        <v>6.7400000000000002E-2</v>
      </c>
    </row>
    <row r="21" spans="1:7" x14ac:dyDescent="0.35">
      <c r="A21" s="12" t="s">
        <v>2514</v>
      </c>
      <c r="B21" s="30" t="s">
        <v>2273</v>
      </c>
      <c r="C21" s="30" t="s">
        <v>114</v>
      </c>
      <c r="D21" s="13">
        <v>5000000</v>
      </c>
      <c r="E21" s="14">
        <v>4931.6000000000004</v>
      </c>
      <c r="F21" s="15">
        <v>4.2000000000000003E-2</v>
      </c>
      <c r="G21" s="15">
        <v>6.7499000000000003E-2</v>
      </c>
    </row>
    <row r="22" spans="1:7" x14ac:dyDescent="0.35">
      <c r="A22" s="12" t="s">
        <v>2274</v>
      </c>
      <c r="B22" s="30" t="s">
        <v>2275</v>
      </c>
      <c r="C22" s="30" t="s">
        <v>2270</v>
      </c>
      <c r="D22" s="13">
        <v>2500000</v>
      </c>
      <c r="E22" s="14">
        <v>2485.29</v>
      </c>
      <c r="F22" s="15">
        <v>2.12E-2</v>
      </c>
      <c r="G22" s="15">
        <v>6.7500000000000004E-2</v>
      </c>
    </row>
    <row r="23" spans="1:7" x14ac:dyDescent="0.35">
      <c r="A23" s="12" t="s">
        <v>2276</v>
      </c>
      <c r="B23" s="30" t="s">
        <v>2277</v>
      </c>
      <c r="C23" s="30" t="s">
        <v>114</v>
      </c>
      <c r="D23" s="13">
        <v>2500000</v>
      </c>
      <c r="E23" s="14">
        <v>2484.9</v>
      </c>
      <c r="F23" s="15">
        <v>2.12E-2</v>
      </c>
      <c r="G23" s="15">
        <v>6.7200999999999997E-2</v>
      </c>
    </row>
    <row r="24" spans="1:7" x14ac:dyDescent="0.35">
      <c r="A24" s="16" t="s">
        <v>110</v>
      </c>
      <c r="B24" s="31"/>
      <c r="C24" s="31"/>
      <c r="D24" s="17"/>
      <c r="E24" s="18">
        <v>32160.76</v>
      </c>
      <c r="F24" s="19">
        <v>0.27389999999999998</v>
      </c>
      <c r="G24" s="20"/>
    </row>
    <row r="25" spans="1:7" x14ac:dyDescent="0.35">
      <c r="A25" s="12"/>
      <c r="B25" s="30"/>
      <c r="C25" s="30"/>
      <c r="D25" s="13"/>
      <c r="E25" s="14"/>
      <c r="F25" s="15"/>
      <c r="G25" s="15"/>
    </row>
    <row r="26" spans="1:7" x14ac:dyDescent="0.35">
      <c r="A26" s="16" t="s">
        <v>131</v>
      </c>
      <c r="B26" s="30"/>
      <c r="C26" s="30"/>
      <c r="D26" s="13"/>
      <c r="E26" s="14"/>
      <c r="F26" s="15"/>
      <c r="G26" s="15"/>
    </row>
    <row r="27" spans="1:7" x14ac:dyDescent="0.35">
      <c r="A27" s="12" t="s">
        <v>2499</v>
      </c>
      <c r="B27" s="30" t="s">
        <v>2278</v>
      </c>
      <c r="C27" s="30" t="s">
        <v>114</v>
      </c>
      <c r="D27" s="13">
        <v>7500000</v>
      </c>
      <c r="E27" s="14">
        <v>7494.88</v>
      </c>
      <c r="F27" s="15">
        <v>6.3799999999999996E-2</v>
      </c>
      <c r="G27" s="15">
        <v>6.2412000000000002E-2</v>
      </c>
    </row>
    <row r="28" spans="1:7" x14ac:dyDescent="0.35">
      <c r="A28" s="12" t="s">
        <v>2500</v>
      </c>
      <c r="B28" s="30" t="s">
        <v>2279</v>
      </c>
      <c r="C28" s="30" t="s">
        <v>114</v>
      </c>
      <c r="D28" s="13">
        <v>5000000</v>
      </c>
      <c r="E28" s="14">
        <v>4990.09</v>
      </c>
      <c r="F28" s="15">
        <v>4.2500000000000003E-2</v>
      </c>
      <c r="G28" s="15">
        <v>6.5930000000000002E-2</v>
      </c>
    </row>
    <row r="29" spans="1:7" x14ac:dyDescent="0.35">
      <c r="A29" s="12" t="s">
        <v>2501</v>
      </c>
      <c r="B29" s="30" t="s">
        <v>2280</v>
      </c>
      <c r="C29" s="30" t="s">
        <v>114</v>
      </c>
      <c r="D29" s="13">
        <v>5000000</v>
      </c>
      <c r="E29" s="14">
        <v>4988.04</v>
      </c>
      <c r="F29" s="15">
        <v>4.2500000000000003E-2</v>
      </c>
      <c r="G29" s="15">
        <v>6.2551999999999996E-2</v>
      </c>
    </row>
    <row r="30" spans="1:7" x14ac:dyDescent="0.35">
      <c r="A30" s="12" t="s">
        <v>2502</v>
      </c>
      <c r="B30" s="30" t="s">
        <v>2281</v>
      </c>
      <c r="C30" s="30" t="s">
        <v>114</v>
      </c>
      <c r="D30" s="13">
        <v>5000000</v>
      </c>
      <c r="E30" s="14">
        <v>4951.07</v>
      </c>
      <c r="F30" s="15">
        <v>4.2200000000000001E-2</v>
      </c>
      <c r="G30" s="15">
        <v>7.2151000000000007E-2</v>
      </c>
    </row>
    <row r="31" spans="1:7" x14ac:dyDescent="0.35">
      <c r="A31" s="12" t="s">
        <v>2503</v>
      </c>
      <c r="B31" s="30" t="s">
        <v>2282</v>
      </c>
      <c r="C31" s="30" t="s">
        <v>114</v>
      </c>
      <c r="D31" s="13">
        <v>5000000</v>
      </c>
      <c r="E31" s="14">
        <v>4925.03</v>
      </c>
      <c r="F31" s="15">
        <v>4.19E-2</v>
      </c>
      <c r="G31" s="15">
        <v>6.8598999999999993E-2</v>
      </c>
    </row>
    <row r="32" spans="1:7" x14ac:dyDescent="0.35">
      <c r="A32" s="12" t="s">
        <v>2504</v>
      </c>
      <c r="B32" s="30" t="s">
        <v>2283</v>
      </c>
      <c r="C32" s="30" t="s">
        <v>114</v>
      </c>
      <c r="D32" s="13">
        <v>5000000</v>
      </c>
      <c r="E32" s="14">
        <v>4920.1400000000003</v>
      </c>
      <c r="F32" s="15">
        <v>4.19E-2</v>
      </c>
      <c r="G32" s="15">
        <v>6.9698999999999997E-2</v>
      </c>
    </row>
    <row r="33" spans="1:7" x14ac:dyDescent="0.35">
      <c r="A33" s="12" t="s">
        <v>2505</v>
      </c>
      <c r="B33" s="30" t="s">
        <v>2284</v>
      </c>
      <c r="C33" s="30" t="s">
        <v>114</v>
      </c>
      <c r="D33" s="13">
        <v>2500000</v>
      </c>
      <c r="E33" s="14">
        <v>2498.36</v>
      </c>
      <c r="F33" s="15">
        <v>2.1299999999999999E-2</v>
      </c>
      <c r="G33" s="15">
        <v>5.9991000000000003E-2</v>
      </c>
    </row>
    <row r="34" spans="1:7" x14ac:dyDescent="0.35">
      <c r="A34" s="12" t="s">
        <v>2506</v>
      </c>
      <c r="B34" s="30" t="s">
        <v>2285</v>
      </c>
      <c r="C34" s="30" t="s">
        <v>114</v>
      </c>
      <c r="D34" s="13">
        <v>2500000</v>
      </c>
      <c r="E34" s="14">
        <v>2494.06</v>
      </c>
      <c r="F34" s="15">
        <v>2.12E-2</v>
      </c>
      <c r="G34" s="15">
        <v>6.2146E-2</v>
      </c>
    </row>
    <row r="35" spans="1:7" x14ac:dyDescent="0.35">
      <c r="A35" s="12" t="s">
        <v>2507</v>
      </c>
      <c r="B35" s="30" t="s">
        <v>2286</v>
      </c>
      <c r="C35" s="30" t="s">
        <v>114</v>
      </c>
      <c r="D35" s="13">
        <v>2500000</v>
      </c>
      <c r="E35" s="14">
        <v>2487.44</v>
      </c>
      <c r="F35" s="15">
        <v>2.12E-2</v>
      </c>
      <c r="G35" s="15">
        <v>6.3551999999999997E-2</v>
      </c>
    </row>
    <row r="36" spans="1:7" x14ac:dyDescent="0.35">
      <c r="A36" s="12" t="s">
        <v>2508</v>
      </c>
      <c r="B36" s="30" t="s">
        <v>2287</v>
      </c>
      <c r="C36" s="30" t="s">
        <v>114</v>
      </c>
      <c r="D36" s="13">
        <v>2500000</v>
      </c>
      <c r="E36" s="14">
        <v>2484.98</v>
      </c>
      <c r="F36" s="15">
        <v>2.12E-2</v>
      </c>
      <c r="G36" s="15">
        <v>6.8948999999999996E-2</v>
      </c>
    </row>
    <row r="37" spans="1:7" x14ac:dyDescent="0.35">
      <c r="A37" s="12" t="s">
        <v>2509</v>
      </c>
      <c r="B37" s="30" t="s">
        <v>2288</v>
      </c>
      <c r="C37" s="30" t="s">
        <v>114</v>
      </c>
      <c r="D37" s="13">
        <v>2500000</v>
      </c>
      <c r="E37" s="14">
        <v>2483.52</v>
      </c>
      <c r="F37" s="15">
        <v>2.1100000000000001E-2</v>
      </c>
      <c r="G37" s="15">
        <v>6.7299999999999999E-2</v>
      </c>
    </row>
    <row r="38" spans="1:7" x14ac:dyDescent="0.35">
      <c r="A38" s="12" t="s">
        <v>2510</v>
      </c>
      <c r="B38" s="30" t="s">
        <v>2289</v>
      </c>
      <c r="C38" s="30" t="s">
        <v>114</v>
      </c>
      <c r="D38" s="13">
        <v>2500000</v>
      </c>
      <c r="E38" s="14">
        <v>2479.64</v>
      </c>
      <c r="F38" s="15">
        <v>2.1100000000000001E-2</v>
      </c>
      <c r="G38" s="15">
        <v>6.9696999999999995E-2</v>
      </c>
    </row>
    <row r="39" spans="1:7" x14ac:dyDescent="0.35">
      <c r="A39" s="12" t="s">
        <v>2511</v>
      </c>
      <c r="B39" s="30" t="s">
        <v>2290</v>
      </c>
      <c r="C39" s="30" t="s">
        <v>117</v>
      </c>
      <c r="D39" s="13">
        <v>2500000</v>
      </c>
      <c r="E39" s="14">
        <v>2472.87</v>
      </c>
      <c r="F39" s="15">
        <v>2.1100000000000001E-2</v>
      </c>
      <c r="G39" s="15">
        <v>7.0250000000000007E-2</v>
      </c>
    </row>
    <row r="40" spans="1:7" x14ac:dyDescent="0.35">
      <c r="A40" s="12" t="s">
        <v>2512</v>
      </c>
      <c r="B40" s="30" t="s">
        <v>2291</v>
      </c>
      <c r="C40" s="30" t="s">
        <v>117</v>
      </c>
      <c r="D40" s="13">
        <v>2500000</v>
      </c>
      <c r="E40" s="14">
        <v>2470.81</v>
      </c>
      <c r="F40" s="15">
        <v>2.1000000000000001E-2</v>
      </c>
      <c r="G40" s="15">
        <v>7.0702000000000001E-2</v>
      </c>
    </row>
    <row r="41" spans="1:7" x14ac:dyDescent="0.35">
      <c r="A41" s="12" t="s">
        <v>2513</v>
      </c>
      <c r="B41" s="30" t="s">
        <v>2292</v>
      </c>
      <c r="C41" s="30" t="s">
        <v>114</v>
      </c>
      <c r="D41" s="13">
        <v>2500000</v>
      </c>
      <c r="E41" s="14">
        <v>2470.64</v>
      </c>
      <c r="F41" s="15">
        <v>2.1000000000000001E-2</v>
      </c>
      <c r="G41" s="15">
        <v>7.1099999999999997E-2</v>
      </c>
    </row>
    <row r="42" spans="1:7" x14ac:dyDescent="0.35">
      <c r="A42" s="16" t="s">
        <v>110</v>
      </c>
      <c r="B42" s="31"/>
      <c r="C42" s="31"/>
      <c r="D42" s="17"/>
      <c r="E42" s="18">
        <v>54611.57</v>
      </c>
      <c r="F42" s="19">
        <v>0.46500000000000002</v>
      </c>
      <c r="G42" s="20"/>
    </row>
    <row r="43" spans="1:7" x14ac:dyDescent="0.35">
      <c r="A43" s="12"/>
      <c r="B43" s="30"/>
      <c r="C43" s="30"/>
      <c r="D43" s="13"/>
      <c r="E43" s="14"/>
      <c r="F43" s="15"/>
      <c r="G43" s="15"/>
    </row>
    <row r="44" spans="1:7" x14ac:dyDescent="0.35">
      <c r="A44" s="21" t="s">
        <v>135</v>
      </c>
      <c r="B44" s="32"/>
      <c r="C44" s="32"/>
      <c r="D44" s="22"/>
      <c r="E44" s="18">
        <v>109160.53</v>
      </c>
      <c r="F44" s="19">
        <v>0.9294</v>
      </c>
      <c r="G44" s="20"/>
    </row>
    <row r="45" spans="1:7" x14ac:dyDescent="0.35">
      <c r="A45" s="12"/>
      <c r="B45" s="30"/>
      <c r="C45" s="30"/>
      <c r="D45" s="13"/>
      <c r="E45" s="14"/>
      <c r="F45" s="15"/>
      <c r="G45" s="15"/>
    </row>
    <row r="46" spans="1:7" x14ac:dyDescent="0.35">
      <c r="A46" s="12"/>
      <c r="B46" s="30"/>
      <c r="C46" s="30"/>
      <c r="D46" s="13"/>
      <c r="E46" s="14"/>
      <c r="F46" s="15"/>
      <c r="G46" s="15"/>
    </row>
    <row r="47" spans="1:7" x14ac:dyDescent="0.35">
      <c r="A47" s="16" t="s">
        <v>136</v>
      </c>
      <c r="B47" s="30"/>
      <c r="C47" s="30"/>
      <c r="D47" s="13"/>
      <c r="E47" s="14"/>
      <c r="F47" s="15"/>
      <c r="G47" s="15"/>
    </row>
    <row r="48" spans="1:7" x14ac:dyDescent="0.35">
      <c r="A48" s="12" t="s">
        <v>137</v>
      </c>
      <c r="B48" s="30"/>
      <c r="C48" s="30"/>
      <c r="D48" s="13"/>
      <c r="E48" s="14">
        <v>8374.7000000000007</v>
      </c>
      <c r="F48" s="15">
        <v>7.1300000000000002E-2</v>
      </c>
      <c r="G48" s="15">
        <v>5.6446000000000003E-2</v>
      </c>
    </row>
    <row r="49" spans="1:7" x14ac:dyDescent="0.35">
      <c r="A49" s="16" t="s">
        <v>110</v>
      </c>
      <c r="B49" s="31"/>
      <c r="C49" s="31"/>
      <c r="D49" s="17"/>
      <c r="E49" s="18">
        <v>8374.7000000000007</v>
      </c>
      <c r="F49" s="19">
        <v>7.1300000000000002E-2</v>
      </c>
      <c r="G49" s="20"/>
    </row>
    <row r="50" spans="1:7" x14ac:dyDescent="0.35">
      <c r="A50" s="12"/>
      <c r="B50" s="30"/>
      <c r="C50" s="30"/>
      <c r="D50" s="13"/>
      <c r="E50" s="14"/>
      <c r="F50" s="15"/>
      <c r="G50" s="15"/>
    </row>
    <row r="51" spans="1:7" x14ac:dyDescent="0.35">
      <c r="A51" s="21" t="s">
        <v>135</v>
      </c>
      <c r="B51" s="32"/>
      <c r="C51" s="32"/>
      <c r="D51" s="22"/>
      <c r="E51" s="18">
        <v>8374.7000000000007</v>
      </c>
      <c r="F51" s="19">
        <v>7.1300000000000002E-2</v>
      </c>
      <c r="G51" s="20"/>
    </row>
    <row r="52" spans="1:7" x14ac:dyDescent="0.35">
      <c r="A52" s="12" t="s">
        <v>138</v>
      </c>
      <c r="B52" s="30"/>
      <c r="C52" s="30"/>
      <c r="D52" s="13"/>
      <c r="E52" s="14">
        <v>1.2951193999999999</v>
      </c>
      <c r="F52" s="15">
        <v>1.1E-5</v>
      </c>
      <c r="G52" s="15"/>
    </row>
    <row r="53" spans="1:7" x14ac:dyDescent="0.35">
      <c r="A53" s="12" t="s">
        <v>139</v>
      </c>
      <c r="B53" s="30"/>
      <c r="C53" s="30"/>
      <c r="D53" s="13"/>
      <c r="E53" s="23">
        <v>-82.365119399999998</v>
      </c>
      <c r="F53" s="24">
        <v>-7.1100000000000004E-4</v>
      </c>
      <c r="G53" s="15">
        <v>5.6446000000000003E-2</v>
      </c>
    </row>
    <row r="54" spans="1:7" x14ac:dyDescent="0.35">
      <c r="A54" s="25" t="s">
        <v>140</v>
      </c>
      <c r="B54" s="33"/>
      <c r="C54" s="33"/>
      <c r="D54" s="26"/>
      <c r="E54" s="27">
        <v>117454.16</v>
      </c>
      <c r="F54" s="28">
        <v>1</v>
      </c>
      <c r="G54" s="28"/>
    </row>
    <row r="56" spans="1:7" x14ac:dyDescent="0.35">
      <c r="A56" s="1" t="s">
        <v>141</v>
      </c>
    </row>
    <row r="57" spans="1:7" x14ac:dyDescent="0.35">
      <c r="A57" s="1" t="s">
        <v>142</v>
      </c>
    </row>
    <row r="59" spans="1:7" x14ac:dyDescent="0.35">
      <c r="A59" s="1" t="s">
        <v>2352</v>
      </c>
    </row>
    <row r="60" spans="1:7" x14ac:dyDescent="0.35">
      <c r="A60" s="47" t="s">
        <v>2353</v>
      </c>
      <c r="B60" s="34" t="s">
        <v>104</v>
      </c>
    </row>
    <row r="61" spans="1:7" x14ac:dyDescent="0.35">
      <c r="A61" t="s">
        <v>2354</v>
      </c>
    </row>
    <row r="62" spans="1:7" x14ac:dyDescent="0.35">
      <c r="A62" t="s">
        <v>2378</v>
      </c>
      <c r="B62" t="s">
        <v>2356</v>
      </c>
      <c r="C62" t="s">
        <v>2356</v>
      </c>
    </row>
    <row r="63" spans="1:7" x14ac:dyDescent="0.35">
      <c r="B63" s="48">
        <v>44865</v>
      </c>
      <c r="C63" s="48">
        <v>44895</v>
      </c>
    </row>
    <row r="64" spans="1:7" x14ac:dyDescent="0.35">
      <c r="A64" t="s">
        <v>2357</v>
      </c>
      <c r="B64">
        <v>2825.3245000000002</v>
      </c>
      <c r="C64">
        <v>2840.9448000000002</v>
      </c>
      <c r="E64" s="2"/>
      <c r="G64"/>
    </row>
    <row r="65" spans="1:7" x14ac:dyDescent="0.35">
      <c r="A65" t="s">
        <v>2358</v>
      </c>
      <c r="B65">
        <v>1643.7331999999999</v>
      </c>
      <c r="C65">
        <v>1652.8208999999999</v>
      </c>
      <c r="E65" s="2"/>
      <c r="G65"/>
    </row>
    <row r="66" spans="1:7" x14ac:dyDescent="0.35">
      <c r="A66" t="s">
        <v>2402</v>
      </c>
      <c r="B66">
        <v>1021.9502</v>
      </c>
      <c r="C66">
        <v>1027.6002000000001</v>
      </c>
      <c r="E66" s="2"/>
      <c r="G66"/>
    </row>
    <row r="67" spans="1:7" x14ac:dyDescent="0.35">
      <c r="A67" t="s">
        <v>2381</v>
      </c>
      <c r="B67">
        <v>2232.9821999999999</v>
      </c>
      <c r="C67">
        <v>2245.3276000000001</v>
      </c>
      <c r="E67" s="2"/>
      <c r="G67"/>
    </row>
    <row r="68" spans="1:7" x14ac:dyDescent="0.35">
      <c r="A68" t="s">
        <v>2360</v>
      </c>
      <c r="B68">
        <v>2825.3332</v>
      </c>
      <c r="C68">
        <v>2840.9535999999998</v>
      </c>
      <c r="E68" s="2"/>
      <c r="G68"/>
    </row>
    <row r="69" spans="1:7" x14ac:dyDescent="0.35">
      <c r="A69" t="s">
        <v>2361</v>
      </c>
      <c r="B69">
        <v>2825.3478</v>
      </c>
      <c r="C69">
        <v>2840.9681</v>
      </c>
      <c r="E69" s="2"/>
      <c r="G69"/>
    </row>
    <row r="70" spans="1:7" x14ac:dyDescent="0.35">
      <c r="A70" t="s">
        <v>2382</v>
      </c>
      <c r="B70">
        <v>1005.3184</v>
      </c>
      <c r="C70">
        <v>1005.2241</v>
      </c>
      <c r="E70" s="2"/>
      <c r="G70"/>
    </row>
    <row r="71" spans="1:7" x14ac:dyDescent="0.35">
      <c r="A71" t="s">
        <v>2383</v>
      </c>
      <c r="B71">
        <v>2175.1084999999998</v>
      </c>
      <c r="C71">
        <v>2173.2548999999999</v>
      </c>
      <c r="E71" s="2"/>
      <c r="G71"/>
    </row>
    <row r="72" spans="1:7" x14ac:dyDescent="0.35">
      <c r="A72" t="s">
        <v>2426</v>
      </c>
      <c r="B72">
        <v>1925.2147</v>
      </c>
      <c r="C72">
        <v>1935.4788000000001</v>
      </c>
      <c r="E72" s="2"/>
      <c r="G72"/>
    </row>
    <row r="73" spans="1:7" x14ac:dyDescent="0.35">
      <c r="A73" t="s">
        <v>2369</v>
      </c>
      <c r="B73">
        <v>1620.6347000000001</v>
      </c>
      <c r="C73">
        <v>1629.2822000000001</v>
      </c>
      <c r="E73" s="2"/>
      <c r="G73"/>
    </row>
    <row r="74" spans="1:7" x14ac:dyDescent="0.35">
      <c r="A74" t="s">
        <v>2427</v>
      </c>
      <c r="B74">
        <v>1030.2607</v>
      </c>
      <c r="C74">
        <v>1035.7523000000001</v>
      </c>
      <c r="E74" s="2"/>
      <c r="G74"/>
    </row>
    <row r="75" spans="1:7" x14ac:dyDescent="0.35">
      <c r="A75" t="s">
        <v>2397</v>
      </c>
      <c r="B75">
        <v>2153.7937999999999</v>
      </c>
      <c r="C75">
        <v>2153.4893999999999</v>
      </c>
      <c r="E75" s="2"/>
      <c r="G75"/>
    </row>
    <row r="76" spans="1:7" x14ac:dyDescent="0.35">
      <c r="A76" t="s">
        <v>2428</v>
      </c>
      <c r="B76">
        <v>2782.4508999999998</v>
      </c>
      <c r="C76">
        <v>2797.2822000000001</v>
      </c>
      <c r="E76" s="2"/>
      <c r="G76"/>
    </row>
    <row r="77" spans="1:7" x14ac:dyDescent="0.35">
      <c r="A77" t="s">
        <v>2425</v>
      </c>
      <c r="B77">
        <v>2782.4535000000001</v>
      </c>
      <c r="C77">
        <v>2797.2845000000002</v>
      </c>
      <c r="E77" s="2"/>
      <c r="G77"/>
    </row>
    <row r="78" spans="1:7" x14ac:dyDescent="0.35">
      <c r="A78" t="s">
        <v>2398</v>
      </c>
      <c r="B78">
        <v>1018.164</v>
      </c>
      <c r="C78">
        <v>1023.5911</v>
      </c>
      <c r="E78" s="2"/>
      <c r="G78"/>
    </row>
    <row r="79" spans="1:7" x14ac:dyDescent="0.35">
      <c r="A79" t="s">
        <v>2399</v>
      </c>
      <c r="B79">
        <v>1044.2574999999999</v>
      </c>
      <c r="C79">
        <v>1049.8236999999999</v>
      </c>
      <c r="E79" s="2"/>
      <c r="G79"/>
    </row>
    <row r="80" spans="1:7" x14ac:dyDescent="0.35">
      <c r="A80" t="s">
        <v>2429</v>
      </c>
      <c r="B80" t="s">
        <v>2359</v>
      </c>
      <c r="C80" t="s">
        <v>2359</v>
      </c>
      <c r="E80" s="2"/>
      <c r="G80"/>
    </row>
    <row r="81" spans="1:7" x14ac:dyDescent="0.35">
      <c r="A81" t="s">
        <v>2430</v>
      </c>
      <c r="B81" t="s">
        <v>2359</v>
      </c>
      <c r="C81" t="s">
        <v>2359</v>
      </c>
      <c r="E81" s="2"/>
      <c r="G81"/>
    </row>
    <row r="82" spans="1:7" x14ac:dyDescent="0.35">
      <c r="A82" t="s">
        <v>2431</v>
      </c>
      <c r="B82">
        <v>1030.0244</v>
      </c>
      <c r="C82">
        <v>1035.5146999999999</v>
      </c>
      <c r="E82" s="2"/>
      <c r="G82"/>
    </row>
    <row r="83" spans="1:7" x14ac:dyDescent="0.35">
      <c r="A83" t="s">
        <v>2432</v>
      </c>
      <c r="B83" t="s">
        <v>2359</v>
      </c>
      <c r="C83" t="s">
        <v>2359</v>
      </c>
      <c r="E83" s="2"/>
      <c r="G83"/>
    </row>
    <row r="84" spans="1:7" x14ac:dyDescent="0.35">
      <c r="A84" t="s">
        <v>2433</v>
      </c>
      <c r="B84">
        <v>2530.4454999999998</v>
      </c>
      <c r="C84">
        <v>2543.9331999999999</v>
      </c>
      <c r="E84" s="2"/>
      <c r="G84"/>
    </row>
    <row r="85" spans="1:7" x14ac:dyDescent="0.35">
      <c r="A85" t="s">
        <v>2434</v>
      </c>
      <c r="B85" t="s">
        <v>2359</v>
      </c>
      <c r="C85" t="s">
        <v>2359</v>
      </c>
      <c r="E85" s="2"/>
      <c r="G85"/>
    </row>
    <row r="86" spans="1:7" x14ac:dyDescent="0.35">
      <c r="A86" t="s">
        <v>2435</v>
      </c>
      <c r="B86">
        <v>1244.6387</v>
      </c>
      <c r="C86">
        <v>1244.5382</v>
      </c>
      <c r="E86" s="2"/>
      <c r="G86"/>
    </row>
    <row r="87" spans="1:7" x14ac:dyDescent="0.35">
      <c r="A87" t="s">
        <v>2436</v>
      </c>
      <c r="B87">
        <v>1232.1987999999999</v>
      </c>
      <c r="C87">
        <v>1231.1886</v>
      </c>
      <c r="E87" s="2"/>
      <c r="G87"/>
    </row>
    <row r="88" spans="1:7" x14ac:dyDescent="0.35">
      <c r="A88" t="s">
        <v>2405</v>
      </c>
      <c r="B88" t="s">
        <v>2359</v>
      </c>
      <c r="C88" t="s">
        <v>2359</v>
      </c>
      <c r="E88" s="2"/>
      <c r="G88"/>
    </row>
    <row r="89" spans="1:7" x14ac:dyDescent="0.35">
      <c r="A89" t="s">
        <v>2406</v>
      </c>
      <c r="B89" t="s">
        <v>2359</v>
      </c>
      <c r="C89" t="s">
        <v>2359</v>
      </c>
      <c r="E89" s="2"/>
      <c r="G89"/>
    </row>
    <row r="90" spans="1:7" x14ac:dyDescent="0.35">
      <c r="A90" t="s">
        <v>2407</v>
      </c>
      <c r="B90" t="s">
        <v>2359</v>
      </c>
      <c r="C90" t="s">
        <v>2359</v>
      </c>
      <c r="E90" s="2"/>
      <c r="G90"/>
    </row>
    <row r="91" spans="1:7" x14ac:dyDescent="0.35">
      <c r="A91" t="s">
        <v>2408</v>
      </c>
      <c r="B91" t="s">
        <v>2359</v>
      </c>
      <c r="C91" t="s">
        <v>2359</v>
      </c>
      <c r="E91" s="2"/>
      <c r="G91"/>
    </row>
    <row r="92" spans="1:7" x14ac:dyDescent="0.35">
      <c r="A92" t="s">
        <v>2370</v>
      </c>
      <c r="E92" s="2"/>
      <c r="G92"/>
    </row>
    <row r="94" spans="1:7" x14ac:dyDescent="0.35">
      <c r="A94" t="s">
        <v>2389</v>
      </c>
    </row>
    <row r="96" spans="1:7" x14ac:dyDescent="0.35">
      <c r="A96" s="50" t="s">
        <v>2390</v>
      </c>
      <c r="B96" s="50" t="s">
        <v>2391</v>
      </c>
      <c r="C96" s="50" t="s">
        <v>2392</v>
      </c>
      <c r="D96" s="50" t="s">
        <v>2393</v>
      </c>
    </row>
    <row r="97" spans="1:4" x14ac:dyDescent="0.35">
      <c r="A97" s="50" t="s">
        <v>2395</v>
      </c>
      <c r="B97" s="50"/>
      <c r="C97" s="50">
        <v>5.6469680000000002</v>
      </c>
      <c r="D97" s="50">
        <v>5.6469680000000002</v>
      </c>
    </row>
    <row r="98" spans="1:4" x14ac:dyDescent="0.35">
      <c r="A98" s="50" t="s">
        <v>2396</v>
      </c>
      <c r="B98" s="50"/>
      <c r="C98" s="50">
        <v>13.843898299999999</v>
      </c>
      <c r="D98" s="50">
        <v>13.843898299999999</v>
      </c>
    </row>
    <row r="99" spans="1:4" x14ac:dyDescent="0.35">
      <c r="A99" s="50" t="s">
        <v>2397</v>
      </c>
      <c r="B99" s="50"/>
      <c r="C99" s="50">
        <v>11.761506300000001</v>
      </c>
      <c r="D99" s="50">
        <v>11.761506300000001</v>
      </c>
    </row>
    <row r="100" spans="1:4" x14ac:dyDescent="0.35">
      <c r="A100" s="50" t="s">
        <v>2437</v>
      </c>
      <c r="B100" s="50"/>
      <c r="C100" s="50">
        <v>6.7402876000000003</v>
      </c>
      <c r="D100" s="50">
        <v>6.7402876000000003</v>
      </c>
    </row>
    <row r="101" spans="1:4" x14ac:dyDescent="0.35">
      <c r="A101" s="50" t="s">
        <v>2438</v>
      </c>
      <c r="B101" s="50"/>
      <c r="C101" s="50">
        <v>7.5591901000000004</v>
      </c>
      <c r="D101" s="50">
        <v>7.5591901000000004</v>
      </c>
    </row>
    <row r="103" spans="1:4" x14ac:dyDescent="0.35">
      <c r="A103" t="s">
        <v>2372</v>
      </c>
      <c r="B103" s="34" t="s">
        <v>104</v>
      </c>
    </row>
    <row r="104" spans="1:4" ht="29" x14ac:dyDescent="0.35">
      <c r="A104" s="47" t="s">
        <v>2373</v>
      </c>
      <c r="B104" s="34" t="s">
        <v>104</v>
      </c>
    </row>
    <row r="105" spans="1:4" ht="29" x14ac:dyDescent="0.35">
      <c r="A105" s="47" t="s">
        <v>2374</v>
      </c>
      <c r="B105" s="34" t="s">
        <v>104</v>
      </c>
    </row>
    <row r="106" spans="1:4" x14ac:dyDescent="0.35">
      <c r="A106" t="s">
        <v>2375</v>
      </c>
      <c r="B106" s="49">
        <v>0.106056724323229</v>
      </c>
    </row>
    <row r="107" spans="1:4" ht="29" x14ac:dyDescent="0.35">
      <c r="A107" s="47" t="s">
        <v>2376</v>
      </c>
      <c r="B107" s="34" t="s">
        <v>104</v>
      </c>
    </row>
    <row r="108" spans="1:4" ht="29" x14ac:dyDescent="0.35">
      <c r="A108" s="47" t="s">
        <v>2377</v>
      </c>
      <c r="B108" s="34" t="s">
        <v>104</v>
      </c>
    </row>
    <row r="109" spans="1:4" ht="29" x14ac:dyDescent="0.35">
      <c r="A109" s="47" t="s">
        <v>2380</v>
      </c>
      <c r="B109" s="49">
        <v>1730.1642144000002</v>
      </c>
    </row>
    <row r="110" spans="1:4" x14ac:dyDescent="0.35">
      <c r="A110" t="s">
        <v>2523</v>
      </c>
      <c r="B110" s="34" t="s">
        <v>104</v>
      </c>
    </row>
    <row r="111" spans="1:4" x14ac:dyDescent="0.35">
      <c r="A111" t="s">
        <v>2524</v>
      </c>
      <c r="B111" s="34" t="s">
        <v>104</v>
      </c>
    </row>
    <row r="114" spans="1:6" ht="29" x14ac:dyDescent="0.35">
      <c r="A114" s="70" t="s">
        <v>2580</v>
      </c>
      <c r="B114" s="57" t="s">
        <v>2581</v>
      </c>
      <c r="C114" s="57" t="s">
        <v>2531</v>
      </c>
      <c r="D114" s="65" t="s">
        <v>2532</v>
      </c>
      <c r="E114" s="65" t="s">
        <v>2531</v>
      </c>
      <c r="F114" s="65" t="s">
        <v>2532</v>
      </c>
    </row>
    <row r="115" spans="1:6" ht="66" customHeight="1" x14ac:dyDescent="0.35">
      <c r="A115" s="71" t="s">
        <v>2617</v>
      </c>
      <c r="B115" s="61"/>
      <c r="C115" s="59" t="s">
        <v>2565</v>
      </c>
      <c r="D115" s="61"/>
      <c r="E115" s="59" t="s">
        <v>2566</v>
      </c>
      <c r="F11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23D02-B683-408D-BDE4-255C5D9405F3}">
  <dimension ref="A1:H44"/>
  <sheetViews>
    <sheetView showGridLines="0" workbookViewId="0">
      <pane ySplit="4" topLeftCell="A41" activePane="bottomLeft" state="frozen"/>
      <selection pane="bottomLeft" activeCell="A43" sqref="A43:D44"/>
    </sheetView>
  </sheetViews>
  <sheetFormatPr defaultRowHeight="14.5" x14ac:dyDescent="0.35"/>
  <cols>
    <col min="1" max="1" width="50.4531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89</v>
      </c>
      <c r="B1" s="55"/>
      <c r="C1" s="55"/>
      <c r="D1" s="55"/>
      <c r="E1" s="55"/>
      <c r="F1" s="55"/>
      <c r="G1" s="55"/>
      <c r="H1" s="51" t="str">
        <f>HYPERLINK("[EDEL_Portfolio Monthly Notes 30-Nov-2022.xlsx]Index!A1","Index")</f>
        <v>Index</v>
      </c>
    </row>
    <row r="2" spans="1:8" ht="19.5" customHeight="1" x14ac:dyDescent="0.35">
      <c r="A2" s="55" t="s">
        <v>90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2293</v>
      </c>
      <c r="B7" s="30"/>
      <c r="C7" s="30"/>
      <c r="D7" s="13"/>
      <c r="E7" s="14"/>
      <c r="F7" s="15"/>
      <c r="G7" s="15"/>
    </row>
    <row r="8" spans="1:8" x14ac:dyDescent="0.35">
      <c r="A8" s="16" t="s">
        <v>2294</v>
      </c>
      <c r="B8" s="31"/>
      <c r="C8" s="31"/>
      <c r="D8" s="17"/>
      <c r="E8" s="46"/>
      <c r="F8" s="20"/>
      <c r="G8" s="20"/>
    </row>
    <row r="9" spans="1:8" x14ac:dyDescent="0.35">
      <c r="A9" s="12" t="s">
        <v>2295</v>
      </c>
      <c r="B9" s="30" t="s">
        <v>2296</v>
      </c>
      <c r="C9" s="30"/>
      <c r="D9" s="13">
        <v>48874.885000000002</v>
      </c>
      <c r="E9" s="14">
        <v>6708.69</v>
      </c>
      <c r="F9" s="15">
        <v>0.99839999999999995</v>
      </c>
      <c r="G9" s="15"/>
    </row>
    <row r="10" spans="1:8" x14ac:dyDescent="0.35">
      <c r="A10" s="16" t="s">
        <v>110</v>
      </c>
      <c r="B10" s="31"/>
      <c r="C10" s="31"/>
      <c r="D10" s="17"/>
      <c r="E10" s="18">
        <v>6708.69</v>
      </c>
      <c r="F10" s="19">
        <v>0.99839999999999995</v>
      </c>
      <c r="G10" s="20"/>
    </row>
    <row r="11" spans="1:8" x14ac:dyDescent="0.35">
      <c r="A11" s="12"/>
      <c r="B11" s="30"/>
      <c r="C11" s="30"/>
      <c r="D11" s="13"/>
      <c r="E11" s="14"/>
      <c r="F11" s="15"/>
      <c r="G11" s="15"/>
    </row>
    <row r="12" spans="1:8" x14ac:dyDescent="0.35">
      <c r="A12" s="21" t="s">
        <v>135</v>
      </c>
      <c r="B12" s="32"/>
      <c r="C12" s="32"/>
      <c r="D12" s="22"/>
      <c r="E12" s="18">
        <v>6708.69</v>
      </c>
      <c r="F12" s="19">
        <v>0.99839999999999995</v>
      </c>
      <c r="G12" s="20"/>
    </row>
    <row r="13" spans="1:8" x14ac:dyDescent="0.35">
      <c r="A13" s="12"/>
      <c r="B13" s="30"/>
      <c r="C13" s="30"/>
      <c r="D13" s="13"/>
      <c r="E13" s="14"/>
      <c r="F13" s="15"/>
      <c r="G13" s="15"/>
    </row>
    <row r="14" spans="1:8" x14ac:dyDescent="0.35">
      <c r="A14" s="16" t="s">
        <v>136</v>
      </c>
      <c r="B14" s="30"/>
      <c r="C14" s="30"/>
      <c r="D14" s="13"/>
      <c r="E14" s="14"/>
      <c r="F14" s="15"/>
      <c r="G14" s="15"/>
    </row>
    <row r="15" spans="1:8" x14ac:dyDescent="0.35">
      <c r="A15" s="12" t="s">
        <v>137</v>
      </c>
      <c r="B15" s="30"/>
      <c r="C15" s="30"/>
      <c r="D15" s="13"/>
      <c r="E15" s="14">
        <v>339.95</v>
      </c>
      <c r="F15" s="15">
        <v>5.0599999999999999E-2</v>
      </c>
      <c r="G15" s="15">
        <v>5.6446000000000003E-2</v>
      </c>
    </row>
    <row r="16" spans="1:8" x14ac:dyDescent="0.35">
      <c r="A16" s="16" t="s">
        <v>110</v>
      </c>
      <c r="B16" s="31"/>
      <c r="C16" s="31"/>
      <c r="D16" s="17"/>
      <c r="E16" s="18">
        <v>339.95</v>
      </c>
      <c r="F16" s="19">
        <v>5.0599999999999999E-2</v>
      </c>
      <c r="G16" s="20"/>
    </row>
    <row r="17" spans="1:7" x14ac:dyDescent="0.35">
      <c r="A17" s="12"/>
      <c r="B17" s="30"/>
      <c r="C17" s="30"/>
      <c r="D17" s="13"/>
      <c r="E17" s="14"/>
      <c r="F17" s="15"/>
      <c r="G17" s="15"/>
    </row>
    <row r="18" spans="1:7" x14ac:dyDescent="0.35">
      <c r="A18" s="21" t="s">
        <v>135</v>
      </c>
      <c r="B18" s="32"/>
      <c r="C18" s="32"/>
      <c r="D18" s="22"/>
      <c r="E18" s="18">
        <v>339.95</v>
      </c>
      <c r="F18" s="19">
        <v>5.0599999999999999E-2</v>
      </c>
      <c r="G18" s="20"/>
    </row>
    <row r="19" spans="1:7" x14ac:dyDescent="0.35">
      <c r="A19" s="12" t="s">
        <v>138</v>
      </c>
      <c r="B19" s="30"/>
      <c r="C19" s="30"/>
      <c r="D19" s="13"/>
      <c r="E19" s="14">
        <v>5.2571699999999999E-2</v>
      </c>
      <c r="F19" s="15">
        <v>6.9999999999999999E-6</v>
      </c>
      <c r="G19" s="15"/>
    </row>
    <row r="20" spans="1:7" x14ac:dyDescent="0.35">
      <c r="A20" s="12" t="s">
        <v>139</v>
      </c>
      <c r="B20" s="30"/>
      <c r="C20" s="30"/>
      <c r="D20" s="13"/>
      <c r="E20" s="23">
        <v>-329.15257170000001</v>
      </c>
      <c r="F20" s="24">
        <v>-4.9007000000000002E-2</v>
      </c>
      <c r="G20" s="15">
        <v>5.6446000000000003E-2</v>
      </c>
    </row>
    <row r="21" spans="1:7" x14ac:dyDescent="0.35">
      <c r="A21" s="25" t="s">
        <v>140</v>
      </c>
      <c r="B21" s="33"/>
      <c r="C21" s="33"/>
      <c r="D21" s="26"/>
      <c r="E21" s="27">
        <v>6719.54</v>
      </c>
      <c r="F21" s="28">
        <v>1</v>
      </c>
      <c r="G21" s="28"/>
    </row>
    <row r="26" spans="1:7" x14ac:dyDescent="0.35">
      <c r="A26" s="1" t="s">
        <v>2352</v>
      </c>
    </row>
    <row r="27" spans="1:7" x14ac:dyDescent="0.35">
      <c r="A27" s="47" t="s">
        <v>2353</v>
      </c>
      <c r="B27" s="34" t="s">
        <v>104</v>
      </c>
    </row>
    <row r="28" spans="1:7" x14ac:dyDescent="0.35">
      <c r="A28" t="s">
        <v>2354</v>
      </c>
    </row>
    <row r="29" spans="1:7" x14ac:dyDescent="0.35">
      <c r="A29" t="s">
        <v>2355</v>
      </c>
      <c r="B29" t="s">
        <v>2356</v>
      </c>
      <c r="C29" t="s">
        <v>2356</v>
      </c>
    </row>
    <row r="30" spans="1:7" x14ac:dyDescent="0.35">
      <c r="B30" s="48">
        <v>44865</v>
      </c>
      <c r="C30" s="48">
        <v>44895</v>
      </c>
    </row>
    <row r="31" spans="1:7" x14ac:dyDescent="0.35">
      <c r="A31" t="s">
        <v>2360</v>
      </c>
      <c r="B31">
        <v>24.795000000000002</v>
      </c>
      <c r="C31">
        <v>26.59</v>
      </c>
      <c r="E31" s="2"/>
      <c r="G31"/>
    </row>
    <row r="32" spans="1:7" x14ac:dyDescent="0.35">
      <c r="A32" t="s">
        <v>2385</v>
      </c>
      <c r="B32">
        <v>22.646000000000001</v>
      </c>
      <c r="C32">
        <v>24.27</v>
      </c>
      <c r="E32" s="2"/>
      <c r="G32"/>
    </row>
    <row r="33" spans="1:7" x14ac:dyDescent="0.35">
      <c r="E33" s="2"/>
      <c r="G33"/>
    </row>
    <row r="34" spans="1:7" x14ac:dyDescent="0.35">
      <c r="A34" t="s">
        <v>2371</v>
      </c>
      <c r="B34" s="34" t="s">
        <v>104</v>
      </c>
    </row>
    <row r="35" spans="1:7" x14ac:dyDescent="0.35">
      <c r="A35" t="s">
        <v>2372</v>
      </c>
      <c r="B35" s="34" t="s">
        <v>104</v>
      </c>
    </row>
    <row r="36" spans="1:7" ht="29" x14ac:dyDescent="0.35">
      <c r="A36" s="47" t="s">
        <v>2373</v>
      </c>
      <c r="B36" s="34" t="s">
        <v>104</v>
      </c>
    </row>
    <row r="37" spans="1:7" ht="29" x14ac:dyDescent="0.35">
      <c r="A37" s="47" t="s">
        <v>2374</v>
      </c>
      <c r="B37" s="49">
        <v>6708.6875983999998</v>
      </c>
    </row>
    <row r="38" spans="1:7" ht="43.5" x14ac:dyDescent="0.35">
      <c r="A38" s="47" t="s">
        <v>2439</v>
      </c>
      <c r="B38" s="34" t="s">
        <v>104</v>
      </c>
    </row>
    <row r="39" spans="1:7" ht="29" x14ac:dyDescent="0.35">
      <c r="A39" s="47" t="s">
        <v>2440</v>
      </c>
      <c r="B39" s="34" t="s">
        <v>104</v>
      </c>
    </row>
    <row r="40" spans="1:7" ht="29" x14ac:dyDescent="0.35">
      <c r="A40" s="47" t="s">
        <v>2441</v>
      </c>
      <c r="B40" s="34" t="s">
        <v>104</v>
      </c>
    </row>
    <row r="41" spans="1:7" x14ac:dyDescent="0.35">
      <c r="A41" t="s">
        <v>2525</v>
      </c>
      <c r="B41" s="34" t="s">
        <v>104</v>
      </c>
    </row>
    <row r="42" spans="1:7" x14ac:dyDescent="0.35">
      <c r="B42" s="34"/>
    </row>
    <row r="43" spans="1:7" ht="29" x14ac:dyDescent="0.35">
      <c r="A43" s="70" t="s">
        <v>2580</v>
      </c>
      <c r="B43" s="57" t="s">
        <v>2581</v>
      </c>
      <c r="C43" s="57" t="s">
        <v>2531</v>
      </c>
      <c r="D43" s="65" t="s">
        <v>2532</v>
      </c>
    </row>
    <row r="44" spans="1:7" ht="69.5" customHeight="1" x14ac:dyDescent="0.35">
      <c r="A44" s="71" t="s">
        <v>2618</v>
      </c>
      <c r="B44" s="58"/>
      <c r="C44" s="59" t="s">
        <v>2567</v>
      </c>
      <c r="D44"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4ABE7-E2DD-4B57-8DB8-DACE1CE55E12}">
  <dimension ref="A1:H45"/>
  <sheetViews>
    <sheetView showGridLines="0" workbookViewId="0">
      <pane ySplit="4" topLeftCell="A41" activePane="bottomLeft" state="frozen"/>
      <selection pane="bottomLeft" activeCell="A44" sqref="A44:D45"/>
    </sheetView>
  </sheetViews>
  <sheetFormatPr defaultRowHeight="14.5" x14ac:dyDescent="0.35"/>
  <cols>
    <col min="1" max="1" width="50.4531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91</v>
      </c>
      <c r="B1" s="55"/>
      <c r="C1" s="55"/>
      <c r="D1" s="55"/>
      <c r="E1" s="55"/>
      <c r="F1" s="55"/>
      <c r="G1" s="55"/>
      <c r="H1" s="51" t="str">
        <f>HYPERLINK("[EDEL_Portfolio Monthly Notes 30-Nov-2022.xlsx]Index!A1","Index")</f>
        <v>Index</v>
      </c>
    </row>
    <row r="2" spans="1:8" ht="19.5" customHeight="1" x14ac:dyDescent="0.35">
      <c r="A2" s="55" t="s">
        <v>92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2293</v>
      </c>
      <c r="B7" s="30"/>
      <c r="C7" s="30"/>
      <c r="D7" s="13"/>
      <c r="E7" s="14"/>
      <c r="F7" s="15"/>
      <c r="G7" s="15"/>
    </row>
    <row r="8" spans="1:8" x14ac:dyDescent="0.35">
      <c r="A8" s="16" t="s">
        <v>2294</v>
      </c>
      <c r="B8" s="31"/>
      <c r="C8" s="31"/>
      <c r="D8" s="17"/>
      <c r="E8" s="46"/>
      <c r="F8" s="20"/>
      <c r="G8" s="20"/>
    </row>
    <row r="9" spans="1:8" x14ac:dyDescent="0.35">
      <c r="A9" s="12" t="s">
        <v>2297</v>
      </c>
      <c r="B9" s="30" t="s">
        <v>2298</v>
      </c>
      <c r="C9" s="30"/>
      <c r="D9" s="13">
        <v>1391663.828</v>
      </c>
      <c r="E9" s="14">
        <v>158307.85</v>
      </c>
      <c r="F9" s="15">
        <v>0.98180000000000001</v>
      </c>
      <c r="G9" s="15"/>
    </row>
    <row r="10" spans="1:8" x14ac:dyDescent="0.35">
      <c r="A10" s="16" t="s">
        <v>110</v>
      </c>
      <c r="B10" s="31"/>
      <c r="C10" s="31"/>
      <c r="D10" s="17"/>
      <c r="E10" s="18">
        <v>158307.85</v>
      </c>
      <c r="F10" s="19">
        <v>0.98180000000000001</v>
      </c>
      <c r="G10" s="20"/>
    </row>
    <row r="11" spans="1:8" x14ac:dyDescent="0.35">
      <c r="A11" s="12"/>
      <c r="B11" s="30"/>
      <c r="C11" s="30"/>
      <c r="D11" s="13"/>
      <c r="E11" s="14"/>
      <c r="F11" s="15"/>
      <c r="G11" s="15"/>
    </row>
    <row r="12" spans="1:8" x14ac:dyDescent="0.35">
      <c r="A12" s="21" t="s">
        <v>135</v>
      </c>
      <c r="B12" s="32"/>
      <c r="C12" s="32"/>
      <c r="D12" s="22"/>
      <c r="E12" s="18">
        <v>158307.85</v>
      </c>
      <c r="F12" s="19">
        <v>0.98180000000000001</v>
      </c>
      <c r="G12" s="20"/>
    </row>
    <row r="13" spans="1:8" x14ac:dyDescent="0.35">
      <c r="A13" s="12"/>
      <c r="B13" s="30"/>
      <c r="C13" s="30"/>
      <c r="D13" s="13"/>
      <c r="E13" s="14"/>
      <c r="F13" s="15"/>
      <c r="G13" s="15"/>
    </row>
    <row r="14" spans="1:8" x14ac:dyDescent="0.35">
      <c r="A14" s="16" t="s">
        <v>136</v>
      </c>
      <c r="B14" s="30"/>
      <c r="C14" s="30"/>
      <c r="D14" s="13"/>
      <c r="E14" s="14"/>
      <c r="F14" s="15"/>
      <c r="G14" s="15"/>
    </row>
    <row r="15" spans="1:8" x14ac:dyDescent="0.35">
      <c r="A15" s="12" t="s">
        <v>137</v>
      </c>
      <c r="B15" s="30"/>
      <c r="C15" s="30"/>
      <c r="D15" s="13"/>
      <c r="E15" s="14">
        <v>5070.22</v>
      </c>
      <c r="F15" s="15">
        <v>3.1399999999999997E-2</v>
      </c>
      <c r="G15" s="15">
        <v>5.6446000000000003E-2</v>
      </c>
    </row>
    <row r="16" spans="1:8" x14ac:dyDescent="0.35">
      <c r="A16" s="16" t="s">
        <v>110</v>
      </c>
      <c r="B16" s="31"/>
      <c r="C16" s="31"/>
      <c r="D16" s="17"/>
      <c r="E16" s="18">
        <v>5070.22</v>
      </c>
      <c r="F16" s="19">
        <v>3.1399999999999997E-2</v>
      </c>
      <c r="G16" s="20"/>
    </row>
    <row r="17" spans="1:7" x14ac:dyDescent="0.35">
      <c r="A17" s="12"/>
      <c r="B17" s="30"/>
      <c r="C17" s="30"/>
      <c r="D17" s="13"/>
      <c r="E17" s="14"/>
      <c r="F17" s="15"/>
      <c r="G17" s="15"/>
    </row>
    <row r="18" spans="1:7" x14ac:dyDescent="0.35">
      <c r="A18" s="21" t="s">
        <v>135</v>
      </c>
      <c r="B18" s="32"/>
      <c r="C18" s="32"/>
      <c r="D18" s="22"/>
      <c r="E18" s="18">
        <v>5070.22</v>
      </c>
      <c r="F18" s="19">
        <v>3.1399999999999997E-2</v>
      </c>
      <c r="G18" s="20"/>
    </row>
    <row r="19" spans="1:7" x14ac:dyDescent="0.35">
      <c r="A19" s="12" t="s">
        <v>138</v>
      </c>
      <c r="B19" s="30"/>
      <c r="C19" s="30"/>
      <c r="D19" s="13"/>
      <c r="E19" s="14">
        <v>0.78409150000000005</v>
      </c>
      <c r="F19" s="15">
        <v>3.9999999999999998E-6</v>
      </c>
      <c r="G19" s="15"/>
    </row>
    <row r="20" spans="1:7" x14ac:dyDescent="0.35">
      <c r="A20" s="12" t="s">
        <v>139</v>
      </c>
      <c r="B20" s="30"/>
      <c r="C20" s="30"/>
      <c r="D20" s="13"/>
      <c r="E20" s="23">
        <v>-2134.5240914999999</v>
      </c>
      <c r="F20" s="24">
        <v>-1.3204E-2</v>
      </c>
      <c r="G20" s="15">
        <v>5.6446000000000003E-2</v>
      </c>
    </row>
    <row r="21" spans="1:7" x14ac:dyDescent="0.35">
      <c r="A21" s="25" t="s">
        <v>140</v>
      </c>
      <c r="B21" s="33"/>
      <c r="C21" s="33"/>
      <c r="D21" s="26"/>
      <c r="E21" s="27">
        <v>161244.32999999999</v>
      </c>
      <c r="F21" s="28">
        <v>1</v>
      </c>
      <c r="G21" s="28"/>
    </row>
    <row r="26" spans="1:7" x14ac:dyDescent="0.35">
      <c r="A26" s="1" t="s">
        <v>2352</v>
      </c>
    </row>
    <row r="27" spans="1:7" x14ac:dyDescent="0.35">
      <c r="A27" s="47" t="s">
        <v>2353</v>
      </c>
      <c r="B27" s="34" t="s">
        <v>104</v>
      </c>
    </row>
    <row r="28" spans="1:7" x14ac:dyDescent="0.35">
      <c r="A28" t="s">
        <v>2354</v>
      </c>
    </row>
    <row r="29" spans="1:7" x14ac:dyDescent="0.35">
      <c r="A29" t="s">
        <v>2355</v>
      </c>
      <c r="B29" t="s">
        <v>2356</v>
      </c>
      <c r="C29" t="s">
        <v>2356</v>
      </c>
    </row>
    <row r="30" spans="1:7" x14ac:dyDescent="0.35">
      <c r="B30" s="48">
        <v>44865</v>
      </c>
      <c r="C30" s="48">
        <v>44895</v>
      </c>
    </row>
    <row r="31" spans="1:7" x14ac:dyDescent="0.35">
      <c r="A31" t="s">
        <v>2360</v>
      </c>
      <c r="B31">
        <v>30.888000000000002</v>
      </c>
      <c r="C31">
        <v>38.575000000000003</v>
      </c>
      <c r="E31" s="2"/>
      <c r="G31"/>
    </row>
    <row r="32" spans="1:7" x14ac:dyDescent="0.35">
      <c r="A32" t="s">
        <v>2385</v>
      </c>
      <c r="B32">
        <v>28.181000000000001</v>
      </c>
      <c r="C32">
        <v>35.165999999999997</v>
      </c>
      <c r="E32" s="2"/>
      <c r="G32"/>
    </row>
    <row r="33" spans="1:7" x14ac:dyDescent="0.35">
      <c r="E33" s="2"/>
      <c r="G33"/>
    </row>
    <row r="34" spans="1:7" x14ac:dyDescent="0.35">
      <c r="A34" t="s">
        <v>2371</v>
      </c>
      <c r="B34" s="34" t="s">
        <v>104</v>
      </c>
    </row>
    <row r="35" spans="1:7" x14ac:dyDescent="0.35">
      <c r="A35" t="s">
        <v>2372</v>
      </c>
      <c r="B35" s="34" t="s">
        <v>104</v>
      </c>
    </row>
    <row r="36" spans="1:7" ht="29" x14ac:dyDescent="0.35">
      <c r="A36" s="47" t="s">
        <v>2373</v>
      </c>
      <c r="B36" s="34" t="s">
        <v>104</v>
      </c>
    </row>
    <row r="37" spans="1:7" ht="29" x14ac:dyDescent="0.35">
      <c r="A37" s="47" t="s">
        <v>2374</v>
      </c>
      <c r="B37" s="49">
        <v>158307.85272049997</v>
      </c>
    </row>
    <row r="38" spans="1:7" ht="43.5" x14ac:dyDescent="0.35">
      <c r="A38" s="47" t="s">
        <v>2439</v>
      </c>
      <c r="B38" s="34" t="s">
        <v>104</v>
      </c>
    </row>
    <row r="39" spans="1:7" ht="29" x14ac:dyDescent="0.35">
      <c r="A39" s="47" t="s">
        <v>2440</v>
      </c>
      <c r="B39" s="34" t="s">
        <v>104</v>
      </c>
    </row>
    <row r="40" spans="1:7" ht="29" x14ac:dyDescent="0.35">
      <c r="A40" s="47" t="s">
        <v>2441</v>
      </c>
      <c r="B40" s="34" t="s">
        <v>104</v>
      </c>
    </row>
    <row r="41" spans="1:7" x14ac:dyDescent="0.35">
      <c r="A41" t="s">
        <v>2525</v>
      </c>
      <c r="B41" s="34" t="s">
        <v>104</v>
      </c>
    </row>
    <row r="42" spans="1:7" x14ac:dyDescent="0.35">
      <c r="B42" s="34"/>
    </row>
    <row r="44" spans="1:7" ht="29" x14ac:dyDescent="0.35">
      <c r="A44" s="70" t="s">
        <v>2580</v>
      </c>
      <c r="B44" s="57" t="s">
        <v>2581</v>
      </c>
      <c r="C44" s="57" t="s">
        <v>2531</v>
      </c>
      <c r="D44" s="65" t="s">
        <v>2532</v>
      </c>
    </row>
    <row r="45" spans="1:7" ht="74" customHeight="1" x14ac:dyDescent="0.35">
      <c r="A45" s="71" t="s">
        <v>2619</v>
      </c>
      <c r="B45" s="58"/>
      <c r="C45" s="59" t="s">
        <v>2568</v>
      </c>
      <c r="D4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B6422-115B-4661-B9AB-C24781154136}">
  <dimension ref="A1:H93"/>
  <sheetViews>
    <sheetView showGridLines="0" workbookViewId="0">
      <pane ySplit="4" topLeftCell="A91" activePane="bottomLeft" state="frozen"/>
      <selection pane="bottomLeft" activeCell="A92" sqref="A92:D93"/>
    </sheetView>
  </sheetViews>
  <sheetFormatPr defaultRowHeight="14.5" x14ac:dyDescent="0.35"/>
  <cols>
    <col min="1" max="1" width="52.1796875" bestFit="1" customWidth="1"/>
    <col min="2" max="2" width="15.81640625" customWidth="1"/>
    <col min="3" max="3" width="28.81640625" bestFit="1"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93</v>
      </c>
      <c r="B1" s="55"/>
      <c r="C1" s="55"/>
      <c r="D1" s="55"/>
      <c r="E1" s="55"/>
      <c r="F1" s="55"/>
      <c r="G1" s="55"/>
      <c r="H1" s="51" t="str">
        <f>HYPERLINK("[EDEL_Portfolio Monthly Notes 30-Nov-2022.xlsx]Index!A1","Index")</f>
        <v>Index</v>
      </c>
    </row>
    <row r="2" spans="1:8" ht="19.5" customHeight="1" x14ac:dyDescent="0.35">
      <c r="A2" s="55" t="s">
        <v>94</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6" t="s">
        <v>103</v>
      </c>
      <c r="B6" s="30"/>
      <c r="C6" s="30"/>
      <c r="D6" s="13"/>
      <c r="E6" s="14"/>
      <c r="F6" s="15"/>
      <c r="G6" s="15"/>
    </row>
    <row r="7" spans="1:8" x14ac:dyDescent="0.35">
      <c r="A7" s="16" t="s">
        <v>894</v>
      </c>
      <c r="B7" s="30"/>
      <c r="C7" s="30"/>
      <c r="D7" s="13"/>
      <c r="E7" s="14"/>
      <c r="F7" s="15"/>
      <c r="G7" s="15"/>
    </row>
    <row r="8" spans="1:8" x14ac:dyDescent="0.35">
      <c r="A8" s="12" t="s">
        <v>1039</v>
      </c>
      <c r="B8" s="30" t="s">
        <v>1040</v>
      </c>
      <c r="C8" s="30" t="s">
        <v>994</v>
      </c>
      <c r="D8" s="13">
        <v>193363</v>
      </c>
      <c r="E8" s="14">
        <v>2022.67</v>
      </c>
      <c r="F8" s="15">
        <v>0.1366</v>
      </c>
      <c r="G8" s="15"/>
    </row>
    <row r="9" spans="1:8" x14ac:dyDescent="0.35">
      <c r="A9" s="12" t="s">
        <v>1030</v>
      </c>
      <c r="B9" s="30" t="s">
        <v>1031</v>
      </c>
      <c r="C9" s="30" t="s">
        <v>994</v>
      </c>
      <c r="D9" s="13">
        <v>97539</v>
      </c>
      <c r="E9" s="14">
        <v>1111.5999999999999</v>
      </c>
      <c r="F9" s="15">
        <v>7.51E-2</v>
      </c>
      <c r="G9" s="15"/>
    </row>
    <row r="10" spans="1:8" x14ac:dyDescent="0.35">
      <c r="A10" s="12" t="s">
        <v>1018</v>
      </c>
      <c r="B10" s="30" t="s">
        <v>1019</v>
      </c>
      <c r="C10" s="30" t="s">
        <v>994</v>
      </c>
      <c r="D10" s="13">
        <v>23471</v>
      </c>
      <c r="E10" s="14">
        <v>1053.18</v>
      </c>
      <c r="F10" s="15">
        <v>7.1099999999999997E-2</v>
      </c>
      <c r="G10" s="15"/>
    </row>
    <row r="11" spans="1:8" x14ac:dyDescent="0.35">
      <c r="A11" s="12" t="s">
        <v>1087</v>
      </c>
      <c r="B11" s="30" t="s">
        <v>1088</v>
      </c>
      <c r="C11" s="30" t="s">
        <v>1089</v>
      </c>
      <c r="D11" s="13">
        <v>20278</v>
      </c>
      <c r="E11" s="14">
        <v>958.42</v>
      </c>
      <c r="F11" s="15">
        <v>6.4699999999999994E-2</v>
      </c>
      <c r="G11" s="15"/>
    </row>
    <row r="12" spans="1:8" x14ac:dyDescent="0.35">
      <c r="A12" s="12" t="s">
        <v>1524</v>
      </c>
      <c r="B12" s="30" t="s">
        <v>1525</v>
      </c>
      <c r="C12" s="30" t="s">
        <v>994</v>
      </c>
      <c r="D12" s="13">
        <v>26743</v>
      </c>
      <c r="E12" s="14">
        <v>910.52</v>
      </c>
      <c r="F12" s="15">
        <v>6.1499999999999999E-2</v>
      </c>
      <c r="G12" s="15"/>
    </row>
    <row r="13" spans="1:8" x14ac:dyDescent="0.35">
      <c r="A13" s="12" t="s">
        <v>1621</v>
      </c>
      <c r="B13" s="30" t="s">
        <v>1622</v>
      </c>
      <c r="C13" s="30" t="s">
        <v>1089</v>
      </c>
      <c r="D13" s="13">
        <v>156290</v>
      </c>
      <c r="E13" s="14">
        <v>703.46</v>
      </c>
      <c r="F13" s="15">
        <v>4.7500000000000001E-2</v>
      </c>
      <c r="G13" s="15"/>
    </row>
    <row r="14" spans="1:8" x14ac:dyDescent="0.35">
      <c r="A14" s="12" t="s">
        <v>1244</v>
      </c>
      <c r="B14" s="30" t="s">
        <v>1245</v>
      </c>
      <c r="C14" s="30" t="s">
        <v>994</v>
      </c>
      <c r="D14" s="13">
        <v>20457</v>
      </c>
      <c r="E14" s="14">
        <v>339.57</v>
      </c>
      <c r="F14" s="15">
        <v>2.29E-2</v>
      </c>
      <c r="G14" s="15"/>
    </row>
    <row r="15" spans="1:8" x14ac:dyDescent="0.35">
      <c r="A15" s="12" t="s">
        <v>1172</v>
      </c>
      <c r="B15" s="30" t="s">
        <v>1173</v>
      </c>
      <c r="C15" s="30" t="s">
        <v>994</v>
      </c>
      <c r="D15" s="13">
        <v>41213</v>
      </c>
      <c r="E15" s="14">
        <v>315.73</v>
      </c>
      <c r="F15" s="15">
        <v>2.1299999999999999E-2</v>
      </c>
      <c r="G15" s="15"/>
    </row>
    <row r="16" spans="1:8" x14ac:dyDescent="0.35">
      <c r="A16" s="12" t="s">
        <v>1109</v>
      </c>
      <c r="B16" s="30" t="s">
        <v>1110</v>
      </c>
      <c r="C16" s="30" t="s">
        <v>994</v>
      </c>
      <c r="D16" s="13">
        <v>70373</v>
      </c>
      <c r="E16" s="14">
        <v>293.77</v>
      </c>
      <c r="F16" s="15">
        <v>1.9800000000000002E-2</v>
      </c>
      <c r="G16" s="15"/>
    </row>
    <row r="17" spans="1:7" x14ac:dyDescent="0.35">
      <c r="A17" s="12" t="s">
        <v>1735</v>
      </c>
      <c r="B17" s="30" t="s">
        <v>1736</v>
      </c>
      <c r="C17" s="30" t="s">
        <v>1089</v>
      </c>
      <c r="D17" s="13">
        <v>91266</v>
      </c>
      <c r="E17" s="14">
        <v>264.76</v>
      </c>
      <c r="F17" s="15">
        <v>1.7899999999999999E-2</v>
      </c>
      <c r="G17" s="15"/>
    </row>
    <row r="18" spans="1:7" x14ac:dyDescent="0.35">
      <c r="A18" s="12" t="s">
        <v>1107</v>
      </c>
      <c r="B18" s="30" t="s">
        <v>1108</v>
      </c>
      <c r="C18" s="30" t="s">
        <v>994</v>
      </c>
      <c r="D18" s="13">
        <v>53125</v>
      </c>
      <c r="E18" s="14">
        <v>248.28</v>
      </c>
      <c r="F18" s="15">
        <v>1.6799999999999999E-2</v>
      </c>
      <c r="G18" s="15"/>
    </row>
    <row r="19" spans="1:7" x14ac:dyDescent="0.35">
      <c r="A19" s="12" t="s">
        <v>1090</v>
      </c>
      <c r="B19" s="30" t="s">
        <v>1091</v>
      </c>
      <c r="C19" s="30" t="s">
        <v>994</v>
      </c>
      <c r="D19" s="13">
        <v>28109</v>
      </c>
      <c r="E19" s="14">
        <v>243.99</v>
      </c>
      <c r="F19" s="15">
        <v>1.6500000000000001E-2</v>
      </c>
      <c r="G19" s="15"/>
    </row>
    <row r="20" spans="1:7" x14ac:dyDescent="0.35">
      <c r="A20" s="12" t="s">
        <v>1153</v>
      </c>
      <c r="B20" s="30" t="s">
        <v>1154</v>
      </c>
      <c r="C20" s="30" t="s">
        <v>994</v>
      </c>
      <c r="D20" s="13">
        <v>84134</v>
      </c>
      <c r="E20" s="14">
        <v>237.97</v>
      </c>
      <c r="F20" s="15">
        <v>1.61E-2</v>
      </c>
      <c r="G20" s="15"/>
    </row>
    <row r="21" spans="1:7" x14ac:dyDescent="0.35">
      <c r="A21" s="12" t="s">
        <v>1238</v>
      </c>
      <c r="B21" s="30" t="s">
        <v>1239</v>
      </c>
      <c r="C21" s="30" t="s">
        <v>994</v>
      </c>
      <c r="D21" s="13">
        <v>1070</v>
      </c>
      <c r="E21" s="14">
        <v>216.54</v>
      </c>
      <c r="F21" s="15">
        <v>1.46E-2</v>
      </c>
      <c r="G21" s="15"/>
    </row>
    <row r="22" spans="1:7" x14ac:dyDescent="0.35">
      <c r="A22" s="12" t="s">
        <v>1765</v>
      </c>
      <c r="B22" s="30" t="s">
        <v>1766</v>
      </c>
      <c r="C22" s="30" t="s">
        <v>1089</v>
      </c>
      <c r="D22" s="13">
        <v>7557</v>
      </c>
      <c r="E22" s="14">
        <v>184.81</v>
      </c>
      <c r="F22" s="15">
        <v>1.2500000000000001E-2</v>
      </c>
      <c r="G22" s="15"/>
    </row>
    <row r="23" spans="1:7" x14ac:dyDescent="0.35">
      <c r="A23" s="12" t="s">
        <v>1275</v>
      </c>
      <c r="B23" s="30" t="s">
        <v>1276</v>
      </c>
      <c r="C23" s="30" t="s">
        <v>1089</v>
      </c>
      <c r="D23" s="13">
        <v>24061</v>
      </c>
      <c r="E23" s="14">
        <v>146.19</v>
      </c>
      <c r="F23" s="15">
        <v>9.9000000000000008E-3</v>
      </c>
      <c r="G23" s="15"/>
    </row>
    <row r="24" spans="1:7" x14ac:dyDescent="0.35">
      <c r="A24" s="12" t="s">
        <v>1775</v>
      </c>
      <c r="B24" s="30" t="s">
        <v>1776</v>
      </c>
      <c r="C24" s="30" t="s">
        <v>994</v>
      </c>
      <c r="D24" s="13">
        <v>2765</v>
      </c>
      <c r="E24" s="14">
        <v>127.17</v>
      </c>
      <c r="F24" s="15">
        <v>8.6E-3</v>
      </c>
      <c r="G24" s="15"/>
    </row>
    <row r="25" spans="1:7" x14ac:dyDescent="0.35">
      <c r="A25" s="12" t="s">
        <v>1213</v>
      </c>
      <c r="B25" s="30" t="s">
        <v>1214</v>
      </c>
      <c r="C25" s="30" t="s">
        <v>994</v>
      </c>
      <c r="D25" s="13">
        <v>28426</v>
      </c>
      <c r="E25" s="14">
        <v>122.43</v>
      </c>
      <c r="F25" s="15">
        <v>8.3000000000000001E-3</v>
      </c>
      <c r="G25" s="15"/>
    </row>
    <row r="26" spans="1:7" x14ac:dyDescent="0.35">
      <c r="A26" s="12" t="s">
        <v>1977</v>
      </c>
      <c r="B26" s="30" t="s">
        <v>1978</v>
      </c>
      <c r="C26" s="30" t="s">
        <v>1089</v>
      </c>
      <c r="D26" s="13">
        <v>14413</v>
      </c>
      <c r="E26" s="14">
        <v>107.05</v>
      </c>
      <c r="F26" s="15">
        <v>7.1999999999999998E-3</v>
      </c>
      <c r="G26" s="15"/>
    </row>
    <row r="27" spans="1:7" x14ac:dyDescent="0.35">
      <c r="A27" s="12" t="s">
        <v>1639</v>
      </c>
      <c r="B27" s="30" t="s">
        <v>1640</v>
      </c>
      <c r="C27" s="30" t="s">
        <v>994</v>
      </c>
      <c r="D27" s="13">
        <v>20516</v>
      </c>
      <c r="E27" s="14">
        <v>95.37</v>
      </c>
      <c r="F27" s="15">
        <v>6.4000000000000003E-3</v>
      </c>
      <c r="G27" s="15"/>
    </row>
    <row r="28" spans="1:7" x14ac:dyDescent="0.35">
      <c r="A28" s="12" t="s">
        <v>1815</v>
      </c>
      <c r="B28" s="30" t="s">
        <v>1816</v>
      </c>
      <c r="C28" s="30" t="s">
        <v>994</v>
      </c>
      <c r="D28" s="13">
        <v>7744</v>
      </c>
      <c r="E28" s="14">
        <v>95.14</v>
      </c>
      <c r="F28" s="15">
        <v>6.4000000000000003E-3</v>
      </c>
      <c r="G28" s="15"/>
    </row>
    <row r="29" spans="1:7" x14ac:dyDescent="0.35">
      <c r="A29" s="12" t="s">
        <v>1807</v>
      </c>
      <c r="B29" s="30" t="s">
        <v>1808</v>
      </c>
      <c r="C29" s="30" t="s">
        <v>994</v>
      </c>
      <c r="D29" s="13">
        <v>16552</v>
      </c>
      <c r="E29" s="14">
        <v>92.81</v>
      </c>
      <c r="F29" s="15">
        <v>6.3E-3</v>
      </c>
      <c r="G29" s="15"/>
    </row>
    <row r="30" spans="1:7" x14ac:dyDescent="0.35">
      <c r="A30" s="12" t="s">
        <v>1805</v>
      </c>
      <c r="B30" s="30" t="s">
        <v>1806</v>
      </c>
      <c r="C30" s="30" t="s">
        <v>994</v>
      </c>
      <c r="D30" s="13">
        <v>1624</v>
      </c>
      <c r="E30" s="14">
        <v>92.76</v>
      </c>
      <c r="F30" s="15">
        <v>6.3E-3</v>
      </c>
      <c r="G30" s="15"/>
    </row>
    <row r="31" spans="1:7" x14ac:dyDescent="0.35">
      <c r="A31" s="12" t="s">
        <v>1575</v>
      </c>
      <c r="B31" s="30" t="s">
        <v>1576</v>
      </c>
      <c r="C31" s="30" t="s">
        <v>994</v>
      </c>
      <c r="D31" s="13">
        <v>6826</v>
      </c>
      <c r="E31" s="14">
        <v>91.27</v>
      </c>
      <c r="F31" s="15">
        <v>6.1999999999999998E-3</v>
      </c>
      <c r="G31" s="15"/>
    </row>
    <row r="32" spans="1:7" x14ac:dyDescent="0.35">
      <c r="A32" s="12" t="s">
        <v>1837</v>
      </c>
      <c r="B32" s="30" t="s">
        <v>1838</v>
      </c>
      <c r="C32" s="30" t="s">
        <v>994</v>
      </c>
      <c r="D32" s="13">
        <v>11881</v>
      </c>
      <c r="E32" s="14">
        <v>70.64</v>
      </c>
      <c r="F32" s="15">
        <v>4.7999999999999996E-3</v>
      </c>
      <c r="G32" s="15"/>
    </row>
    <row r="33" spans="1:7" x14ac:dyDescent="0.35">
      <c r="A33" s="16" t="s">
        <v>110</v>
      </c>
      <c r="B33" s="31"/>
      <c r="C33" s="31"/>
      <c r="D33" s="17"/>
      <c r="E33" s="37">
        <v>10146.1</v>
      </c>
      <c r="F33" s="38">
        <v>0.6852999999999998</v>
      </c>
      <c r="G33" s="20"/>
    </row>
    <row r="34" spans="1:7" x14ac:dyDescent="0.35">
      <c r="A34" s="16" t="s">
        <v>1277</v>
      </c>
      <c r="B34" s="30"/>
      <c r="C34" s="30"/>
      <c r="D34" s="13"/>
      <c r="E34" s="14"/>
      <c r="F34" s="15"/>
      <c r="G34" s="15"/>
    </row>
    <row r="35" spans="1:7" x14ac:dyDescent="0.35">
      <c r="A35" s="16" t="s">
        <v>110</v>
      </c>
      <c r="B35" s="30"/>
      <c r="C35" s="30"/>
      <c r="D35" s="13"/>
      <c r="E35" s="39" t="s">
        <v>104</v>
      </c>
      <c r="F35" s="40" t="s">
        <v>104</v>
      </c>
      <c r="G35" s="15"/>
    </row>
    <row r="36" spans="1:7" x14ac:dyDescent="0.35">
      <c r="A36" s="52" t="s">
        <v>2522</v>
      </c>
      <c r="B36" s="30"/>
      <c r="C36" s="30"/>
      <c r="D36" s="13"/>
      <c r="E36" s="14"/>
      <c r="F36" s="15"/>
      <c r="G36" s="15"/>
    </row>
    <row r="37" spans="1:7" x14ac:dyDescent="0.35">
      <c r="A37" s="12" t="s">
        <v>2299</v>
      </c>
      <c r="B37" s="30" t="s">
        <v>2300</v>
      </c>
      <c r="C37" s="30" t="s">
        <v>2301</v>
      </c>
      <c r="D37" s="13">
        <v>4562</v>
      </c>
      <c r="E37" s="14">
        <v>662.6</v>
      </c>
      <c r="F37" s="15">
        <v>4.4699999999999997E-2</v>
      </c>
      <c r="G37" s="15"/>
    </row>
    <row r="38" spans="1:7" x14ac:dyDescent="0.35">
      <c r="A38" s="12" t="s">
        <v>2302</v>
      </c>
      <c r="B38" s="30" t="s">
        <v>2303</v>
      </c>
      <c r="C38" s="30" t="s">
        <v>2301</v>
      </c>
      <c r="D38" s="13">
        <v>1402</v>
      </c>
      <c r="E38" s="14">
        <v>424.51</v>
      </c>
      <c r="F38" s="15">
        <v>2.87E-2</v>
      </c>
      <c r="G38" s="15"/>
    </row>
    <row r="39" spans="1:7" x14ac:dyDescent="0.35">
      <c r="A39" s="12" t="s">
        <v>2304</v>
      </c>
      <c r="B39" s="30" t="s">
        <v>2305</v>
      </c>
      <c r="C39" s="30" t="s">
        <v>2306</v>
      </c>
      <c r="D39" s="13">
        <v>3068</v>
      </c>
      <c r="E39" s="14">
        <v>403.5</v>
      </c>
      <c r="F39" s="15">
        <v>2.7199999999999998E-2</v>
      </c>
      <c r="G39" s="15"/>
    </row>
    <row r="40" spans="1:7" x14ac:dyDescent="0.35">
      <c r="A40" s="12" t="s">
        <v>2307</v>
      </c>
      <c r="B40" s="30" t="s">
        <v>2308</v>
      </c>
      <c r="C40" s="30" t="s">
        <v>2301</v>
      </c>
      <c r="D40" s="13">
        <v>9738</v>
      </c>
      <c r="E40" s="14">
        <v>398.33</v>
      </c>
      <c r="F40" s="15">
        <v>2.69E-2</v>
      </c>
      <c r="G40" s="15"/>
    </row>
    <row r="41" spans="1:7" x14ac:dyDescent="0.35">
      <c r="A41" s="12" t="s">
        <v>2309</v>
      </c>
      <c r="B41" s="30" t="s">
        <v>2310</v>
      </c>
      <c r="C41" s="30" t="s">
        <v>2301</v>
      </c>
      <c r="D41" s="13">
        <v>4396</v>
      </c>
      <c r="E41" s="14">
        <v>395</v>
      </c>
      <c r="F41" s="15">
        <v>2.6700000000000002E-2</v>
      </c>
      <c r="G41" s="15"/>
    </row>
    <row r="42" spans="1:7" x14ac:dyDescent="0.35">
      <c r="A42" s="12" t="s">
        <v>2311</v>
      </c>
      <c r="B42" s="30" t="s">
        <v>2312</v>
      </c>
      <c r="C42" s="30" t="s">
        <v>2313</v>
      </c>
      <c r="D42" s="13">
        <v>681</v>
      </c>
      <c r="E42" s="14">
        <v>311.3</v>
      </c>
      <c r="F42" s="15">
        <v>2.1000000000000001E-2</v>
      </c>
      <c r="G42" s="15"/>
    </row>
    <row r="43" spans="1:7" x14ac:dyDescent="0.35">
      <c r="A43" s="12" t="s">
        <v>2314</v>
      </c>
      <c r="B43" s="30" t="s">
        <v>2315</v>
      </c>
      <c r="C43" s="30" t="s">
        <v>2301</v>
      </c>
      <c r="D43" s="13">
        <v>3754</v>
      </c>
      <c r="E43" s="14">
        <v>274.33999999999997</v>
      </c>
      <c r="F43" s="15">
        <v>1.8499999999999999E-2</v>
      </c>
      <c r="G43" s="15"/>
    </row>
    <row r="44" spans="1:7" x14ac:dyDescent="0.35">
      <c r="A44" s="12" t="s">
        <v>2316</v>
      </c>
      <c r="B44" s="30" t="s">
        <v>2317</v>
      </c>
      <c r="C44" s="30" t="s">
        <v>2318</v>
      </c>
      <c r="D44" s="13">
        <v>1200</v>
      </c>
      <c r="E44" s="14">
        <v>267.70999999999998</v>
      </c>
      <c r="F44" s="15">
        <v>1.8100000000000002E-2</v>
      </c>
      <c r="G44" s="15"/>
    </row>
    <row r="45" spans="1:7" x14ac:dyDescent="0.35">
      <c r="A45" s="12" t="s">
        <v>2319</v>
      </c>
      <c r="B45" s="30" t="s">
        <v>2320</v>
      </c>
      <c r="C45" s="30" t="s">
        <v>2318</v>
      </c>
      <c r="D45" s="13">
        <v>3039</v>
      </c>
      <c r="E45" s="14">
        <v>266.77</v>
      </c>
      <c r="F45" s="15">
        <v>1.7999999999999999E-2</v>
      </c>
      <c r="G45" s="15"/>
    </row>
    <row r="46" spans="1:7" x14ac:dyDescent="0.35">
      <c r="A46" s="12" t="s">
        <v>2321</v>
      </c>
      <c r="B46" s="30" t="s">
        <v>2322</v>
      </c>
      <c r="C46" s="30" t="s">
        <v>2306</v>
      </c>
      <c r="D46" s="13">
        <v>928</v>
      </c>
      <c r="E46" s="14">
        <v>216.87</v>
      </c>
      <c r="F46" s="15">
        <v>1.46E-2</v>
      </c>
      <c r="G46" s="15"/>
    </row>
    <row r="47" spans="1:7" x14ac:dyDescent="0.35">
      <c r="A47" s="12" t="s">
        <v>2323</v>
      </c>
      <c r="B47" s="30" t="s">
        <v>2324</v>
      </c>
      <c r="C47" s="30" t="s">
        <v>2306</v>
      </c>
      <c r="D47" s="13">
        <v>2175</v>
      </c>
      <c r="E47" s="14">
        <v>155.87</v>
      </c>
      <c r="F47" s="15">
        <v>1.0500000000000001E-2</v>
      </c>
      <c r="G47" s="15"/>
    </row>
    <row r="48" spans="1:7" x14ac:dyDescent="0.35">
      <c r="A48" s="12" t="s">
        <v>2325</v>
      </c>
      <c r="B48" s="30" t="s">
        <v>2326</v>
      </c>
      <c r="C48" s="30" t="s">
        <v>2318</v>
      </c>
      <c r="D48" s="13">
        <v>2308</v>
      </c>
      <c r="E48" s="14">
        <v>148.85</v>
      </c>
      <c r="F48" s="15">
        <v>1.01E-2</v>
      </c>
      <c r="G48" s="15"/>
    </row>
    <row r="49" spans="1:7" x14ac:dyDescent="0.35">
      <c r="A49" s="12" t="s">
        <v>2327</v>
      </c>
      <c r="B49" s="30" t="s">
        <v>2328</v>
      </c>
      <c r="C49" s="30" t="s">
        <v>2318</v>
      </c>
      <c r="D49" s="13">
        <v>621</v>
      </c>
      <c r="E49" s="14">
        <v>137.01</v>
      </c>
      <c r="F49" s="15">
        <v>9.2999999999999992E-3</v>
      </c>
      <c r="G49" s="15"/>
    </row>
    <row r="50" spans="1:7" x14ac:dyDescent="0.35">
      <c r="A50" s="12" t="s">
        <v>2329</v>
      </c>
      <c r="B50" s="30" t="s">
        <v>2330</v>
      </c>
      <c r="C50" s="30" t="s">
        <v>2306</v>
      </c>
      <c r="D50" s="13">
        <v>445</v>
      </c>
      <c r="E50" s="14">
        <v>114.89</v>
      </c>
      <c r="F50" s="15">
        <v>7.7999999999999996E-3</v>
      </c>
      <c r="G50" s="15"/>
    </row>
    <row r="51" spans="1:7" x14ac:dyDescent="0.35">
      <c r="A51" s="12" t="s">
        <v>2331</v>
      </c>
      <c r="B51" s="30" t="s">
        <v>2332</v>
      </c>
      <c r="C51" s="30" t="s">
        <v>2318</v>
      </c>
      <c r="D51" s="13">
        <v>592</v>
      </c>
      <c r="E51" s="14">
        <v>112.98</v>
      </c>
      <c r="F51" s="15">
        <v>7.6E-3</v>
      </c>
      <c r="G51" s="15"/>
    </row>
    <row r="52" spans="1:7" x14ac:dyDescent="0.35">
      <c r="A52" s="12" t="s">
        <v>2333</v>
      </c>
      <c r="B52" s="30" t="s">
        <v>2334</v>
      </c>
      <c r="C52" s="30" t="s">
        <v>2318</v>
      </c>
      <c r="D52" s="13">
        <v>496</v>
      </c>
      <c r="E52" s="14">
        <v>100.91</v>
      </c>
      <c r="F52" s="15">
        <v>6.7999999999999996E-3</v>
      </c>
      <c r="G52" s="15"/>
    </row>
    <row r="53" spans="1:7" x14ac:dyDescent="0.35">
      <c r="A53" s="12" t="s">
        <v>2335</v>
      </c>
      <c r="B53" s="30" t="s">
        <v>2336</v>
      </c>
      <c r="C53" s="30" t="s">
        <v>2337</v>
      </c>
      <c r="D53" s="13">
        <v>577</v>
      </c>
      <c r="E53" s="14">
        <v>82.82</v>
      </c>
      <c r="F53" s="15">
        <v>5.5999999999999999E-3</v>
      </c>
      <c r="G53" s="15"/>
    </row>
    <row r="54" spans="1:7" x14ac:dyDescent="0.35">
      <c r="A54" s="12" t="s">
        <v>2338</v>
      </c>
      <c r="B54" s="30" t="s">
        <v>2339</v>
      </c>
      <c r="C54" s="30" t="s">
        <v>2313</v>
      </c>
      <c r="D54" s="13">
        <v>515</v>
      </c>
      <c r="E54" s="14">
        <v>65.13</v>
      </c>
      <c r="F54" s="15">
        <v>4.4000000000000003E-3</v>
      </c>
      <c r="G54" s="15"/>
    </row>
    <row r="55" spans="1:7" x14ac:dyDescent="0.35">
      <c r="A55" s="12" t="s">
        <v>2340</v>
      </c>
      <c r="B55" s="30" t="s">
        <v>2341</v>
      </c>
      <c r="C55" s="30" t="s">
        <v>2313</v>
      </c>
      <c r="D55" s="13">
        <v>324</v>
      </c>
      <c r="E55" s="14">
        <v>57.64</v>
      </c>
      <c r="F55" s="15">
        <v>3.8999999999999998E-3</v>
      </c>
      <c r="G55" s="15"/>
    </row>
    <row r="56" spans="1:7" x14ac:dyDescent="0.35">
      <c r="A56" s="12" t="s">
        <v>2342</v>
      </c>
      <c r="B56" s="30" t="s">
        <v>2343</v>
      </c>
      <c r="C56" s="30" t="s">
        <v>2313</v>
      </c>
      <c r="D56" s="13">
        <v>273</v>
      </c>
      <c r="E56" s="14">
        <v>48.58</v>
      </c>
      <c r="F56" s="15">
        <v>3.3E-3</v>
      </c>
      <c r="G56" s="15"/>
    </row>
    <row r="57" spans="1:7" x14ac:dyDescent="0.35">
      <c r="A57" s="16" t="s">
        <v>110</v>
      </c>
      <c r="B57" s="31"/>
      <c r="C57" s="31"/>
      <c r="D57" s="17"/>
      <c r="E57" s="37">
        <v>4645.6099999999997</v>
      </c>
      <c r="F57" s="38">
        <v>0.31369999999999992</v>
      </c>
      <c r="G57" s="15"/>
    </row>
    <row r="58" spans="1:7" x14ac:dyDescent="0.35">
      <c r="A58" s="16"/>
      <c r="B58" s="30"/>
      <c r="C58" s="30"/>
      <c r="D58" s="13"/>
      <c r="E58" s="13"/>
      <c r="F58" s="13"/>
      <c r="G58" s="15"/>
    </row>
    <row r="59" spans="1:7" x14ac:dyDescent="0.35">
      <c r="A59" s="21" t="s">
        <v>135</v>
      </c>
      <c r="B59" s="32"/>
      <c r="C59" s="32"/>
      <c r="D59" s="22"/>
      <c r="E59" s="37">
        <v>14791.71</v>
      </c>
      <c r="F59" s="38">
        <v>0.999</v>
      </c>
      <c r="G59" s="20"/>
    </row>
    <row r="60" spans="1:7" x14ac:dyDescent="0.35">
      <c r="A60" s="12"/>
      <c r="B60" s="30"/>
      <c r="C60" s="30"/>
      <c r="D60" s="13"/>
      <c r="E60" s="14"/>
      <c r="F60" s="15"/>
      <c r="G60" s="15"/>
    </row>
    <row r="61" spans="1:7" x14ac:dyDescent="0.35">
      <c r="A61" s="16" t="s">
        <v>136</v>
      </c>
      <c r="B61" s="30"/>
      <c r="C61" s="30"/>
      <c r="D61" s="13"/>
      <c r="E61" s="14"/>
      <c r="F61" s="15"/>
      <c r="G61" s="15"/>
    </row>
    <row r="62" spans="1:7" x14ac:dyDescent="0.35">
      <c r="A62" s="12" t="s">
        <v>137</v>
      </c>
      <c r="B62" s="30"/>
      <c r="C62" s="30"/>
      <c r="D62" s="13"/>
      <c r="E62" s="14">
        <v>108.48</v>
      </c>
      <c r="F62" s="15">
        <v>7.3000000000000001E-3</v>
      </c>
      <c r="G62" s="15">
        <v>5.6446000000000003E-2</v>
      </c>
    </row>
    <row r="63" spans="1:7" x14ac:dyDescent="0.35">
      <c r="A63" s="16" t="s">
        <v>110</v>
      </c>
      <c r="B63" s="31"/>
      <c r="C63" s="31"/>
      <c r="D63" s="17"/>
      <c r="E63" s="37">
        <v>108.48</v>
      </c>
      <c r="F63" s="38">
        <v>7.3000000000000001E-3</v>
      </c>
      <c r="G63" s="20"/>
    </row>
    <row r="64" spans="1:7" x14ac:dyDescent="0.35">
      <c r="A64" s="12"/>
      <c r="B64" s="30"/>
      <c r="C64" s="30"/>
      <c r="D64" s="13"/>
      <c r="E64" s="14"/>
      <c r="F64" s="15"/>
      <c r="G64" s="15"/>
    </row>
    <row r="65" spans="1:7" x14ac:dyDescent="0.35">
      <c r="A65" s="21" t="s">
        <v>135</v>
      </c>
      <c r="B65" s="32"/>
      <c r="C65" s="32"/>
      <c r="D65" s="22"/>
      <c r="E65" s="18">
        <v>108.48</v>
      </c>
      <c r="F65" s="19">
        <v>7.3000000000000001E-3</v>
      </c>
      <c r="G65" s="20"/>
    </row>
    <row r="66" spans="1:7" x14ac:dyDescent="0.35">
      <c r="A66" s="12" t="s">
        <v>138</v>
      </c>
      <c r="B66" s="30"/>
      <c r="C66" s="30"/>
      <c r="D66" s="13"/>
      <c r="E66" s="14">
        <v>1.6776599999999999E-2</v>
      </c>
      <c r="F66" s="15">
        <v>9.9999999999999995E-7</v>
      </c>
      <c r="G66" s="15"/>
    </row>
    <row r="67" spans="1:7" x14ac:dyDescent="0.35">
      <c r="A67" s="12" t="s">
        <v>139</v>
      </c>
      <c r="B67" s="30"/>
      <c r="C67" s="30"/>
      <c r="D67" s="13"/>
      <c r="E67" s="23">
        <v>-90.856776600000003</v>
      </c>
      <c r="F67" s="24">
        <v>-6.3010000000000002E-3</v>
      </c>
      <c r="G67" s="15">
        <v>5.6446000000000003E-2</v>
      </c>
    </row>
    <row r="68" spans="1:7" x14ac:dyDescent="0.35">
      <c r="A68" s="25" t="s">
        <v>140</v>
      </c>
      <c r="B68" s="33"/>
      <c r="C68" s="33"/>
      <c r="D68" s="26"/>
      <c r="E68" s="27">
        <v>14809.35</v>
      </c>
      <c r="F68" s="28">
        <v>1</v>
      </c>
      <c r="G68" s="28"/>
    </row>
    <row r="73" spans="1:7" x14ac:dyDescent="0.35">
      <c r="A73" s="1" t="s">
        <v>2352</v>
      </c>
    </row>
    <row r="74" spans="1:7" x14ac:dyDescent="0.35">
      <c r="A74" s="47" t="s">
        <v>2353</v>
      </c>
      <c r="B74" s="34" t="s">
        <v>104</v>
      </c>
    </row>
    <row r="75" spans="1:7" x14ac:dyDescent="0.35">
      <c r="A75" t="s">
        <v>2354</v>
      </c>
    </row>
    <row r="76" spans="1:7" x14ac:dyDescent="0.35">
      <c r="A76" t="s">
        <v>2355</v>
      </c>
      <c r="B76" t="s">
        <v>2356</v>
      </c>
      <c r="C76" t="s">
        <v>2356</v>
      </c>
    </row>
    <row r="77" spans="1:7" x14ac:dyDescent="0.35">
      <c r="B77" s="48">
        <v>44865</v>
      </c>
      <c r="C77" s="48">
        <v>44895</v>
      </c>
    </row>
    <row r="78" spans="1:7" x14ac:dyDescent="0.35">
      <c r="A78" t="s">
        <v>2360</v>
      </c>
      <c r="B78">
        <v>12.6449</v>
      </c>
      <c r="C78">
        <v>12.8498</v>
      </c>
      <c r="E78" s="2"/>
      <c r="G78"/>
    </row>
    <row r="79" spans="1:7" x14ac:dyDescent="0.35">
      <c r="A79" t="s">
        <v>2361</v>
      </c>
      <c r="B79">
        <v>12.6449</v>
      </c>
      <c r="C79">
        <v>12.8498</v>
      </c>
      <c r="E79" s="2"/>
      <c r="G79"/>
    </row>
    <row r="80" spans="1:7" x14ac:dyDescent="0.35">
      <c r="A80" t="s">
        <v>2385</v>
      </c>
      <c r="B80">
        <v>12.4932</v>
      </c>
      <c r="C80">
        <v>12.6897</v>
      </c>
      <c r="E80" s="2"/>
      <c r="G80"/>
    </row>
    <row r="81" spans="1:7" x14ac:dyDescent="0.35">
      <c r="A81" t="s">
        <v>2386</v>
      </c>
      <c r="B81">
        <v>12.4932</v>
      </c>
      <c r="C81">
        <v>12.6897</v>
      </c>
      <c r="E81" s="2"/>
      <c r="G81"/>
    </row>
    <row r="82" spans="1:7" x14ac:dyDescent="0.35">
      <c r="E82" s="2"/>
      <c r="G82"/>
    </row>
    <row r="83" spans="1:7" x14ac:dyDescent="0.35">
      <c r="A83" t="s">
        <v>2371</v>
      </c>
      <c r="B83" s="34" t="s">
        <v>104</v>
      </c>
    </row>
    <row r="84" spans="1:7" x14ac:dyDescent="0.35">
      <c r="A84" t="s">
        <v>2372</v>
      </c>
      <c r="B84" s="34" t="s">
        <v>104</v>
      </c>
    </row>
    <row r="85" spans="1:7" ht="29" x14ac:dyDescent="0.35">
      <c r="A85" s="47" t="s">
        <v>2373</v>
      </c>
      <c r="B85" s="34" t="s">
        <v>104</v>
      </c>
    </row>
    <row r="86" spans="1:7" ht="29" x14ac:dyDescent="0.35">
      <c r="A86" s="47" t="s">
        <v>2374</v>
      </c>
      <c r="B86" s="49">
        <v>4645.6099999999997</v>
      </c>
    </row>
    <row r="87" spans="1:7" ht="29" x14ac:dyDescent="0.35">
      <c r="A87" s="47" t="s">
        <v>2439</v>
      </c>
      <c r="B87" s="34" t="s">
        <v>104</v>
      </c>
    </row>
    <row r="88" spans="1:7" ht="29" x14ac:dyDescent="0.35">
      <c r="A88" s="47" t="s">
        <v>2440</v>
      </c>
      <c r="B88" s="34" t="s">
        <v>104</v>
      </c>
    </row>
    <row r="89" spans="1:7" ht="29" x14ac:dyDescent="0.35">
      <c r="A89" s="47" t="s">
        <v>2441</v>
      </c>
      <c r="B89" s="34" t="s">
        <v>104</v>
      </c>
    </row>
    <row r="90" spans="1:7" x14ac:dyDescent="0.35">
      <c r="A90" t="s">
        <v>2525</v>
      </c>
      <c r="B90" s="34" t="s">
        <v>104</v>
      </c>
    </row>
    <row r="91" spans="1:7" x14ac:dyDescent="0.35">
      <c r="B91" s="34"/>
    </row>
    <row r="92" spans="1:7" ht="29" x14ac:dyDescent="0.35">
      <c r="A92" s="70" t="s">
        <v>2580</v>
      </c>
      <c r="B92" s="57" t="s">
        <v>2581</v>
      </c>
      <c r="C92" s="57" t="s">
        <v>2531</v>
      </c>
      <c r="D92" s="65" t="s">
        <v>2532</v>
      </c>
    </row>
    <row r="93" spans="1:7" ht="71.5" customHeight="1" x14ac:dyDescent="0.35">
      <c r="A93" s="71" t="s">
        <v>2620</v>
      </c>
      <c r="B93" s="58"/>
      <c r="C93" s="59" t="s">
        <v>2569</v>
      </c>
      <c r="D93"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CFEE0-1472-471F-9639-0DAB47C36394}">
  <dimension ref="A1:H45"/>
  <sheetViews>
    <sheetView showGridLines="0" workbookViewId="0">
      <pane ySplit="4" topLeftCell="A44" activePane="bottomLeft" state="frozen"/>
      <selection pane="bottomLeft" activeCell="A44" sqref="A44:D45"/>
    </sheetView>
  </sheetViews>
  <sheetFormatPr defaultRowHeight="14.5" x14ac:dyDescent="0.35"/>
  <cols>
    <col min="1" max="1" width="50.4531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95</v>
      </c>
      <c r="B1" s="55"/>
      <c r="C1" s="55"/>
      <c r="D1" s="55"/>
      <c r="E1" s="55"/>
      <c r="F1" s="55"/>
      <c r="G1" s="55"/>
      <c r="H1" s="51" t="str">
        <f>HYPERLINK("[EDEL_Portfolio Monthly Notes 30-Nov-2022.xlsx]Index!A1","Index")</f>
        <v>Index</v>
      </c>
    </row>
    <row r="2" spans="1:8" ht="19.5" customHeight="1" x14ac:dyDescent="0.35">
      <c r="A2" s="55" t="s">
        <v>96</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2293</v>
      </c>
      <c r="B7" s="30"/>
      <c r="C7" s="30"/>
      <c r="D7" s="13"/>
      <c r="E7" s="14"/>
      <c r="F7" s="15"/>
      <c r="G7" s="15"/>
    </row>
    <row r="8" spans="1:8" x14ac:dyDescent="0.35">
      <c r="A8" s="16" t="s">
        <v>2294</v>
      </c>
      <c r="B8" s="31"/>
      <c r="C8" s="31"/>
      <c r="D8" s="17"/>
      <c r="E8" s="46"/>
      <c r="F8" s="20"/>
      <c r="G8" s="20"/>
    </row>
    <row r="9" spans="1:8" x14ac:dyDescent="0.35">
      <c r="A9" s="12" t="s">
        <v>2344</v>
      </c>
      <c r="B9" s="30" t="s">
        <v>2345</v>
      </c>
      <c r="C9" s="30"/>
      <c r="D9" s="13">
        <v>245235.86300000001</v>
      </c>
      <c r="E9" s="14">
        <v>7872</v>
      </c>
      <c r="F9" s="15">
        <v>0.99950000000000006</v>
      </c>
      <c r="G9" s="15"/>
    </row>
    <row r="10" spans="1:8" x14ac:dyDescent="0.35">
      <c r="A10" s="16" t="s">
        <v>110</v>
      </c>
      <c r="B10" s="31"/>
      <c r="C10" s="31"/>
      <c r="D10" s="17"/>
      <c r="E10" s="18">
        <v>7872</v>
      </c>
      <c r="F10" s="19">
        <v>0.99950000000000006</v>
      </c>
      <c r="G10" s="20"/>
    </row>
    <row r="11" spans="1:8" x14ac:dyDescent="0.35">
      <c r="A11" s="12"/>
      <c r="B11" s="30"/>
      <c r="C11" s="30"/>
      <c r="D11" s="13"/>
      <c r="E11" s="14"/>
      <c r="F11" s="15"/>
      <c r="G11" s="15"/>
    </row>
    <row r="12" spans="1:8" x14ac:dyDescent="0.35">
      <c r="A12" s="21" t="s">
        <v>135</v>
      </c>
      <c r="B12" s="32"/>
      <c r="C12" s="32"/>
      <c r="D12" s="22"/>
      <c r="E12" s="18">
        <v>7872</v>
      </c>
      <c r="F12" s="19">
        <v>0.99950000000000006</v>
      </c>
      <c r="G12" s="20"/>
    </row>
    <row r="13" spans="1:8" x14ac:dyDescent="0.35">
      <c r="A13" s="12"/>
      <c r="B13" s="30"/>
      <c r="C13" s="30"/>
      <c r="D13" s="13"/>
      <c r="E13" s="14"/>
      <c r="F13" s="15"/>
      <c r="G13" s="15"/>
    </row>
    <row r="14" spans="1:8" x14ac:dyDescent="0.35">
      <c r="A14" s="16" t="s">
        <v>136</v>
      </c>
      <c r="B14" s="30"/>
      <c r="C14" s="30"/>
      <c r="D14" s="13"/>
      <c r="E14" s="14"/>
      <c r="F14" s="15"/>
      <c r="G14" s="15"/>
    </row>
    <row r="15" spans="1:8" x14ac:dyDescent="0.35">
      <c r="A15" s="12" t="s">
        <v>137</v>
      </c>
      <c r="B15" s="30"/>
      <c r="C15" s="30"/>
      <c r="D15" s="13"/>
      <c r="E15" s="14">
        <v>32.99</v>
      </c>
      <c r="F15" s="15">
        <v>4.1999999999999997E-3</v>
      </c>
      <c r="G15" s="15">
        <v>5.6446000000000003E-2</v>
      </c>
    </row>
    <row r="16" spans="1:8" x14ac:dyDescent="0.35">
      <c r="A16" s="16" t="s">
        <v>110</v>
      </c>
      <c r="B16" s="31"/>
      <c r="C16" s="31"/>
      <c r="D16" s="17"/>
      <c r="E16" s="18">
        <v>32.99</v>
      </c>
      <c r="F16" s="19">
        <v>4.1999999999999997E-3</v>
      </c>
      <c r="G16" s="20"/>
    </row>
    <row r="17" spans="1:7" x14ac:dyDescent="0.35">
      <c r="A17" s="12"/>
      <c r="B17" s="30"/>
      <c r="C17" s="30"/>
      <c r="D17" s="13"/>
      <c r="E17" s="14"/>
      <c r="F17" s="15"/>
      <c r="G17" s="15"/>
    </row>
    <row r="18" spans="1:7" x14ac:dyDescent="0.35">
      <c r="A18" s="21" t="s">
        <v>135</v>
      </c>
      <c r="B18" s="32"/>
      <c r="C18" s="32"/>
      <c r="D18" s="22"/>
      <c r="E18" s="18">
        <v>32.99</v>
      </c>
      <c r="F18" s="19">
        <v>4.1999999999999997E-3</v>
      </c>
      <c r="G18" s="20"/>
    </row>
    <row r="19" spans="1:7" x14ac:dyDescent="0.35">
      <c r="A19" s="12" t="s">
        <v>138</v>
      </c>
      <c r="B19" s="30"/>
      <c r="C19" s="30"/>
      <c r="D19" s="13"/>
      <c r="E19" s="14">
        <v>5.1025000000000003E-3</v>
      </c>
      <c r="F19" s="15">
        <v>0</v>
      </c>
      <c r="G19" s="15"/>
    </row>
    <row r="20" spans="1:7" x14ac:dyDescent="0.35">
      <c r="A20" s="12" t="s">
        <v>139</v>
      </c>
      <c r="B20" s="30"/>
      <c r="C20" s="30"/>
      <c r="D20" s="13"/>
      <c r="E20" s="23">
        <v>-29.315102499999998</v>
      </c>
      <c r="F20" s="24">
        <v>-3.7000000000000002E-3</v>
      </c>
      <c r="G20" s="15">
        <v>5.6446000000000003E-2</v>
      </c>
    </row>
    <row r="21" spans="1:7" x14ac:dyDescent="0.35">
      <c r="A21" s="25" t="s">
        <v>140</v>
      </c>
      <c r="B21" s="33"/>
      <c r="C21" s="33"/>
      <c r="D21" s="26"/>
      <c r="E21" s="27">
        <v>7875.68</v>
      </c>
      <c r="F21" s="28">
        <v>1</v>
      </c>
      <c r="G21" s="28"/>
    </row>
    <row r="26" spans="1:7" x14ac:dyDescent="0.35">
      <c r="A26" s="1" t="s">
        <v>2352</v>
      </c>
    </row>
    <row r="27" spans="1:7" x14ac:dyDescent="0.35">
      <c r="A27" s="47" t="s">
        <v>2353</v>
      </c>
      <c r="B27" s="34" t="s">
        <v>104</v>
      </c>
    </row>
    <row r="28" spans="1:7" x14ac:dyDescent="0.35">
      <c r="A28" t="s">
        <v>2354</v>
      </c>
    </row>
    <row r="29" spans="1:7" x14ac:dyDescent="0.35">
      <c r="A29" t="s">
        <v>2355</v>
      </c>
      <c r="B29" t="s">
        <v>2356</v>
      </c>
      <c r="C29" t="s">
        <v>2356</v>
      </c>
    </row>
    <row r="30" spans="1:7" x14ac:dyDescent="0.35">
      <c r="B30" s="48">
        <v>44865</v>
      </c>
      <c r="C30" s="48">
        <v>44895</v>
      </c>
    </row>
    <row r="31" spans="1:7" x14ac:dyDescent="0.35">
      <c r="A31" t="s">
        <v>2360</v>
      </c>
      <c r="B31">
        <v>14.6691</v>
      </c>
      <c r="C31">
        <v>15.8226</v>
      </c>
      <c r="E31" s="2"/>
      <c r="G31"/>
    </row>
    <row r="32" spans="1:7" x14ac:dyDescent="0.35">
      <c r="A32" t="s">
        <v>2385</v>
      </c>
      <c r="B32">
        <v>13.6004</v>
      </c>
      <c r="C32">
        <v>14.659800000000001</v>
      </c>
      <c r="E32" s="2"/>
      <c r="G32"/>
    </row>
    <row r="33" spans="1:7" x14ac:dyDescent="0.35">
      <c r="E33" s="2"/>
      <c r="G33"/>
    </row>
    <row r="34" spans="1:7" x14ac:dyDescent="0.35">
      <c r="A34" t="s">
        <v>2371</v>
      </c>
      <c r="B34" s="34" t="s">
        <v>104</v>
      </c>
    </row>
    <row r="35" spans="1:7" x14ac:dyDescent="0.35">
      <c r="A35" t="s">
        <v>2372</v>
      </c>
      <c r="B35" s="34" t="s">
        <v>104</v>
      </c>
    </row>
    <row r="36" spans="1:7" ht="29" x14ac:dyDescent="0.35">
      <c r="A36" s="47" t="s">
        <v>2373</v>
      </c>
      <c r="B36" s="34" t="s">
        <v>104</v>
      </c>
    </row>
    <row r="37" spans="1:7" ht="29" x14ac:dyDescent="0.35">
      <c r="A37" s="47" t="s">
        <v>2374</v>
      </c>
      <c r="B37" s="49">
        <v>7871.9978272999997</v>
      </c>
    </row>
    <row r="38" spans="1:7" ht="43.5" x14ac:dyDescent="0.35">
      <c r="A38" s="47" t="s">
        <v>2439</v>
      </c>
      <c r="B38" s="34" t="s">
        <v>104</v>
      </c>
    </row>
    <row r="39" spans="1:7" ht="29" x14ac:dyDescent="0.35">
      <c r="A39" s="47" t="s">
        <v>2440</v>
      </c>
      <c r="B39" s="34" t="s">
        <v>104</v>
      </c>
    </row>
    <row r="40" spans="1:7" ht="29" x14ac:dyDescent="0.35">
      <c r="A40" s="47" t="s">
        <v>2441</v>
      </c>
      <c r="B40" s="34" t="s">
        <v>104</v>
      </c>
    </row>
    <row r="41" spans="1:7" x14ac:dyDescent="0.35">
      <c r="A41" t="s">
        <v>2525</v>
      </c>
      <c r="B41" s="34" t="s">
        <v>104</v>
      </c>
    </row>
    <row r="42" spans="1:7" x14ac:dyDescent="0.35">
      <c r="B42" s="34"/>
    </row>
    <row r="44" spans="1:7" ht="29" x14ac:dyDescent="0.35">
      <c r="A44" s="70" t="s">
        <v>2580</v>
      </c>
      <c r="B44" s="57" t="s">
        <v>2581</v>
      </c>
      <c r="C44" s="57" t="s">
        <v>2531</v>
      </c>
      <c r="D44" s="65" t="s">
        <v>2532</v>
      </c>
    </row>
    <row r="45" spans="1:7" ht="71" customHeight="1" x14ac:dyDescent="0.35">
      <c r="A45" s="71" t="s">
        <v>2621</v>
      </c>
      <c r="B45" s="58"/>
      <c r="C45" s="63" t="s">
        <v>2570</v>
      </c>
      <c r="D4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31EAA-81E1-436B-B2B6-99F9568DAB7E}">
  <dimension ref="A1:H45"/>
  <sheetViews>
    <sheetView showGridLines="0" workbookViewId="0">
      <pane ySplit="4" topLeftCell="A41" activePane="bottomLeft" state="frozen"/>
      <selection pane="bottomLeft" activeCell="E45" sqref="E45"/>
    </sheetView>
  </sheetViews>
  <sheetFormatPr defaultRowHeight="14.5" x14ac:dyDescent="0.35"/>
  <cols>
    <col min="1" max="1" width="50.4531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97</v>
      </c>
      <c r="B1" s="55"/>
      <c r="C1" s="55"/>
      <c r="D1" s="55"/>
      <c r="E1" s="55"/>
      <c r="F1" s="55"/>
      <c r="G1" s="55"/>
      <c r="H1" s="51" t="str">
        <f>HYPERLINK("[EDEL_Portfolio Monthly Notes 30-Nov-2022.xlsx]Index!A1","Index")</f>
        <v>Index</v>
      </c>
    </row>
    <row r="2" spans="1:8" ht="19.5" customHeight="1" x14ac:dyDescent="0.35">
      <c r="A2" s="55" t="s">
        <v>98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2293</v>
      </c>
      <c r="B7" s="30"/>
      <c r="C7" s="30"/>
      <c r="D7" s="13"/>
      <c r="E7" s="14"/>
      <c r="F7" s="15"/>
      <c r="G7" s="15"/>
    </row>
    <row r="8" spans="1:8" x14ac:dyDescent="0.35">
      <c r="A8" s="16" t="s">
        <v>2294</v>
      </c>
      <c r="B8" s="31"/>
      <c r="C8" s="31"/>
      <c r="D8" s="17"/>
      <c r="E8" s="46"/>
      <c r="F8" s="20"/>
      <c r="G8" s="20"/>
    </row>
    <row r="9" spans="1:8" x14ac:dyDescent="0.35">
      <c r="A9" s="12" t="s">
        <v>2346</v>
      </c>
      <c r="B9" s="30" t="s">
        <v>2347</v>
      </c>
      <c r="C9" s="30"/>
      <c r="D9" s="13">
        <v>119504.93330999999</v>
      </c>
      <c r="E9" s="14">
        <v>12277.79</v>
      </c>
      <c r="F9" s="15">
        <v>0.99170000000000003</v>
      </c>
      <c r="G9" s="15"/>
    </row>
    <row r="10" spans="1:8" x14ac:dyDescent="0.35">
      <c r="A10" s="16" t="s">
        <v>110</v>
      </c>
      <c r="B10" s="31"/>
      <c r="C10" s="31"/>
      <c r="D10" s="17"/>
      <c r="E10" s="18">
        <v>12277.79</v>
      </c>
      <c r="F10" s="19">
        <v>0.99170000000000003</v>
      </c>
      <c r="G10" s="20"/>
    </row>
    <row r="11" spans="1:8" x14ac:dyDescent="0.35">
      <c r="A11" s="12"/>
      <c r="B11" s="30"/>
      <c r="C11" s="30"/>
      <c r="D11" s="13"/>
      <c r="E11" s="14"/>
      <c r="F11" s="15"/>
      <c r="G11" s="15"/>
    </row>
    <row r="12" spans="1:8" x14ac:dyDescent="0.35">
      <c r="A12" s="21" t="s">
        <v>135</v>
      </c>
      <c r="B12" s="32"/>
      <c r="C12" s="32"/>
      <c r="D12" s="22"/>
      <c r="E12" s="18">
        <v>12277.79</v>
      </c>
      <c r="F12" s="19">
        <v>0.99170000000000003</v>
      </c>
      <c r="G12" s="20"/>
    </row>
    <row r="13" spans="1:8" x14ac:dyDescent="0.35">
      <c r="A13" s="12"/>
      <c r="B13" s="30"/>
      <c r="C13" s="30"/>
      <c r="D13" s="13"/>
      <c r="E13" s="14"/>
      <c r="F13" s="15"/>
      <c r="G13" s="15"/>
    </row>
    <row r="14" spans="1:8" x14ac:dyDescent="0.35">
      <c r="A14" s="16" t="s">
        <v>136</v>
      </c>
      <c r="B14" s="30"/>
      <c r="C14" s="30"/>
      <c r="D14" s="13"/>
      <c r="E14" s="14"/>
      <c r="F14" s="15"/>
      <c r="G14" s="15"/>
    </row>
    <row r="15" spans="1:8" x14ac:dyDescent="0.35">
      <c r="A15" s="12" t="s">
        <v>137</v>
      </c>
      <c r="B15" s="30"/>
      <c r="C15" s="30"/>
      <c r="D15" s="13"/>
      <c r="E15" s="14">
        <v>140.97999999999999</v>
      </c>
      <c r="F15" s="15">
        <v>1.14E-2</v>
      </c>
      <c r="G15" s="15">
        <v>5.6446000000000003E-2</v>
      </c>
    </row>
    <row r="16" spans="1:8" x14ac:dyDescent="0.35">
      <c r="A16" s="16" t="s">
        <v>110</v>
      </c>
      <c r="B16" s="31"/>
      <c r="C16" s="31"/>
      <c r="D16" s="17"/>
      <c r="E16" s="18">
        <v>140.97999999999999</v>
      </c>
      <c r="F16" s="19">
        <v>1.14E-2</v>
      </c>
      <c r="G16" s="20"/>
    </row>
    <row r="17" spans="1:7" x14ac:dyDescent="0.35">
      <c r="A17" s="12"/>
      <c r="B17" s="30"/>
      <c r="C17" s="30"/>
      <c r="D17" s="13"/>
      <c r="E17" s="14"/>
      <c r="F17" s="15"/>
      <c r="G17" s="15"/>
    </row>
    <row r="18" spans="1:7" x14ac:dyDescent="0.35">
      <c r="A18" s="21" t="s">
        <v>135</v>
      </c>
      <c r="B18" s="32"/>
      <c r="C18" s="32"/>
      <c r="D18" s="22"/>
      <c r="E18" s="18">
        <v>140.97999999999999</v>
      </c>
      <c r="F18" s="19">
        <v>1.14E-2</v>
      </c>
      <c r="G18" s="20"/>
    </row>
    <row r="19" spans="1:7" x14ac:dyDescent="0.35">
      <c r="A19" s="12" t="s">
        <v>138</v>
      </c>
      <c r="B19" s="30"/>
      <c r="C19" s="30"/>
      <c r="D19" s="13"/>
      <c r="E19" s="14">
        <v>2.18018E-2</v>
      </c>
      <c r="F19" s="15">
        <v>9.9999999999999995E-7</v>
      </c>
      <c r="G19" s="15"/>
    </row>
    <row r="20" spans="1:7" x14ac:dyDescent="0.35">
      <c r="A20" s="12" t="s">
        <v>139</v>
      </c>
      <c r="B20" s="30"/>
      <c r="C20" s="30"/>
      <c r="D20" s="13"/>
      <c r="E20" s="23">
        <v>-38.821801800000003</v>
      </c>
      <c r="F20" s="24">
        <v>-3.101E-3</v>
      </c>
      <c r="G20" s="15">
        <v>5.6446000000000003E-2</v>
      </c>
    </row>
    <row r="21" spans="1:7" x14ac:dyDescent="0.35">
      <c r="A21" s="25" t="s">
        <v>140</v>
      </c>
      <c r="B21" s="33"/>
      <c r="C21" s="33"/>
      <c r="D21" s="26"/>
      <c r="E21" s="27">
        <v>12379.97</v>
      </c>
      <c r="F21" s="28">
        <v>1</v>
      </c>
      <c r="G21" s="28"/>
    </row>
    <row r="26" spans="1:7" x14ac:dyDescent="0.35">
      <c r="A26" s="1" t="s">
        <v>2352</v>
      </c>
    </row>
    <row r="27" spans="1:7" x14ac:dyDescent="0.35">
      <c r="A27" s="47" t="s">
        <v>2353</v>
      </c>
      <c r="B27" s="34" t="s">
        <v>104</v>
      </c>
    </row>
    <row r="28" spans="1:7" x14ac:dyDescent="0.35">
      <c r="A28" t="s">
        <v>2354</v>
      </c>
    </row>
    <row r="29" spans="1:7" x14ac:dyDescent="0.35">
      <c r="A29" t="s">
        <v>2355</v>
      </c>
      <c r="B29" t="s">
        <v>2356</v>
      </c>
      <c r="C29" t="s">
        <v>2356</v>
      </c>
    </row>
    <row r="30" spans="1:7" x14ac:dyDescent="0.35">
      <c r="B30" s="48">
        <v>44865</v>
      </c>
      <c r="C30" s="48">
        <v>44895</v>
      </c>
    </row>
    <row r="31" spans="1:7" x14ac:dyDescent="0.35">
      <c r="A31" t="s">
        <v>2360</v>
      </c>
      <c r="B31">
        <v>12.487</v>
      </c>
      <c r="C31">
        <v>14.257</v>
      </c>
      <c r="E31" s="2"/>
      <c r="G31"/>
    </row>
    <row r="32" spans="1:7" x14ac:dyDescent="0.35">
      <c r="A32" t="s">
        <v>2385</v>
      </c>
      <c r="B32">
        <v>11.7692</v>
      </c>
      <c r="C32">
        <v>13.4277</v>
      </c>
      <c r="E32" s="2"/>
      <c r="G32"/>
    </row>
    <row r="33" spans="1:7" x14ac:dyDescent="0.35">
      <c r="E33" s="2"/>
      <c r="G33"/>
    </row>
    <row r="34" spans="1:7" x14ac:dyDescent="0.35">
      <c r="A34" t="s">
        <v>2371</v>
      </c>
      <c r="B34" s="34" t="s">
        <v>104</v>
      </c>
    </row>
    <row r="35" spans="1:7" x14ac:dyDescent="0.35">
      <c r="A35" t="s">
        <v>2372</v>
      </c>
      <c r="B35" s="34" t="s">
        <v>104</v>
      </c>
    </row>
    <row r="36" spans="1:7" ht="29" x14ac:dyDescent="0.35">
      <c r="A36" s="47" t="s">
        <v>2373</v>
      </c>
      <c r="B36" s="34" t="s">
        <v>104</v>
      </c>
    </row>
    <row r="37" spans="1:7" ht="29" x14ac:dyDescent="0.35">
      <c r="A37" s="47" t="s">
        <v>2374</v>
      </c>
      <c r="B37" s="49">
        <v>12277.791372400001</v>
      </c>
    </row>
    <row r="38" spans="1:7" ht="43.5" x14ac:dyDescent="0.35">
      <c r="A38" s="47" t="s">
        <v>2439</v>
      </c>
      <c r="B38" s="34" t="s">
        <v>104</v>
      </c>
    </row>
    <row r="39" spans="1:7" ht="29" x14ac:dyDescent="0.35">
      <c r="A39" s="47" t="s">
        <v>2440</v>
      </c>
      <c r="B39" s="34" t="s">
        <v>104</v>
      </c>
    </row>
    <row r="40" spans="1:7" ht="29" x14ac:dyDescent="0.35">
      <c r="A40" s="47" t="s">
        <v>2441</v>
      </c>
      <c r="B40" s="34" t="s">
        <v>104</v>
      </c>
    </row>
    <row r="41" spans="1:7" x14ac:dyDescent="0.35">
      <c r="A41" t="s">
        <v>2525</v>
      </c>
      <c r="B41" s="34" t="s">
        <v>104</v>
      </c>
    </row>
    <row r="42" spans="1:7" x14ac:dyDescent="0.35">
      <c r="B42" s="34"/>
    </row>
    <row r="44" spans="1:7" ht="29" x14ac:dyDescent="0.35">
      <c r="A44" s="70" t="s">
        <v>2580</v>
      </c>
      <c r="B44" s="57" t="s">
        <v>2581</v>
      </c>
      <c r="C44" s="57" t="s">
        <v>2531</v>
      </c>
      <c r="D44" s="65" t="s">
        <v>2532</v>
      </c>
    </row>
    <row r="45" spans="1:7" ht="70.5" customHeight="1" x14ac:dyDescent="0.35">
      <c r="A45" s="73" t="s">
        <v>2622</v>
      </c>
      <c r="B45" s="58"/>
      <c r="C45" s="59" t="s">
        <v>2571</v>
      </c>
      <c r="D4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CB2D-B235-436F-BA4E-D52C3876D829}">
  <dimension ref="A1:H46"/>
  <sheetViews>
    <sheetView showGridLines="0" workbookViewId="0">
      <pane ySplit="4" topLeftCell="A44" activePane="bottomLeft" state="frozen"/>
      <selection pane="bottomLeft" activeCell="C50" sqref="C50"/>
    </sheetView>
  </sheetViews>
  <sheetFormatPr defaultRowHeight="14.5" x14ac:dyDescent="0.35"/>
  <cols>
    <col min="1" max="1" width="50.4531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99</v>
      </c>
      <c r="B1" s="55"/>
      <c r="C1" s="55"/>
      <c r="D1" s="55"/>
      <c r="E1" s="55"/>
      <c r="F1" s="55"/>
      <c r="G1" s="55"/>
      <c r="H1" s="51" t="str">
        <f>HYPERLINK("[EDEL_Portfolio Monthly Notes 30-Nov-2022.xlsx]Index!A1","Index")</f>
        <v>Index</v>
      </c>
    </row>
    <row r="2" spans="1:8" ht="19.5" customHeight="1" x14ac:dyDescent="0.35">
      <c r="A2" s="55" t="s">
        <v>100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2293</v>
      </c>
      <c r="B7" s="30"/>
      <c r="C7" s="30"/>
      <c r="D7" s="13"/>
      <c r="E7" s="14"/>
      <c r="F7" s="15"/>
      <c r="G7" s="15"/>
    </row>
    <row r="8" spans="1:8" x14ac:dyDescent="0.35">
      <c r="A8" s="16" t="s">
        <v>2294</v>
      </c>
      <c r="B8" s="31"/>
      <c r="C8" s="31"/>
      <c r="D8" s="17"/>
      <c r="E8" s="46"/>
      <c r="F8" s="20"/>
      <c r="G8" s="20"/>
    </row>
    <row r="9" spans="1:8" x14ac:dyDescent="0.35">
      <c r="A9" s="12" t="s">
        <v>2348</v>
      </c>
      <c r="B9" s="30" t="s">
        <v>2349</v>
      </c>
      <c r="C9" s="30"/>
      <c r="D9" s="13">
        <v>33990.067999999999</v>
      </c>
      <c r="E9" s="14">
        <v>8539.85</v>
      </c>
      <c r="F9" s="15">
        <v>0.97519999999999996</v>
      </c>
      <c r="G9" s="15"/>
    </row>
    <row r="10" spans="1:8" x14ac:dyDescent="0.35">
      <c r="A10" s="16" t="s">
        <v>110</v>
      </c>
      <c r="B10" s="31"/>
      <c r="C10" s="31"/>
      <c r="D10" s="17"/>
      <c r="E10" s="18">
        <v>8539.85</v>
      </c>
      <c r="F10" s="19">
        <v>0.97519999999999996</v>
      </c>
      <c r="G10" s="20"/>
    </row>
    <row r="11" spans="1:8" x14ac:dyDescent="0.35">
      <c r="A11" s="12"/>
      <c r="B11" s="30"/>
      <c r="C11" s="30"/>
      <c r="D11" s="13"/>
      <c r="E11" s="14"/>
      <c r="F11" s="15"/>
      <c r="G11" s="15"/>
    </row>
    <row r="12" spans="1:8" x14ac:dyDescent="0.35">
      <c r="A12" s="21" t="s">
        <v>135</v>
      </c>
      <c r="B12" s="32"/>
      <c r="C12" s="32"/>
      <c r="D12" s="22"/>
      <c r="E12" s="18">
        <v>8539.85</v>
      </c>
      <c r="F12" s="19">
        <v>0.97519999999999996</v>
      </c>
      <c r="G12" s="20"/>
    </row>
    <row r="13" spans="1:8" x14ac:dyDescent="0.35">
      <c r="A13" s="12"/>
      <c r="B13" s="30"/>
      <c r="C13" s="30"/>
      <c r="D13" s="13"/>
      <c r="E13" s="14"/>
      <c r="F13" s="15"/>
      <c r="G13" s="15"/>
    </row>
    <row r="14" spans="1:8" x14ac:dyDescent="0.35">
      <c r="A14" s="16" t="s">
        <v>136</v>
      </c>
      <c r="B14" s="30"/>
      <c r="C14" s="30"/>
      <c r="D14" s="13"/>
      <c r="E14" s="14"/>
      <c r="F14" s="15"/>
      <c r="G14" s="15"/>
    </row>
    <row r="15" spans="1:8" x14ac:dyDescent="0.35">
      <c r="A15" s="12" t="s">
        <v>137</v>
      </c>
      <c r="B15" s="30"/>
      <c r="C15" s="30"/>
      <c r="D15" s="13"/>
      <c r="E15" s="14">
        <v>222.97</v>
      </c>
      <c r="F15" s="15">
        <v>2.5499999999999998E-2</v>
      </c>
      <c r="G15" s="15">
        <v>5.6446000000000003E-2</v>
      </c>
    </row>
    <row r="16" spans="1:8" x14ac:dyDescent="0.35">
      <c r="A16" s="16" t="s">
        <v>110</v>
      </c>
      <c r="B16" s="31"/>
      <c r="C16" s="31"/>
      <c r="D16" s="17"/>
      <c r="E16" s="18">
        <v>222.97</v>
      </c>
      <c r="F16" s="19">
        <v>2.5499999999999998E-2</v>
      </c>
      <c r="G16" s="20"/>
    </row>
    <row r="17" spans="1:7" x14ac:dyDescent="0.35">
      <c r="A17" s="12"/>
      <c r="B17" s="30"/>
      <c r="C17" s="30"/>
      <c r="D17" s="13"/>
      <c r="E17" s="14"/>
      <c r="F17" s="15"/>
      <c r="G17" s="15"/>
    </row>
    <row r="18" spans="1:7" x14ac:dyDescent="0.35">
      <c r="A18" s="21" t="s">
        <v>135</v>
      </c>
      <c r="B18" s="32"/>
      <c r="C18" s="32"/>
      <c r="D18" s="22"/>
      <c r="E18" s="18">
        <v>222.97</v>
      </c>
      <c r="F18" s="19">
        <v>2.5499999999999998E-2</v>
      </c>
      <c r="G18" s="20"/>
    </row>
    <row r="19" spans="1:7" x14ac:dyDescent="0.35">
      <c r="A19" s="12" t="s">
        <v>138</v>
      </c>
      <c r="B19" s="30"/>
      <c r="C19" s="30"/>
      <c r="D19" s="13"/>
      <c r="E19" s="14">
        <v>3.4480900000000002E-2</v>
      </c>
      <c r="F19" s="15">
        <v>3.0000000000000001E-6</v>
      </c>
      <c r="G19" s="15"/>
    </row>
    <row r="20" spans="1:7" x14ac:dyDescent="0.35">
      <c r="A20" s="12" t="s">
        <v>139</v>
      </c>
      <c r="B20" s="30"/>
      <c r="C20" s="30"/>
      <c r="D20" s="13"/>
      <c r="E20" s="23">
        <v>-5.8544809000000004</v>
      </c>
      <c r="F20" s="24">
        <v>-7.0299999999999996E-4</v>
      </c>
      <c r="G20" s="15">
        <v>5.6446000000000003E-2</v>
      </c>
    </row>
    <row r="21" spans="1:7" x14ac:dyDescent="0.35">
      <c r="A21" s="25" t="s">
        <v>140</v>
      </c>
      <c r="B21" s="33"/>
      <c r="C21" s="33"/>
      <c r="D21" s="26"/>
      <c r="E21" s="27">
        <v>8757</v>
      </c>
      <c r="F21" s="28">
        <v>1</v>
      </c>
      <c r="G21" s="28"/>
    </row>
    <row r="26" spans="1:7" x14ac:dyDescent="0.35">
      <c r="A26" s="1" t="s">
        <v>2352</v>
      </c>
    </row>
    <row r="27" spans="1:7" x14ac:dyDescent="0.35">
      <c r="A27" s="47" t="s">
        <v>2353</v>
      </c>
      <c r="B27" s="34" t="s">
        <v>104</v>
      </c>
    </row>
    <row r="28" spans="1:7" x14ac:dyDescent="0.35">
      <c r="A28" t="s">
        <v>2354</v>
      </c>
    </row>
    <row r="29" spans="1:7" x14ac:dyDescent="0.35">
      <c r="A29" t="s">
        <v>2355</v>
      </c>
      <c r="B29" t="s">
        <v>2356</v>
      </c>
      <c r="C29" t="s">
        <v>2356</v>
      </c>
    </row>
    <row r="30" spans="1:7" x14ac:dyDescent="0.35">
      <c r="B30" s="48">
        <v>44865</v>
      </c>
      <c r="C30" s="48">
        <v>44895</v>
      </c>
    </row>
    <row r="31" spans="1:7" x14ac:dyDescent="0.35">
      <c r="A31" t="s">
        <v>2360</v>
      </c>
      <c r="B31">
        <v>26.674800000000001</v>
      </c>
      <c r="C31">
        <v>27.348199999999999</v>
      </c>
      <c r="E31" s="2"/>
      <c r="G31"/>
    </row>
    <row r="32" spans="1:7" x14ac:dyDescent="0.35">
      <c r="A32" t="s">
        <v>2385</v>
      </c>
      <c r="B32">
        <v>24.722799999999999</v>
      </c>
      <c r="C32">
        <v>25.328700000000001</v>
      </c>
      <c r="E32" s="2"/>
      <c r="G32"/>
    </row>
    <row r="33" spans="1:7" x14ac:dyDescent="0.35">
      <c r="E33" s="2"/>
      <c r="G33"/>
    </row>
    <row r="34" spans="1:7" x14ac:dyDescent="0.35">
      <c r="A34" t="s">
        <v>2371</v>
      </c>
      <c r="B34" s="34" t="s">
        <v>104</v>
      </c>
    </row>
    <row r="35" spans="1:7" x14ac:dyDescent="0.35">
      <c r="A35" t="s">
        <v>2372</v>
      </c>
      <c r="B35" s="34" t="s">
        <v>104</v>
      </c>
    </row>
    <row r="36" spans="1:7" ht="29" x14ac:dyDescent="0.35">
      <c r="A36" s="47" t="s">
        <v>2373</v>
      </c>
      <c r="B36" s="34" t="s">
        <v>104</v>
      </c>
    </row>
    <row r="37" spans="1:7" ht="29" x14ac:dyDescent="0.35">
      <c r="A37" s="47" t="s">
        <v>2374</v>
      </c>
      <c r="B37" s="49">
        <v>8539.8456049999986</v>
      </c>
    </row>
    <row r="38" spans="1:7" ht="43.5" x14ac:dyDescent="0.35">
      <c r="A38" s="47" t="s">
        <v>2439</v>
      </c>
      <c r="B38" s="34" t="s">
        <v>104</v>
      </c>
    </row>
    <row r="39" spans="1:7" ht="29" x14ac:dyDescent="0.35">
      <c r="A39" s="47" t="s">
        <v>2440</v>
      </c>
      <c r="B39" s="34" t="s">
        <v>104</v>
      </c>
    </row>
    <row r="40" spans="1:7" ht="29" x14ac:dyDescent="0.35">
      <c r="A40" s="47" t="s">
        <v>2441</v>
      </c>
      <c r="B40" s="34" t="s">
        <v>104</v>
      </c>
    </row>
    <row r="41" spans="1:7" x14ac:dyDescent="0.35">
      <c r="A41" t="s">
        <v>2525</v>
      </c>
      <c r="B41" s="34" t="s">
        <v>104</v>
      </c>
    </row>
    <row r="42" spans="1:7" x14ac:dyDescent="0.35">
      <c r="B42" s="34"/>
    </row>
    <row r="45" spans="1:7" ht="29" x14ac:dyDescent="0.35">
      <c r="A45" s="70" t="s">
        <v>2580</v>
      </c>
      <c r="B45" s="57" t="s">
        <v>2581</v>
      </c>
      <c r="C45" s="57" t="s">
        <v>2531</v>
      </c>
      <c r="D45" s="65" t="s">
        <v>2532</v>
      </c>
    </row>
    <row r="46" spans="1:7" ht="70.5" customHeight="1" x14ac:dyDescent="0.35">
      <c r="A46" s="71" t="s">
        <v>2623</v>
      </c>
      <c r="B46" s="58"/>
      <c r="C46" s="59" t="s">
        <v>2572</v>
      </c>
      <c r="D46"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FEDF5-F82E-4E87-A4F3-F512FE020982}">
  <dimension ref="A1:H45"/>
  <sheetViews>
    <sheetView showGridLines="0" workbookViewId="0">
      <pane ySplit="4" topLeftCell="A41" activePane="bottomLeft" state="frozen"/>
      <selection pane="bottomLeft" activeCell="E44" sqref="E44"/>
    </sheetView>
  </sheetViews>
  <sheetFormatPr defaultRowHeight="14.5" x14ac:dyDescent="0.35"/>
  <cols>
    <col min="1" max="1" width="53.906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101</v>
      </c>
      <c r="B1" s="55"/>
      <c r="C1" s="55"/>
      <c r="D1" s="55"/>
      <c r="E1" s="55"/>
      <c r="F1" s="55"/>
      <c r="G1" s="55"/>
      <c r="H1" s="51" t="str">
        <f>HYPERLINK("[EDEL_Portfolio Monthly Notes 30-Nov-2022.xlsx]Index!A1","Index")</f>
        <v>Index</v>
      </c>
    </row>
    <row r="2" spans="1:8" ht="19.5" customHeight="1" x14ac:dyDescent="0.35">
      <c r="A2" s="55" t="s">
        <v>102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2293</v>
      </c>
      <c r="B7" s="30"/>
      <c r="C7" s="30"/>
      <c r="D7" s="13"/>
      <c r="E7" s="14"/>
      <c r="F7" s="15"/>
      <c r="G7" s="15"/>
    </row>
    <row r="8" spans="1:8" x14ac:dyDescent="0.35">
      <c r="A8" s="16" t="s">
        <v>2294</v>
      </c>
      <c r="B8" s="31"/>
      <c r="C8" s="31"/>
      <c r="D8" s="17"/>
      <c r="E8" s="46"/>
      <c r="F8" s="20"/>
      <c r="G8" s="20"/>
    </row>
    <row r="9" spans="1:8" x14ac:dyDescent="0.35">
      <c r="A9" s="12" t="s">
        <v>2350</v>
      </c>
      <c r="B9" s="30" t="s">
        <v>2351</v>
      </c>
      <c r="C9" s="30"/>
      <c r="D9" s="13">
        <v>1247111.78</v>
      </c>
      <c r="E9" s="14">
        <v>150860.06</v>
      </c>
      <c r="F9" s="15">
        <v>0.99199999999999999</v>
      </c>
      <c r="G9" s="15"/>
    </row>
    <row r="10" spans="1:8" x14ac:dyDescent="0.35">
      <c r="A10" s="16" t="s">
        <v>110</v>
      </c>
      <c r="B10" s="31"/>
      <c r="C10" s="31"/>
      <c r="D10" s="17"/>
      <c r="E10" s="18">
        <v>150860.06</v>
      </c>
      <c r="F10" s="19">
        <v>0.99199999999999999</v>
      </c>
      <c r="G10" s="20"/>
    </row>
    <row r="11" spans="1:8" x14ac:dyDescent="0.35">
      <c r="A11" s="12"/>
      <c r="B11" s="30"/>
      <c r="C11" s="30"/>
      <c r="D11" s="13"/>
      <c r="E11" s="14"/>
      <c r="F11" s="15"/>
      <c r="G11" s="15"/>
    </row>
    <row r="12" spans="1:8" x14ac:dyDescent="0.35">
      <c r="A12" s="21" t="s">
        <v>135</v>
      </c>
      <c r="B12" s="32"/>
      <c r="C12" s="32"/>
      <c r="D12" s="22"/>
      <c r="E12" s="18">
        <v>150860.06</v>
      </c>
      <c r="F12" s="19">
        <v>0.99199999999999999</v>
      </c>
      <c r="G12" s="20"/>
    </row>
    <row r="13" spans="1:8" x14ac:dyDescent="0.35">
      <c r="A13" s="12"/>
      <c r="B13" s="30"/>
      <c r="C13" s="30"/>
      <c r="D13" s="13"/>
      <c r="E13" s="14"/>
      <c r="F13" s="15"/>
      <c r="G13" s="15"/>
    </row>
    <row r="14" spans="1:8" x14ac:dyDescent="0.35">
      <c r="A14" s="16" t="s">
        <v>136</v>
      </c>
      <c r="B14" s="30"/>
      <c r="C14" s="30"/>
      <c r="D14" s="13"/>
      <c r="E14" s="14"/>
      <c r="F14" s="15"/>
      <c r="G14" s="15"/>
    </row>
    <row r="15" spans="1:8" x14ac:dyDescent="0.35">
      <c r="A15" s="12" t="s">
        <v>137</v>
      </c>
      <c r="B15" s="30"/>
      <c r="C15" s="30"/>
      <c r="D15" s="13"/>
      <c r="E15" s="14">
        <v>2396.63</v>
      </c>
      <c r="F15" s="15">
        <v>1.5800000000000002E-2</v>
      </c>
      <c r="G15" s="15">
        <v>5.6446000000000003E-2</v>
      </c>
    </row>
    <row r="16" spans="1:8" x14ac:dyDescent="0.35">
      <c r="A16" s="16" t="s">
        <v>110</v>
      </c>
      <c r="B16" s="31"/>
      <c r="C16" s="31"/>
      <c r="D16" s="17"/>
      <c r="E16" s="18">
        <v>2396.63</v>
      </c>
      <c r="F16" s="19">
        <v>1.5800000000000002E-2</v>
      </c>
      <c r="G16" s="20"/>
    </row>
    <row r="17" spans="1:7" x14ac:dyDescent="0.35">
      <c r="A17" s="12"/>
      <c r="B17" s="30"/>
      <c r="C17" s="30"/>
      <c r="D17" s="13"/>
      <c r="E17" s="14"/>
      <c r="F17" s="15"/>
      <c r="G17" s="15"/>
    </row>
    <row r="18" spans="1:7" x14ac:dyDescent="0.35">
      <c r="A18" s="21" t="s">
        <v>135</v>
      </c>
      <c r="B18" s="32"/>
      <c r="C18" s="32"/>
      <c r="D18" s="22"/>
      <c r="E18" s="18">
        <v>2396.63</v>
      </c>
      <c r="F18" s="19">
        <v>1.5800000000000002E-2</v>
      </c>
      <c r="G18" s="20"/>
    </row>
    <row r="19" spans="1:7" x14ac:dyDescent="0.35">
      <c r="A19" s="12" t="s">
        <v>138</v>
      </c>
      <c r="B19" s="30"/>
      <c r="C19" s="30"/>
      <c r="D19" s="13"/>
      <c r="E19" s="14">
        <v>0.37063049999999997</v>
      </c>
      <c r="F19" s="15">
        <v>1.9999999999999999E-6</v>
      </c>
      <c r="G19" s="15"/>
    </row>
    <row r="20" spans="1:7" x14ac:dyDescent="0.35">
      <c r="A20" s="12" t="s">
        <v>139</v>
      </c>
      <c r="B20" s="30"/>
      <c r="C20" s="30"/>
      <c r="D20" s="13"/>
      <c r="E20" s="23">
        <v>-1182.2206305</v>
      </c>
      <c r="F20" s="24">
        <v>-7.8019999999999999E-3</v>
      </c>
      <c r="G20" s="15">
        <v>5.6446000000000003E-2</v>
      </c>
    </row>
    <row r="21" spans="1:7" x14ac:dyDescent="0.35">
      <c r="A21" s="25" t="s">
        <v>140</v>
      </c>
      <c r="B21" s="33"/>
      <c r="C21" s="33"/>
      <c r="D21" s="26"/>
      <c r="E21" s="27">
        <v>152074.84</v>
      </c>
      <c r="F21" s="28">
        <v>1</v>
      </c>
      <c r="G21" s="28"/>
    </row>
    <row r="26" spans="1:7" x14ac:dyDescent="0.35">
      <c r="A26" s="1" t="s">
        <v>2352</v>
      </c>
    </row>
    <row r="27" spans="1:7" x14ac:dyDescent="0.35">
      <c r="A27" s="47" t="s">
        <v>2353</v>
      </c>
      <c r="B27" s="34" t="s">
        <v>104</v>
      </c>
    </row>
    <row r="28" spans="1:7" x14ac:dyDescent="0.35">
      <c r="A28" t="s">
        <v>2354</v>
      </c>
    </row>
    <row r="29" spans="1:7" x14ac:dyDescent="0.35">
      <c r="A29" t="s">
        <v>2355</v>
      </c>
      <c r="B29" t="s">
        <v>2356</v>
      </c>
      <c r="C29" t="s">
        <v>2356</v>
      </c>
    </row>
    <row r="30" spans="1:7" x14ac:dyDescent="0.35">
      <c r="B30" s="48">
        <v>44865</v>
      </c>
      <c r="C30" s="48">
        <v>44895</v>
      </c>
    </row>
    <row r="31" spans="1:7" x14ac:dyDescent="0.35">
      <c r="A31" t="s">
        <v>2360</v>
      </c>
      <c r="B31">
        <v>13.3096</v>
      </c>
      <c r="C31">
        <v>13.218</v>
      </c>
      <c r="E31" s="2"/>
      <c r="G31"/>
    </row>
    <row r="32" spans="1:7" x14ac:dyDescent="0.35">
      <c r="A32" t="s">
        <v>2385</v>
      </c>
      <c r="B32">
        <v>12.955500000000001</v>
      </c>
      <c r="C32">
        <v>12.856400000000001</v>
      </c>
      <c r="E32" s="2"/>
      <c r="G32"/>
    </row>
    <row r="33" spans="1:7" x14ac:dyDescent="0.35">
      <c r="E33" s="2"/>
      <c r="G33"/>
    </row>
    <row r="34" spans="1:7" x14ac:dyDescent="0.35">
      <c r="A34" t="s">
        <v>2371</v>
      </c>
      <c r="B34" s="34" t="s">
        <v>104</v>
      </c>
    </row>
    <row r="35" spans="1:7" x14ac:dyDescent="0.35">
      <c r="A35" t="s">
        <v>2372</v>
      </c>
      <c r="B35" s="34" t="s">
        <v>104</v>
      </c>
    </row>
    <row r="36" spans="1:7" ht="29" x14ac:dyDescent="0.35">
      <c r="A36" s="47" t="s">
        <v>2373</v>
      </c>
      <c r="B36" s="34" t="s">
        <v>104</v>
      </c>
    </row>
    <row r="37" spans="1:7" ht="29" x14ac:dyDescent="0.35">
      <c r="A37" s="47" t="s">
        <v>2374</v>
      </c>
      <c r="B37" s="49">
        <v>150860.0597246</v>
      </c>
    </row>
    <row r="38" spans="1:7" ht="29" x14ac:dyDescent="0.35">
      <c r="A38" s="47" t="s">
        <v>2439</v>
      </c>
      <c r="B38" s="34" t="s">
        <v>104</v>
      </c>
    </row>
    <row r="39" spans="1:7" ht="29" x14ac:dyDescent="0.35">
      <c r="A39" s="47" t="s">
        <v>2440</v>
      </c>
      <c r="B39" s="34" t="s">
        <v>104</v>
      </c>
    </row>
    <row r="40" spans="1:7" ht="29" x14ac:dyDescent="0.35">
      <c r="A40" s="47" t="s">
        <v>2441</v>
      </c>
      <c r="B40" s="34" t="s">
        <v>104</v>
      </c>
    </row>
    <row r="41" spans="1:7" x14ac:dyDescent="0.35">
      <c r="A41" t="s">
        <v>2525</v>
      </c>
      <c r="B41" s="34" t="s">
        <v>104</v>
      </c>
    </row>
    <row r="42" spans="1:7" x14ac:dyDescent="0.35">
      <c r="B42" s="34"/>
    </row>
    <row r="44" spans="1:7" ht="29" x14ac:dyDescent="0.35">
      <c r="A44" s="70" t="s">
        <v>2580</v>
      </c>
      <c r="B44" s="57" t="s">
        <v>2581</v>
      </c>
      <c r="C44" s="57" t="s">
        <v>2531</v>
      </c>
      <c r="D44" s="65" t="s">
        <v>2532</v>
      </c>
    </row>
    <row r="45" spans="1:7" ht="70.5" customHeight="1" x14ac:dyDescent="0.35">
      <c r="A45" s="71" t="s">
        <v>2624</v>
      </c>
      <c r="B45" s="58"/>
      <c r="C45" s="59" t="s">
        <v>2573</v>
      </c>
      <c r="D4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726B8-8495-4421-93B7-04530D241FFB}">
  <dimension ref="A1:H114"/>
  <sheetViews>
    <sheetView showGridLines="0" workbookViewId="0">
      <pane ySplit="4" topLeftCell="A110" activePane="bottomLeft" state="frozen"/>
      <selection pane="bottomLeft" activeCell="E111" sqref="E111"/>
    </sheetView>
  </sheetViews>
  <sheetFormatPr defaultRowHeight="14.5" x14ac:dyDescent="0.35"/>
  <cols>
    <col min="1" max="1" width="50.4531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13</v>
      </c>
      <c r="B1" s="55"/>
      <c r="C1" s="55"/>
      <c r="D1" s="55"/>
      <c r="E1" s="55"/>
      <c r="F1" s="55"/>
      <c r="G1" s="55"/>
      <c r="H1" s="51" t="str">
        <f>HYPERLINK("[EDEL_Portfolio Monthly Notes 30-Nov-2022.xlsx]Index!A1","Index")</f>
        <v>Index</v>
      </c>
    </row>
    <row r="2" spans="1:8" ht="19.5" customHeight="1" x14ac:dyDescent="0.35">
      <c r="A2" s="55" t="s">
        <v>14</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143</v>
      </c>
      <c r="B9" s="30"/>
      <c r="C9" s="30"/>
      <c r="D9" s="13"/>
      <c r="E9" s="14"/>
      <c r="F9" s="15"/>
      <c r="G9" s="15"/>
    </row>
    <row r="10" spans="1:8" x14ac:dyDescent="0.35">
      <c r="A10" s="16" t="s">
        <v>144</v>
      </c>
      <c r="B10" s="30"/>
      <c r="C10" s="30"/>
      <c r="D10" s="13"/>
      <c r="E10" s="14"/>
      <c r="F10" s="15"/>
      <c r="G10" s="15"/>
    </row>
    <row r="11" spans="1:8" x14ac:dyDescent="0.35">
      <c r="A11" s="12" t="s">
        <v>309</v>
      </c>
      <c r="B11" s="30" t="s">
        <v>310</v>
      </c>
      <c r="C11" s="30" t="s">
        <v>147</v>
      </c>
      <c r="D11" s="13">
        <v>97500000</v>
      </c>
      <c r="E11" s="14">
        <v>94574.12</v>
      </c>
      <c r="F11" s="15">
        <v>6.3600000000000004E-2</v>
      </c>
      <c r="G11" s="15">
        <v>7.5700000000000003E-2</v>
      </c>
    </row>
    <row r="12" spans="1:8" x14ac:dyDescent="0.35">
      <c r="A12" s="12" t="s">
        <v>311</v>
      </c>
      <c r="B12" s="30" t="s">
        <v>312</v>
      </c>
      <c r="C12" s="30" t="s">
        <v>147</v>
      </c>
      <c r="D12" s="13">
        <v>89500000</v>
      </c>
      <c r="E12" s="14">
        <v>88897.84</v>
      </c>
      <c r="F12" s="15">
        <v>5.9799999999999999E-2</v>
      </c>
      <c r="G12" s="15">
        <v>7.5249999999999997E-2</v>
      </c>
    </row>
    <row r="13" spans="1:8" x14ac:dyDescent="0.35">
      <c r="A13" s="12" t="s">
        <v>313</v>
      </c>
      <c r="B13" s="30" t="s">
        <v>314</v>
      </c>
      <c r="C13" s="30" t="s">
        <v>147</v>
      </c>
      <c r="D13" s="13">
        <v>81000000</v>
      </c>
      <c r="E13" s="14">
        <v>82456.38</v>
      </c>
      <c r="F13" s="15">
        <v>5.5500000000000001E-2</v>
      </c>
      <c r="G13" s="15">
        <v>7.5499999999999998E-2</v>
      </c>
    </row>
    <row r="14" spans="1:8" x14ac:dyDescent="0.35">
      <c r="A14" s="12" t="s">
        <v>315</v>
      </c>
      <c r="B14" s="30" t="s">
        <v>316</v>
      </c>
      <c r="C14" s="30" t="s">
        <v>150</v>
      </c>
      <c r="D14" s="13">
        <v>83000000</v>
      </c>
      <c r="E14" s="14">
        <v>82302.55</v>
      </c>
      <c r="F14" s="15">
        <v>5.5399999999999998E-2</v>
      </c>
      <c r="G14" s="15">
        <v>7.4899999999999994E-2</v>
      </c>
    </row>
    <row r="15" spans="1:8" x14ac:dyDescent="0.35">
      <c r="A15" s="12" t="s">
        <v>317</v>
      </c>
      <c r="B15" s="30" t="s">
        <v>318</v>
      </c>
      <c r="C15" s="30" t="s">
        <v>147</v>
      </c>
      <c r="D15" s="13">
        <v>80500000</v>
      </c>
      <c r="E15" s="14">
        <v>80862.73</v>
      </c>
      <c r="F15" s="15">
        <v>5.4399999999999997E-2</v>
      </c>
      <c r="G15" s="15">
        <v>7.4700000000000003E-2</v>
      </c>
    </row>
    <row r="16" spans="1:8" x14ac:dyDescent="0.35">
      <c r="A16" s="12" t="s">
        <v>319</v>
      </c>
      <c r="B16" s="30" t="s">
        <v>320</v>
      </c>
      <c r="C16" s="30" t="s">
        <v>147</v>
      </c>
      <c r="D16" s="13">
        <v>75000000</v>
      </c>
      <c r="E16" s="14">
        <v>76381.649999999994</v>
      </c>
      <c r="F16" s="15">
        <v>5.1400000000000001E-2</v>
      </c>
      <c r="G16" s="15">
        <v>7.5249999999999997E-2</v>
      </c>
    </row>
    <row r="17" spans="1:7" x14ac:dyDescent="0.35">
      <c r="A17" s="12" t="s">
        <v>321</v>
      </c>
      <c r="B17" s="30" t="s">
        <v>322</v>
      </c>
      <c r="C17" s="30" t="s">
        <v>147</v>
      </c>
      <c r="D17" s="13">
        <v>73000000</v>
      </c>
      <c r="E17" s="14">
        <v>73230.02</v>
      </c>
      <c r="F17" s="15">
        <v>4.9299999999999997E-2</v>
      </c>
      <c r="G17" s="15">
        <v>7.4749999999999997E-2</v>
      </c>
    </row>
    <row r="18" spans="1:7" x14ac:dyDescent="0.35">
      <c r="A18" s="12" t="s">
        <v>323</v>
      </c>
      <c r="B18" s="30" t="s">
        <v>324</v>
      </c>
      <c r="C18" s="30" t="s">
        <v>147</v>
      </c>
      <c r="D18" s="13">
        <v>61500000</v>
      </c>
      <c r="E18" s="14">
        <v>60667.11</v>
      </c>
      <c r="F18" s="15">
        <v>4.0800000000000003E-2</v>
      </c>
      <c r="G18" s="15">
        <v>7.6474E-2</v>
      </c>
    </row>
    <row r="19" spans="1:7" x14ac:dyDescent="0.35">
      <c r="A19" s="12" t="s">
        <v>325</v>
      </c>
      <c r="B19" s="30" t="s">
        <v>326</v>
      </c>
      <c r="C19" s="30" t="s">
        <v>147</v>
      </c>
      <c r="D19" s="13">
        <v>54500000</v>
      </c>
      <c r="E19" s="14">
        <v>55123.26</v>
      </c>
      <c r="F19" s="15">
        <v>3.7100000000000001E-2</v>
      </c>
      <c r="G19" s="15">
        <v>7.4700000000000003E-2</v>
      </c>
    </row>
    <row r="20" spans="1:7" x14ac:dyDescent="0.35">
      <c r="A20" s="12" t="s">
        <v>327</v>
      </c>
      <c r="B20" s="30" t="s">
        <v>328</v>
      </c>
      <c r="C20" s="30" t="s">
        <v>329</v>
      </c>
      <c r="D20" s="13">
        <v>48000000</v>
      </c>
      <c r="E20" s="14">
        <v>47786.74</v>
      </c>
      <c r="F20" s="15">
        <v>3.2199999999999999E-2</v>
      </c>
      <c r="G20" s="15">
        <v>7.4898999999999993E-2</v>
      </c>
    </row>
    <row r="21" spans="1:7" x14ac:dyDescent="0.35">
      <c r="A21" s="12" t="s">
        <v>330</v>
      </c>
      <c r="B21" s="30" t="s">
        <v>331</v>
      </c>
      <c r="C21" s="30" t="s">
        <v>147</v>
      </c>
      <c r="D21" s="13">
        <v>42500000</v>
      </c>
      <c r="E21" s="14">
        <v>42257.71</v>
      </c>
      <c r="F21" s="15">
        <v>2.8400000000000002E-2</v>
      </c>
      <c r="G21" s="15">
        <v>7.4200000000000002E-2</v>
      </c>
    </row>
    <row r="22" spans="1:7" x14ac:dyDescent="0.35">
      <c r="A22" s="12" t="s">
        <v>332</v>
      </c>
      <c r="B22" s="30" t="s">
        <v>333</v>
      </c>
      <c r="C22" s="30" t="s">
        <v>147</v>
      </c>
      <c r="D22" s="13">
        <v>41200000</v>
      </c>
      <c r="E22" s="14">
        <v>41067.339999999997</v>
      </c>
      <c r="F22" s="15">
        <v>2.76E-2</v>
      </c>
      <c r="G22" s="15">
        <v>7.5499999999999998E-2</v>
      </c>
    </row>
    <row r="23" spans="1:7" x14ac:dyDescent="0.35">
      <c r="A23" s="12" t="s">
        <v>334</v>
      </c>
      <c r="B23" s="30" t="s">
        <v>335</v>
      </c>
      <c r="C23" s="30" t="s">
        <v>147</v>
      </c>
      <c r="D23" s="13">
        <v>39200000</v>
      </c>
      <c r="E23" s="14">
        <v>39216.620000000003</v>
      </c>
      <c r="F23" s="15">
        <v>2.64E-2</v>
      </c>
      <c r="G23" s="15">
        <v>7.4700000000000003E-2</v>
      </c>
    </row>
    <row r="24" spans="1:7" x14ac:dyDescent="0.35">
      <c r="A24" s="12" t="s">
        <v>336</v>
      </c>
      <c r="B24" s="30" t="s">
        <v>337</v>
      </c>
      <c r="C24" s="30" t="s">
        <v>147</v>
      </c>
      <c r="D24" s="13">
        <v>38500000</v>
      </c>
      <c r="E24" s="14">
        <v>38696.74</v>
      </c>
      <c r="F24" s="15">
        <v>2.5999999999999999E-2</v>
      </c>
      <c r="G24" s="15">
        <v>7.6474E-2</v>
      </c>
    </row>
    <row r="25" spans="1:7" x14ac:dyDescent="0.35">
      <c r="A25" s="12" t="s">
        <v>338</v>
      </c>
      <c r="B25" s="30" t="s">
        <v>339</v>
      </c>
      <c r="C25" s="30" t="s">
        <v>147</v>
      </c>
      <c r="D25" s="13">
        <v>37500000</v>
      </c>
      <c r="E25" s="14">
        <v>37315.879999999997</v>
      </c>
      <c r="F25" s="15">
        <v>2.5100000000000001E-2</v>
      </c>
      <c r="G25" s="15">
        <v>7.4700000000000003E-2</v>
      </c>
    </row>
    <row r="26" spans="1:7" x14ac:dyDescent="0.35">
      <c r="A26" s="12" t="s">
        <v>340</v>
      </c>
      <c r="B26" s="30" t="s">
        <v>341</v>
      </c>
      <c r="C26" s="30" t="s">
        <v>147</v>
      </c>
      <c r="D26" s="13">
        <v>35500000</v>
      </c>
      <c r="E26" s="14">
        <v>34748.89</v>
      </c>
      <c r="F26" s="15">
        <v>2.3400000000000001E-2</v>
      </c>
      <c r="G26" s="15">
        <v>7.4700000000000003E-2</v>
      </c>
    </row>
    <row r="27" spans="1:7" x14ac:dyDescent="0.35">
      <c r="A27" s="12" t="s">
        <v>342</v>
      </c>
      <c r="B27" s="30" t="s">
        <v>343</v>
      </c>
      <c r="C27" s="30" t="s">
        <v>147</v>
      </c>
      <c r="D27" s="13">
        <v>33000000</v>
      </c>
      <c r="E27" s="14">
        <v>33008.18</v>
      </c>
      <c r="F27" s="15">
        <v>2.2200000000000001E-2</v>
      </c>
      <c r="G27" s="15">
        <v>7.4700000000000003E-2</v>
      </c>
    </row>
    <row r="28" spans="1:7" x14ac:dyDescent="0.35">
      <c r="A28" s="12" t="s">
        <v>344</v>
      </c>
      <c r="B28" s="30" t="s">
        <v>345</v>
      </c>
      <c r="C28" s="30" t="s">
        <v>147</v>
      </c>
      <c r="D28" s="13">
        <v>30500000</v>
      </c>
      <c r="E28" s="14">
        <v>30622</v>
      </c>
      <c r="F28" s="15">
        <v>2.06E-2</v>
      </c>
      <c r="G28" s="15">
        <v>7.4700000000000003E-2</v>
      </c>
    </row>
    <row r="29" spans="1:7" x14ac:dyDescent="0.35">
      <c r="A29" s="12" t="s">
        <v>346</v>
      </c>
      <c r="B29" s="30" t="s">
        <v>347</v>
      </c>
      <c r="C29" s="30" t="s">
        <v>348</v>
      </c>
      <c r="D29" s="13">
        <v>24000000</v>
      </c>
      <c r="E29" s="14">
        <v>24080.71</v>
      </c>
      <c r="F29" s="15">
        <v>1.6199999999999999E-2</v>
      </c>
      <c r="G29" s="15">
        <v>7.5749999999999998E-2</v>
      </c>
    </row>
    <row r="30" spans="1:7" x14ac:dyDescent="0.35">
      <c r="A30" s="12" t="s">
        <v>349</v>
      </c>
      <c r="B30" s="30" t="s">
        <v>350</v>
      </c>
      <c r="C30" s="30" t="s">
        <v>163</v>
      </c>
      <c r="D30" s="13">
        <v>19500000</v>
      </c>
      <c r="E30" s="14">
        <v>20281.990000000002</v>
      </c>
      <c r="F30" s="15">
        <v>1.3599999999999999E-2</v>
      </c>
      <c r="G30" s="15">
        <v>7.4503E-2</v>
      </c>
    </row>
    <row r="31" spans="1:7" x14ac:dyDescent="0.35">
      <c r="A31" s="12" t="s">
        <v>351</v>
      </c>
      <c r="B31" s="30" t="s">
        <v>352</v>
      </c>
      <c r="C31" s="30" t="s">
        <v>150</v>
      </c>
      <c r="D31" s="13">
        <v>20000000</v>
      </c>
      <c r="E31" s="14">
        <v>20090.259999999998</v>
      </c>
      <c r="F31" s="15">
        <v>1.35E-2</v>
      </c>
      <c r="G31" s="15">
        <v>7.4753E-2</v>
      </c>
    </row>
    <row r="32" spans="1:7" x14ac:dyDescent="0.35">
      <c r="A32" s="12" t="s">
        <v>353</v>
      </c>
      <c r="B32" s="30" t="s">
        <v>354</v>
      </c>
      <c r="C32" s="30" t="s">
        <v>147</v>
      </c>
      <c r="D32" s="13">
        <v>18150000</v>
      </c>
      <c r="E32" s="14">
        <v>19296.14</v>
      </c>
      <c r="F32" s="15">
        <v>1.2999999999999999E-2</v>
      </c>
      <c r="G32" s="15">
        <v>7.5499999999999998E-2</v>
      </c>
    </row>
    <row r="33" spans="1:7" x14ac:dyDescent="0.35">
      <c r="A33" s="12" t="s">
        <v>355</v>
      </c>
      <c r="B33" s="30" t="s">
        <v>356</v>
      </c>
      <c r="C33" s="30" t="s">
        <v>147</v>
      </c>
      <c r="D33" s="13">
        <v>16500000</v>
      </c>
      <c r="E33" s="14">
        <v>17110.37</v>
      </c>
      <c r="F33" s="15">
        <v>1.15E-2</v>
      </c>
      <c r="G33" s="15">
        <v>7.5499999999999998E-2</v>
      </c>
    </row>
    <row r="34" spans="1:7" x14ac:dyDescent="0.35">
      <c r="A34" s="12" t="s">
        <v>357</v>
      </c>
      <c r="B34" s="30" t="s">
        <v>358</v>
      </c>
      <c r="C34" s="30" t="s">
        <v>147</v>
      </c>
      <c r="D34" s="13">
        <v>14500000</v>
      </c>
      <c r="E34" s="14">
        <v>15132.43</v>
      </c>
      <c r="F34" s="15">
        <v>1.0200000000000001E-2</v>
      </c>
      <c r="G34" s="15">
        <v>7.4700000000000003E-2</v>
      </c>
    </row>
    <row r="35" spans="1:7" x14ac:dyDescent="0.35">
      <c r="A35" s="12" t="s">
        <v>359</v>
      </c>
      <c r="B35" s="30" t="s">
        <v>360</v>
      </c>
      <c r="C35" s="30" t="s">
        <v>147</v>
      </c>
      <c r="D35" s="13">
        <v>14000000</v>
      </c>
      <c r="E35" s="14">
        <v>14669.91</v>
      </c>
      <c r="F35" s="15">
        <v>9.9000000000000008E-3</v>
      </c>
      <c r="G35" s="15">
        <v>7.5297000000000003E-2</v>
      </c>
    </row>
    <row r="36" spans="1:7" x14ac:dyDescent="0.35">
      <c r="A36" s="12" t="s">
        <v>361</v>
      </c>
      <c r="B36" s="30" t="s">
        <v>362</v>
      </c>
      <c r="C36" s="30" t="s">
        <v>147</v>
      </c>
      <c r="D36" s="13">
        <v>13500000</v>
      </c>
      <c r="E36" s="14">
        <v>13517.75</v>
      </c>
      <c r="F36" s="15">
        <v>9.1000000000000004E-3</v>
      </c>
      <c r="G36" s="15">
        <v>7.4700000000000003E-2</v>
      </c>
    </row>
    <row r="37" spans="1:7" x14ac:dyDescent="0.35">
      <c r="A37" s="12" t="s">
        <v>363</v>
      </c>
      <c r="B37" s="30" t="s">
        <v>364</v>
      </c>
      <c r="C37" s="30" t="s">
        <v>150</v>
      </c>
      <c r="D37" s="13">
        <v>11500000</v>
      </c>
      <c r="E37" s="14">
        <v>11804.14</v>
      </c>
      <c r="F37" s="15">
        <v>7.9000000000000008E-3</v>
      </c>
      <c r="G37" s="15">
        <v>7.5450000000000003E-2</v>
      </c>
    </row>
    <row r="38" spans="1:7" x14ac:dyDescent="0.35">
      <c r="A38" s="12" t="s">
        <v>365</v>
      </c>
      <c r="B38" s="30" t="s">
        <v>366</v>
      </c>
      <c r="C38" s="30" t="s">
        <v>147</v>
      </c>
      <c r="D38" s="13">
        <v>9000000</v>
      </c>
      <c r="E38" s="14">
        <v>9019.08</v>
      </c>
      <c r="F38" s="15">
        <v>6.1000000000000004E-3</v>
      </c>
      <c r="G38" s="15">
        <v>7.4450000000000002E-2</v>
      </c>
    </row>
    <row r="39" spans="1:7" x14ac:dyDescent="0.35">
      <c r="A39" s="12" t="s">
        <v>367</v>
      </c>
      <c r="B39" s="30" t="s">
        <v>368</v>
      </c>
      <c r="C39" s="30" t="s">
        <v>147</v>
      </c>
      <c r="D39" s="13">
        <v>8000000</v>
      </c>
      <c r="E39" s="14">
        <v>8156.96</v>
      </c>
      <c r="F39" s="15">
        <v>5.4999999999999997E-3</v>
      </c>
      <c r="G39" s="15">
        <v>7.5499999999999998E-2</v>
      </c>
    </row>
    <row r="40" spans="1:7" x14ac:dyDescent="0.35">
      <c r="A40" s="12" t="s">
        <v>369</v>
      </c>
      <c r="B40" s="30" t="s">
        <v>370</v>
      </c>
      <c r="C40" s="30" t="s">
        <v>147</v>
      </c>
      <c r="D40" s="13">
        <v>7500000</v>
      </c>
      <c r="E40" s="14">
        <v>7780.22</v>
      </c>
      <c r="F40" s="15">
        <v>5.1999999999999998E-3</v>
      </c>
      <c r="G40" s="15">
        <v>7.4700000000000003E-2</v>
      </c>
    </row>
    <row r="41" spans="1:7" x14ac:dyDescent="0.35">
      <c r="A41" s="12" t="s">
        <v>371</v>
      </c>
      <c r="B41" s="30" t="s">
        <v>372</v>
      </c>
      <c r="C41" s="30" t="s">
        <v>147</v>
      </c>
      <c r="D41" s="13">
        <v>6500000</v>
      </c>
      <c r="E41" s="14">
        <v>6924.13</v>
      </c>
      <c r="F41" s="15">
        <v>4.7000000000000002E-3</v>
      </c>
      <c r="G41" s="15">
        <v>7.5249999999999997E-2</v>
      </c>
    </row>
    <row r="42" spans="1:7" x14ac:dyDescent="0.35">
      <c r="A42" s="12" t="s">
        <v>373</v>
      </c>
      <c r="B42" s="30" t="s">
        <v>374</v>
      </c>
      <c r="C42" s="30" t="s">
        <v>329</v>
      </c>
      <c r="D42" s="13">
        <v>6500000</v>
      </c>
      <c r="E42" s="14">
        <v>6507.98</v>
      </c>
      <c r="F42" s="15">
        <v>4.4000000000000003E-3</v>
      </c>
      <c r="G42" s="15">
        <v>7.4700000000000003E-2</v>
      </c>
    </row>
    <row r="43" spans="1:7" x14ac:dyDescent="0.35">
      <c r="A43" s="12" t="s">
        <v>375</v>
      </c>
      <c r="B43" s="30" t="s">
        <v>376</v>
      </c>
      <c r="C43" s="30" t="s">
        <v>147</v>
      </c>
      <c r="D43" s="13">
        <v>6500000</v>
      </c>
      <c r="E43" s="14">
        <v>6414.49</v>
      </c>
      <c r="F43" s="15">
        <v>4.3E-3</v>
      </c>
      <c r="G43" s="15">
        <v>7.5050000000000006E-2</v>
      </c>
    </row>
    <row r="44" spans="1:7" x14ac:dyDescent="0.35">
      <c r="A44" s="12" t="s">
        <v>377</v>
      </c>
      <c r="B44" s="30" t="s">
        <v>378</v>
      </c>
      <c r="C44" s="30" t="s">
        <v>147</v>
      </c>
      <c r="D44" s="13">
        <v>5500000</v>
      </c>
      <c r="E44" s="14">
        <v>5836.78</v>
      </c>
      <c r="F44" s="15">
        <v>3.8999999999999998E-3</v>
      </c>
      <c r="G44" s="15">
        <v>7.5499999999999998E-2</v>
      </c>
    </row>
    <row r="45" spans="1:7" x14ac:dyDescent="0.35">
      <c r="A45" s="12" t="s">
        <v>379</v>
      </c>
      <c r="B45" s="30" t="s">
        <v>380</v>
      </c>
      <c r="C45" s="30" t="s">
        <v>147</v>
      </c>
      <c r="D45" s="13">
        <v>5500000</v>
      </c>
      <c r="E45" s="14">
        <v>5480.05</v>
      </c>
      <c r="F45" s="15">
        <v>3.7000000000000002E-3</v>
      </c>
      <c r="G45" s="15">
        <v>7.4497999999999995E-2</v>
      </c>
    </row>
    <row r="46" spans="1:7" x14ac:dyDescent="0.35">
      <c r="A46" s="12" t="s">
        <v>381</v>
      </c>
      <c r="B46" s="30" t="s">
        <v>382</v>
      </c>
      <c r="C46" s="30" t="s">
        <v>147</v>
      </c>
      <c r="D46" s="13">
        <v>5000000</v>
      </c>
      <c r="E46" s="14">
        <v>5214.67</v>
      </c>
      <c r="F46" s="15">
        <v>3.5000000000000001E-3</v>
      </c>
      <c r="G46" s="15">
        <v>7.4579000000000006E-2</v>
      </c>
    </row>
    <row r="47" spans="1:7" x14ac:dyDescent="0.35">
      <c r="A47" s="12" t="s">
        <v>383</v>
      </c>
      <c r="B47" s="30" t="s">
        <v>384</v>
      </c>
      <c r="C47" s="30" t="s">
        <v>147</v>
      </c>
      <c r="D47" s="13">
        <v>5000000</v>
      </c>
      <c r="E47" s="14">
        <v>5208.8100000000004</v>
      </c>
      <c r="F47" s="15">
        <v>3.5000000000000001E-3</v>
      </c>
      <c r="G47" s="15">
        <v>7.4200000000000002E-2</v>
      </c>
    </row>
    <row r="48" spans="1:7" x14ac:dyDescent="0.35">
      <c r="A48" s="12" t="s">
        <v>385</v>
      </c>
      <c r="B48" s="30" t="s">
        <v>386</v>
      </c>
      <c r="C48" s="30" t="s">
        <v>147</v>
      </c>
      <c r="D48" s="13">
        <v>5000000</v>
      </c>
      <c r="E48" s="14">
        <v>5199.8</v>
      </c>
      <c r="F48" s="15">
        <v>3.5000000000000001E-3</v>
      </c>
      <c r="G48" s="15">
        <v>7.4855000000000005E-2</v>
      </c>
    </row>
    <row r="49" spans="1:7" x14ac:dyDescent="0.35">
      <c r="A49" s="12" t="s">
        <v>387</v>
      </c>
      <c r="B49" s="30" t="s">
        <v>388</v>
      </c>
      <c r="C49" s="30" t="s">
        <v>163</v>
      </c>
      <c r="D49" s="13">
        <v>5100000</v>
      </c>
      <c r="E49" s="14">
        <v>5004.01</v>
      </c>
      <c r="F49" s="15">
        <v>3.3999999999999998E-3</v>
      </c>
      <c r="G49" s="15">
        <v>7.4699000000000002E-2</v>
      </c>
    </row>
    <row r="50" spans="1:7" x14ac:dyDescent="0.35">
      <c r="A50" s="12" t="s">
        <v>389</v>
      </c>
      <c r="B50" s="30" t="s">
        <v>390</v>
      </c>
      <c r="C50" s="30" t="s">
        <v>150</v>
      </c>
      <c r="D50" s="13">
        <v>5000000</v>
      </c>
      <c r="E50" s="14">
        <v>4931.7299999999996</v>
      </c>
      <c r="F50" s="15">
        <v>3.3E-3</v>
      </c>
      <c r="G50" s="15">
        <v>7.4800000000000005E-2</v>
      </c>
    </row>
    <row r="51" spans="1:7" x14ac:dyDescent="0.35">
      <c r="A51" s="12" t="s">
        <v>391</v>
      </c>
      <c r="B51" s="30" t="s">
        <v>392</v>
      </c>
      <c r="C51" s="30" t="s">
        <v>147</v>
      </c>
      <c r="D51" s="13">
        <v>4500000</v>
      </c>
      <c r="E51" s="14">
        <v>4596.34</v>
      </c>
      <c r="F51" s="15">
        <v>3.0999999999999999E-3</v>
      </c>
      <c r="G51" s="15">
        <v>7.5249999999999997E-2</v>
      </c>
    </row>
    <row r="52" spans="1:7" x14ac:dyDescent="0.35">
      <c r="A52" s="12" t="s">
        <v>393</v>
      </c>
      <c r="B52" s="30" t="s">
        <v>394</v>
      </c>
      <c r="C52" s="30" t="s">
        <v>150</v>
      </c>
      <c r="D52" s="13">
        <v>3800000</v>
      </c>
      <c r="E52" s="14">
        <v>3780.86</v>
      </c>
      <c r="F52" s="15">
        <v>2.5000000000000001E-3</v>
      </c>
      <c r="G52" s="15">
        <v>7.4699000000000002E-2</v>
      </c>
    </row>
    <row r="53" spans="1:7" x14ac:dyDescent="0.35">
      <c r="A53" s="12" t="s">
        <v>395</v>
      </c>
      <c r="B53" s="30" t="s">
        <v>396</v>
      </c>
      <c r="C53" s="30" t="s">
        <v>147</v>
      </c>
      <c r="D53" s="13">
        <v>3000000</v>
      </c>
      <c r="E53" s="14">
        <v>3109.59</v>
      </c>
      <c r="F53" s="15">
        <v>2.0999999999999999E-3</v>
      </c>
      <c r="G53" s="15">
        <v>7.4700000000000003E-2</v>
      </c>
    </row>
    <row r="54" spans="1:7" x14ac:dyDescent="0.35">
      <c r="A54" s="12" t="s">
        <v>397</v>
      </c>
      <c r="B54" s="30" t="s">
        <v>398</v>
      </c>
      <c r="C54" s="30" t="s">
        <v>147</v>
      </c>
      <c r="D54" s="13">
        <v>2500000</v>
      </c>
      <c r="E54" s="14">
        <v>2641.97</v>
      </c>
      <c r="F54" s="15">
        <v>1.8E-3</v>
      </c>
      <c r="G54" s="15">
        <v>7.4744000000000005E-2</v>
      </c>
    </row>
    <row r="55" spans="1:7" x14ac:dyDescent="0.35">
      <c r="A55" s="12" t="s">
        <v>399</v>
      </c>
      <c r="B55" s="30" t="s">
        <v>400</v>
      </c>
      <c r="C55" s="30" t="s">
        <v>147</v>
      </c>
      <c r="D55" s="13">
        <v>2500000</v>
      </c>
      <c r="E55" s="14">
        <v>2607.7800000000002</v>
      </c>
      <c r="F55" s="15">
        <v>1.8E-3</v>
      </c>
      <c r="G55" s="15">
        <v>7.4901999999999996E-2</v>
      </c>
    </row>
    <row r="56" spans="1:7" x14ac:dyDescent="0.35">
      <c r="A56" s="12" t="s">
        <v>401</v>
      </c>
      <c r="B56" s="30" t="s">
        <v>402</v>
      </c>
      <c r="C56" s="30" t="s">
        <v>147</v>
      </c>
      <c r="D56" s="13">
        <v>2500000</v>
      </c>
      <c r="E56" s="14">
        <v>2607.4899999999998</v>
      </c>
      <c r="F56" s="15">
        <v>1.8E-3</v>
      </c>
      <c r="G56" s="15">
        <v>7.4700000000000003E-2</v>
      </c>
    </row>
    <row r="57" spans="1:7" x14ac:dyDescent="0.35">
      <c r="A57" s="12" t="s">
        <v>403</v>
      </c>
      <c r="B57" s="30" t="s">
        <v>404</v>
      </c>
      <c r="C57" s="30" t="s">
        <v>147</v>
      </c>
      <c r="D57" s="13">
        <v>2000000</v>
      </c>
      <c r="E57" s="14">
        <v>2190.4299999999998</v>
      </c>
      <c r="F57" s="15">
        <v>1.5E-3</v>
      </c>
      <c r="G57" s="15">
        <v>7.4450000000000002E-2</v>
      </c>
    </row>
    <row r="58" spans="1:7" x14ac:dyDescent="0.35">
      <c r="A58" s="12" t="s">
        <v>405</v>
      </c>
      <c r="B58" s="30" t="s">
        <v>406</v>
      </c>
      <c r="C58" s="30" t="s">
        <v>147</v>
      </c>
      <c r="D58" s="13">
        <v>2000000</v>
      </c>
      <c r="E58" s="14">
        <v>2047.36</v>
      </c>
      <c r="F58" s="15">
        <v>1.4E-3</v>
      </c>
      <c r="G58" s="15">
        <v>7.4700000000000003E-2</v>
      </c>
    </row>
    <row r="59" spans="1:7" x14ac:dyDescent="0.35">
      <c r="A59" s="12" t="s">
        <v>407</v>
      </c>
      <c r="B59" s="30" t="s">
        <v>408</v>
      </c>
      <c r="C59" s="30" t="s">
        <v>147</v>
      </c>
      <c r="D59" s="13">
        <v>1500000</v>
      </c>
      <c r="E59" s="14">
        <v>1571.16</v>
      </c>
      <c r="F59" s="15">
        <v>1.1000000000000001E-3</v>
      </c>
      <c r="G59" s="15">
        <v>7.3992000000000002E-2</v>
      </c>
    </row>
    <row r="60" spans="1:7" x14ac:dyDescent="0.35">
      <c r="A60" s="12" t="s">
        <v>409</v>
      </c>
      <c r="B60" s="30" t="s">
        <v>410</v>
      </c>
      <c r="C60" s="30" t="s">
        <v>147</v>
      </c>
      <c r="D60" s="13">
        <v>1500000</v>
      </c>
      <c r="E60" s="14">
        <v>1554.38</v>
      </c>
      <c r="F60" s="15">
        <v>1E-3</v>
      </c>
      <c r="G60" s="15">
        <v>7.4699000000000002E-2</v>
      </c>
    </row>
    <row r="61" spans="1:7" x14ac:dyDescent="0.35">
      <c r="A61" s="12" t="s">
        <v>411</v>
      </c>
      <c r="B61" s="30" t="s">
        <v>412</v>
      </c>
      <c r="C61" s="30" t="s">
        <v>147</v>
      </c>
      <c r="D61" s="13">
        <v>1000000</v>
      </c>
      <c r="E61" s="14">
        <v>994.06</v>
      </c>
      <c r="F61" s="15">
        <v>6.9999999999999999E-4</v>
      </c>
      <c r="G61" s="15">
        <v>7.4450000000000002E-2</v>
      </c>
    </row>
    <row r="62" spans="1:7" x14ac:dyDescent="0.35">
      <c r="A62" s="12" t="s">
        <v>413</v>
      </c>
      <c r="B62" s="30" t="s">
        <v>414</v>
      </c>
      <c r="C62" s="30" t="s">
        <v>150</v>
      </c>
      <c r="D62" s="13">
        <v>1000000</v>
      </c>
      <c r="E62" s="14">
        <v>989.71</v>
      </c>
      <c r="F62" s="15">
        <v>6.9999999999999999E-4</v>
      </c>
      <c r="G62" s="15">
        <v>7.5450000000000003E-2</v>
      </c>
    </row>
    <row r="63" spans="1:7" x14ac:dyDescent="0.35">
      <c r="A63" s="12" t="s">
        <v>415</v>
      </c>
      <c r="B63" s="30" t="s">
        <v>416</v>
      </c>
      <c r="C63" s="30" t="s">
        <v>147</v>
      </c>
      <c r="D63" s="13">
        <v>500000</v>
      </c>
      <c r="E63" s="14">
        <v>523.5</v>
      </c>
      <c r="F63" s="15">
        <v>4.0000000000000002E-4</v>
      </c>
      <c r="G63" s="15">
        <v>7.4450000000000002E-2</v>
      </c>
    </row>
    <row r="64" spans="1:7" x14ac:dyDescent="0.35">
      <c r="A64" s="16" t="s">
        <v>110</v>
      </c>
      <c r="B64" s="31"/>
      <c r="C64" s="31"/>
      <c r="D64" s="17"/>
      <c r="E64" s="18">
        <v>1306092.8</v>
      </c>
      <c r="F64" s="19">
        <v>0.879</v>
      </c>
      <c r="G64" s="20"/>
    </row>
    <row r="65" spans="1:7" x14ac:dyDescent="0.35">
      <c r="A65" s="12"/>
      <c r="B65" s="30"/>
      <c r="C65" s="30"/>
      <c r="D65" s="13"/>
      <c r="E65" s="14"/>
      <c r="F65" s="15"/>
      <c r="G65" s="15"/>
    </row>
    <row r="66" spans="1:7" x14ac:dyDescent="0.35">
      <c r="A66" s="16" t="s">
        <v>417</v>
      </c>
      <c r="B66" s="30"/>
      <c r="C66" s="30"/>
      <c r="D66" s="13"/>
      <c r="E66" s="14"/>
      <c r="F66" s="15"/>
      <c r="G66" s="15"/>
    </row>
    <row r="67" spans="1:7" x14ac:dyDescent="0.35">
      <c r="A67" s="12" t="s">
        <v>418</v>
      </c>
      <c r="B67" s="30" t="s">
        <v>419</v>
      </c>
      <c r="C67" s="30" t="s">
        <v>109</v>
      </c>
      <c r="D67" s="13">
        <v>58000000</v>
      </c>
      <c r="E67" s="14">
        <v>57482.76</v>
      </c>
      <c r="F67" s="15">
        <v>3.8699999999999998E-2</v>
      </c>
      <c r="G67" s="15">
        <v>7.2748999999999994E-2</v>
      </c>
    </row>
    <row r="68" spans="1:7" x14ac:dyDescent="0.35">
      <c r="A68" s="12" t="s">
        <v>420</v>
      </c>
      <c r="B68" s="30" t="s">
        <v>421</v>
      </c>
      <c r="C68" s="30" t="s">
        <v>109</v>
      </c>
      <c r="D68" s="13">
        <v>33000000</v>
      </c>
      <c r="E68" s="14">
        <v>31503.91</v>
      </c>
      <c r="F68" s="15">
        <v>2.12E-2</v>
      </c>
      <c r="G68" s="15">
        <v>7.3006000000000001E-2</v>
      </c>
    </row>
    <row r="69" spans="1:7" x14ac:dyDescent="0.35">
      <c r="A69" s="12" t="s">
        <v>422</v>
      </c>
      <c r="B69" s="30" t="s">
        <v>423</v>
      </c>
      <c r="C69" s="30" t="s">
        <v>109</v>
      </c>
      <c r="D69" s="13">
        <v>25500000</v>
      </c>
      <c r="E69" s="14">
        <v>24824.2</v>
      </c>
      <c r="F69" s="15">
        <v>1.67E-2</v>
      </c>
      <c r="G69" s="15">
        <v>7.2747999999999993E-2</v>
      </c>
    </row>
    <row r="70" spans="1:7" x14ac:dyDescent="0.35">
      <c r="A70" s="12" t="s">
        <v>424</v>
      </c>
      <c r="B70" s="30" t="s">
        <v>425</v>
      </c>
      <c r="C70" s="30" t="s">
        <v>109</v>
      </c>
      <c r="D70" s="13">
        <v>3500000</v>
      </c>
      <c r="E70" s="14">
        <v>3621.61</v>
      </c>
      <c r="F70" s="15">
        <v>2.3999999999999998E-3</v>
      </c>
      <c r="G70" s="15">
        <v>7.2554999999999994E-2</v>
      </c>
    </row>
    <row r="71" spans="1:7" x14ac:dyDescent="0.35">
      <c r="A71" s="16" t="s">
        <v>110</v>
      </c>
      <c r="B71" s="31"/>
      <c r="C71" s="31"/>
      <c r="D71" s="17"/>
      <c r="E71" s="18">
        <v>117432.48</v>
      </c>
      <c r="F71" s="19">
        <v>7.9000000000000001E-2</v>
      </c>
      <c r="G71" s="20"/>
    </row>
    <row r="72" spans="1:7" x14ac:dyDescent="0.35">
      <c r="A72" s="12"/>
      <c r="B72" s="30"/>
      <c r="C72" s="30"/>
      <c r="D72" s="13"/>
      <c r="E72" s="14"/>
      <c r="F72" s="15"/>
      <c r="G72" s="15"/>
    </row>
    <row r="73" spans="1:7" x14ac:dyDescent="0.35">
      <c r="A73" s="16" t="s">
        <v>196</v>
      </c>
      <c r="B73" s="30"/>
      <c r="C73" s="30"/>
      <c r="D73" s="13"/>
      <c r="E73" s="14"/>
      <c r="F73" s="15"/>
      <c r="G73" s="15"/>
    </row>
    <row r="74" spans="1:7" x14ac:dyDescent="0.35">
      <c r="A74" s="16" t="s">
        <v>110</v>
      </c>
      <c r="B74" s="30"/>
      <c r="C74" s="30"/>
      <c r="D74" s="13"/>
      <c r="E74" s="35" t="s">
        <v>104</v>
      </c>
      <c r="F74" s="36" t="s">
        <v>104</v>
      </c>
      <c r="G74" s="15"/>
    </row>
    <row r="75" spans="1:7" x14ac:dyDescent="0.35">
      <c r="A75" s="12"/>
      <c r="B75" s="30"/>
      <c r="C75" s="30"/>
      <c r="D75" s="13"/>
      <c r="E75" s="14"/>
      <c r="F75" s="15"/>
      <c r="G75" s="15"/>
    </row>
    <row r="76" spans="1:7" x14ac:dyDescent="0.35">
      <c r="A76" s="16" t="s">
        <v>197</v>
      </c>
      <c r="B76" s="30"/>
      <c r="C76" s="30"/>
      <c r="D76" s="13"/>
      <c r="E76" s="14"/>
      <c r="F76" s="15"/>
      <c r="G76" s="15"/>
    </row>
    <row r="77" spans="1:7" x14ac:dyDescent="0.35">
      <c r="A77" s="16" t="s">
        <v>110</v>
      </c>
      <c r="B77" s="30"/>
      <c r="C77" s="30"/>
      <c r="D77" s="13"/>
      <c r="E77" s="35" t="s">
        <v>104</v>
      </c>
      <c r="F77" s="36" t="s">
        <v>104</v>
      </c>
      <c r="G77" s="15"/>
    </row>
    <row r="78" spans="1:7" x14ac:dyDescent="0.35">
      <c r="A78" s="12"/>
      <c r="B78" s="30"/>
      <c r="C78" s="30"/>
      <c r="D78" s="13"/>
      <c r="E78" s="14"/>
      <c r="F78" s="15"/>
      <c r="G78" s="15"/>
    </row>
    <row r="79" spans="1:7" x14ac:dyDescent="0.35">
      <c r="A79" s="21" t="s">
        <v>135</v>
      </c>
      <c r="B79" s="32"/>
      <c r="C79" s="32"/>
      <c r="D79" s="22"/>
      <c r="E79" s="18">
        <v>1423525.28</v>
      </c>
      <c r="F79" s="19">
        <v>0.95799999999999996</v>
      </c>
      <c r="G79" s="20"/>
    </row>
    <row r="80" spans="1:7" x14ac:dyDescent="0.35">
      <c r="A80" s="12"/>
      <c r="B80" s="30"/>
      <c r="C80" s="30"/>
      <c r="D80" s="13"/>
      <c r="E80" s="14"/>
      <c r="F80" s="15"/>
      <c r="G80" s="15"/>
    </row>
    <row r="81" spans="1:7" x14ac:dyDescent="0.35">
      <c r="A81" s="12"/>
      <c r="B81" s="30"/>
      <c r="C81" s="30"/>
      <c r="D81" s="13"/>
      <c r="E81" s="14"/>
      <c r="F81" s="15"/>
      <c r="G81" s="15"/>
    </row>
    <row r="82" spans="1:7" x14ac:dyDescent="0.35">
      <c r="A82" s="16" t="s">
        <v>136</v>
      </c>
      <c r="B82" s="30"/>
      <c r="C82" s="30"/>
      <c r="D82" s="13"/>
      <c r="E82" s="14"/>
      <c r="F82" s="15"/>
      <c r="G82" s="15"/>
    </row>
    <row r="83" spans="1:7" x14ac:dyDescent="0.35">
      <c r="A83" s="12" t="s">
        <v>137</v>
      </c>
      <c r="B83" s="30"/>
      <c r="C83" s="30"/>
      <c r="D83" s="13"/>
      <c r="E83" s="14">
        <v>3689.43</v>
      </c>
      <c r="F83" s="15">
        <v>2.5000000000000001E-3</v>
      </c>
      <c r="G83" s="15">
        <v>5.6446000000000003E-2</v>
      </c>
    </row>
    <row r="84" spans="1:7" x14ac:dyDescent="0.35">
      <c r="A84" s="16" t="s">
        <v>110</v>
      </c>
      <c r="B84" s="31"/>
      <c r="C84" s="31"/>
      <c r="D84" s="17"/>
      <c r="E84" s="18">
        <v>3689.43</v>
      </c>
      <c r="F84" s="19">
        <v>2.5000000000000001E-3</v>
      </c>
      <c r="G84" s="20"/>
    </row>
    <row r="85" spans="1:7" x14ac:dyDescent="0.35">
      <c r="A85" s="12"/>
      <c r="B85" s="30"/>
      <c r="C85" s="30"/>
      <c r="D85" s="13"/>
      <c r="E85" s="14"/>
      <c r="F85" s="15"/>
      <c r="G85" s="15"/>
    </row>
    <row r="86" spans="1:7" x14ac:dyDescent="0.35">
      <c r="A86" s="21" t="s">
        <v>135</v>
      </c>
      <c r="B86" s="32"/>
      <c r="C86" s="32"/>
      <c r="D86" s="22"/>
      <c r="E86" s="18">
        <v>3689.43</v>
      </c>
      <c r="F86" s="19">
        <v>2.5000000000000001E-3</v>
      </c>
      <c r="G86" s="20"/>
    </row>
    <row r="87" spans="1:7" x14ac:dyDescent="0.35">
      <c r="A87" s="12" t="s">
        <v>138</v>
      </c>
      <c r="B87" s="30"/>
      <c r="C87" s="30"/>
      <c r="D87" s="13"/>
      <c r="E87" s="14">
        <v>58843.333758100001</v>
      </c>
      <c r="F87" s="15">
        <v>3.9595999999999999E-2</v>
      </c>
      <c r="G87" s="15"/>
    </row>
    <row r="88" spans="1:7" x14ac:dyDescent="0.35">
      <c r="A88" s="12" t="s">
        <v>139</v>
      </c>
      <c r="B88" s="30"/>
      <c r="C88" s="30"/>
      <c r="D88" s="13"/>
      <c r="E88" s="14">
        <v>28.796241899999998</v>
      </c>
      <c r="F88" s="24">
        <v>-9.6000000000000002E-5</v>
      </c>
      <c r="G88" s="15">
        <v>5.6446000000000003E-2</v>
      </c>
    </row>
    <row r="89" spans="1:7" x14ac:dyDescent="0.35">
      <c r="A89" s="25" t="s">
        <v>140</v>
      </c>
      <c r="B89" s="33"/>
      <c r="C89" s="33"/>
      <c r="D89" s="26"/>
      <c r="E89" s="27">
        <v>1486086.84</v>
      </c>
      <c r="F89" s="28">
        <v>1</v>
      </c>
      <c r="G89" s="28"/>
    </row>
    <row r="91" spans="1:7" x14ac:dyDescent="0.35">
      <c r="A91" s="1" t="s">
        <v>142</v>
      </c>
    </row>
    <row r="94" spans="1:7" x14ac:dyDescent="0.35">
      <c r="A94" s="1" t="s">
        <v>2352</v>
      </c>
    </row>
    <row r="95" spans="1:7" x14ac:dyDescent="0.35">
      <c r="A95" s="47" t="s">
        <v>2353</v>
      </c>
      <c r="B95" s="34" t="s">
        <v>104</v>
      </c>
    </row>
    <row r="96" spans="1:7" x14ac:dyDescent="0.35">
      <c r="A96" t="s">
        <v>2354</v>
      </c>
    </row>
    <row r="97" spans="1:7" x14ac:dyDescent="0.35">
      <c r="A97" t="s">
        <v>2378</v>
      </c>
      <c r="B97" t="s">
        <v>2356</v>
      </c>
      <c r="C97" t="s">
        <v>2356</v>
      </c>
    </row>
    <row r="98" spans="1:7" x14ac:dyDescent="0.35">
      <c r="B98" s="48">
        <v>44865</v>
      </c>
      <c r="C98" s="48">
        <v>44895</v>
      </c>
    </row>
    <row r="99" spans="1:7" x14ac:dyDescent="0.35">
      <c r="A99" t="s">
        <v>2379</v>
      </c>
      <c r="B99">
        <v>1210.5522000000001</v>
      </c>
      <c r="C99">
        <v>1226.9085</v>
      </c>
      <c r="E99" s="2"/>
      <c r="G99"/>
    </row>
    <row r="100" spans="1:7" x14ac:dyDescent="0.35">
      <c r="E100" s="2"/>
      <c r="G100"/>
    </row>
    <row r="101" spans="1:7" x14ac:dyDescent="0.35">
      <c r="A101" t="s">
        <v>2371</v>
      </c>
      <c r="B101" s="34" t="s">
        <v>104</v>
      </c>
    </row>
    <row r="102" spans="1:7" x14ac:dyDescent="0.35">
      <c r="A102" t="s">
        <v>2372</v>
      </c>
      <c r="B102" s="34" t="s">
        <v>104</v>
      </c>
    </row>
    <row r="103" spans="1:7" ht="29" x14ac:dyDescent="0.35">
      <c r="A103" s="47" t="s">
        <v>2373</v>
      </c>
      <c r="B103" s="34" t="s">
        <v>104</v>
      </c>
    </row>
    <row r="104" spans="1:7" ht="29" x14ac:dyDescent="0.35">
      <c r="A104" s="47" t="s">
        <v>2374</v>
      </c>
      <c r="B104" s="34" t="s">
        <v>104</v>
      </c>
    </row>
    <row r="105" spans="1:7" x14ac:dyDescent="0.35">
      <c r="A105" t="s">
        <v>2375</v>
      </c>
      <c r="B105" s="49">
        <v>7.0817291593341194</v>
      </c>
    </row>
    <row r="106" spans="1:7" ht="43.5" x14ac:dyDescent="0.35">
      <c r="A106" s="47" t="s">
        <v>2376</v>
      </c>
      <c r="B106" s="34" t="s">
        <v>104</v>
      </c>
    </row>
    <row r="107" spans="1:7" ht="29" x14ac:dyDescent="0.35">
      <c r="A107" s="47" t="s">
        <v>2377</v>
      </c>
      <c r="B107" s="34" t="s">
        <v>104</v>
      </c>
    </row>
    <row r="108" spans="1:7" ht="29" x14ac:dyDescent="0.35">
      <c r="A108" s="47" t="s">
        <v>2380</v>
      </c>
      <c r="B108" s="49">
        <v>481150.62733540003</v>
      </c>
    </row>
    <row r="109" spans="1:7" x14ac:dyDescent="0.35">
      <c r="A109" t="s">
        <v>2523</v>
      </c>
      <c r="B109" s="34" t="s">
        <v>104</v>
      </c>
    </row>
    <row r="110" spans="1:7" x14ac:dyDescent="0.35">
      <c r="A110" t="s">
        <v>2524</v>
      </c>
      <c r="B110" s="34" t="s">
        <v>104</v>
      </c>
    </row>
    <row r="113" spans="1:4" ht="29" x14ac:dyDescent="0.35">
      <c r="A113" s="70" t="s">
        <v>2580</v>
      </c>
      <c r="B113" s="57" t="s">
        <v>2581</v>
      </c>
      <c r="C113" s="57" t="s">
        <v>2531</v>
      </c>
      <c r="D113" s="65" t="s">
        <v>2532</v>
      </c>
    </row>
    <row r="114" spans="1:4" ht="76.5" customHeight="1" x14ac:dyDescent="0.35">
      <c r="A114" s="71" t="s">
        <v>2585</v>
      </c>
      <c r="B114" s="58"/>
      <c r="C114" s="59" t="s">
        <v>2537</v>
      </c>
      <c r="D114"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D2096-CEEA-4EF2-948F-BBFD6D606431}">
  <dimension ref="A1:H86"/>
  <sheetViews>
    <sheetView showGridLines="0" workbookViewId="0">
      <pane ySplit="4" topLeftCell="A85" activePane="bottomLeft" state="frozen"/>
      <selection pane="bottomLeft" activeCell="A85" sqref="A85:D86"/>
    </sheetView>
  </sheetViews>
  <sheetFormatPr defaultRowHeight="14.5" x14ac:dyDescent="0.35"/>
  <cols>
    <col min="1" max="1" width="50.4531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15</v>
      </c>
      <c r="B1" s="55"/>
      <c r="C1" s="55"/>
      <c r="D1" s="55"/>
      <c r="E1" s="55"/>
      <c r="F1" s="55"/>
      <c r="G1" s="55"/>
      <c r="H1" s="51" t="str">
        <f>HYPERLINK("[EDEL_Portfolio Monthly Notes 30-Nov-2022.xlsx]Index!A1","Index")</f>
        <v>Index</v>
      </c>
    </row>
    <row r="2" spans="1:8" ht="19.5" customHeight="1" x14ac:dyDescent="0.35">
      <c r="A2" s="55" t="s">
        <v>16</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143</v>
      </c>
      <c r="B9" s="30"/>
      <c r="C9" s="30"/>
      <c r="D9" s="13"/>
      <c r="E9" s="14"/>
      <c r="F9" s="15"/>
      <c r="G9" s="15"/>
    </row>
    <row r="10" spans="1:8" x14ac:dyDescent="0.35">
      <c r="A10" s="16" t="s">
        <v>144</v>
      </c>
      <c r="B10" s="30"/>
      <c r="C10" s="30"/>
      <c r="D10" s="13"/>
      <c r="E10" s="14"/>
      <c r="F10" s="15"/>
      <c r="G10" s="15"/>
    </row>
    <row r="11" spans="1:8" x14ac:dyDescent="0.35">
      <c r="A11" s="12" t="s">
        <v>426</v>
      </c>
      <c r="B11" s="30" t="s">
        <v>427</v>
      </c>
      <c r="C11" s="30" t="s">
        <v>147</v>
      </c>
      <c r="D11" s="13">
        <v>102000000</v>
      </c>
      <c r="E11" s="14">
        <v>95221.18</v>
      </c>
      <c r="F11" s="15">
        <v>8.3400000000000002E-2</v>
      </c>
      <c r="G11" s="15">
        <v>7.4999999999999997E-2</v>
      </c>
    </row>
    <row r="12" spans="1:8" x14ac:dyDescent="0.35">
      <c r="A12" s="12" t="s">
        <v>428</v>
      </c>
      <c r="B12" s="30" t="s">
        <v>429</v>
      </c>
      <c r="C12" s="30" t="s">
        <v>147</v>
      </c>
      <c r="D12" s="13">
        <v>97500000</v>
      </c>
      <c r="E12" s="14">
        <v>93630.91</v>
      </c>
      <c r="F12" s="15">
        <v>8.2000000000000003E-2</v>
      </c>
      <c r="G12" s="15">
        <v>7.5550000000000006E-2</v>
      </c>
    </row>
    <row r="13" spans="1:8" x14ac:dyDescent="0.35">
      <c r="A13" s="12" t="s">
        <v>430</v>
      </c>
      <c r="B13" s="30" t="s">
        <v>431</v>
      </c>
      <c r="C13" s="30" t="s">
        <v>150</v>
      </c>
      <c r="D13" s="13">
        <v>100000000</v>
      </c>
      <c r="E13" s="14">
        <v>93392.1</v>
      </c>
      <c r="F13" s="15">
        <v>8.1799999999999998E-2</v>
      </c>
      <c r="G13" s="15">
        <v>7.535E-2</v>
      </c>
    </row>
    <row r="14" spans="1:8" x14ac:dyDescent="0.35">
      <c r="A14" s="12" t="s">
        <v>432</v>
      </c>
      <c r="B14" s="30" t="s">
        <v>433</v>
      </c>
      <c r="C14" s="30" t="s">
        <v>147</v>
      </c>
      <c r="D14" s="13">
        <v>98500000</v>
      </c>
      <c r="E14" s="14">
        <v>92433.48</v>
      </c>
      <c r="F14" s="15">
        <v>8.1000000000000003E-2</v>
      </c>
      <c r="G14" s="15">
        <v>7.5148999999999994E-2</v>
      </c>
    </row>
    <row r="15" spans="1:8" x14ac:dyDescent="0.35">
      <c r="A15" s="12" t="s">
        <v>434</v>
      </c>
      <c r="B15" s="30" t="s">
        <v>435</v>
      </c>
      <c r="C15" s="30" t="s">
        <v>150</v>
      </c>
      <c r="D15" s="13">
        <v>96000000</v>
      </c>
      <c r="E15" s="14">
        <v>91803.26</v>
      </c>
      <c r="F15" s="15">
        <v>8.0399999999999999E-2</v>
      </c>
      <c r="G15" s="15">
        <v>7.5183E-2</v>
      </c>
    </row>
    <row r="16" spans="1:8" x14ac:dyDescent="0.35">
      <c r="A16" s="12" t="s">
        <v>436</v>
      </c>
      <c r="B16" s="30" t="s">
        <v>437</v>
      </c>
      <c r="C16" s="30" t="s">
        <v>147</v>
      </c>
      <c r="D16" s="13">
        <v>95500000</v>
      </c>
      <c r="E16" s="14">
        <v>91582.59</v>
      </c>
      <c r="F16" s="15">
        <v>8.0199999999999994E-2</v>
      </c>
      <c r="G16" s="15">
        <v>7.5550000000000006E-2</v>
      </c>
    </row>
    <row r="17" spans="1:7" x14ac:dyDescent="0.35">
      <c r="A17" s="12" t="s">
        <v>438</v>
      </c>
      <c r="B17" s="30" t="s">
        <v>439</v>
      </c>
      <c r="C17" s="30" t="s">
        <v>150</v>
      </c>
      <c r="D17" s="13">
        <v>82000000</v>
      </c>
      <c r="E17" s="14">
        <v>76717.23</v>
      </c>
      <c r="F17" s="15">
        <v>6.7199999999999996E-2</v>
      </c>
      <c r="G17" s="15">
        <v>7.46E-2</v>
      </c>
    </row>
    <row r="18" spans="1:7" x14ac:dyDescent="0.35">
      <c r="A18" s="12" t="s">
        <v>440</v>
      </c>
      <c r="B18" s="30" t="s">
        <v>441</v>
      </c>
      <c r="C18" s="30" t="s">
        <v>147</v>
      </c>
      <c r="D18" s="13">
        <v>80000000</v>
      </c>
      <c r="E18" s="14">
        <v>74194.559999999998</v>
      </c>
      <c r="F18" s="15">
        <v>6.5000000000000002E-2</v>
      </c>
      <c r="G18" s="15">
        <v>7.485E-2</v>
      </c>
    </row>
    <row r="19" spans="1:7" x14ac:dyDescent="0.35">
      <c r="A19" s="12" t="s">
        <v>442</v>
      </c>
      <c r="B19" s="30" t="s">
        <v>443</v>
      </c>
      <c r="C19" s="30" t="s">
        <v>147</v>
      </c>
      <c r="D19" s="13">
        <v>71500000</v>
      </c>
      <c r="E19" s="14">
        <v>67264.7</v>
      </c>
      <c r="F19" s="15">
        <v>5.8900000000000001E-2</v>
      </c>
      <c r="G19" s="15">
        <v>7.6049000000000005E-2</v>
      </c>
    </row>
    <row r="20" spans="1:7" x14ac:dyDescent="0.35">
      <c r="A20" s="12" t="s">
        <v>444</v>
      </c>
      <c r="B20" s="30" t="s">
        <v>445</v>
      </c>
      <c r="C20" s="30" t="s">
        <v>446</v>
      </c>
      <c r="D20" s="13">
        <v>67000000</v>
      </c>
      <c r="E20" s="14">
        <v>63307.3</v>
      </c>
      <c r="F20" s="15">
        <v>5.5500000000000001E-2</v>
      </c>
      <c r="G20" s="15">
        <v>7.5999999999999998E-2</v>
      </c>
    </row>
    <row r="21" spans="1:7" x14ac:dyDescent="0.35">
      <c r="A21" s="12" t="s">
        <v>447</v>
      </c>
      <c r="B21" s="30" t="s">
        <v>448</v>
      </c>
      <c r="C21" s="30" t="s">
        <v>147</v>
      </c>
      <c r="D21" s="13">
        <v>38500000</v>
      </c>
      <c r="E21" s="14">
        <v>35628.050000000003</v>
      </c>
      <c r="F21" s="15">
        <v>3.1199999999999999E-2</v>
      </c>
      <c r="G21" s="15">
        <v>7.51E-2</v>
      </c>
    </row>
    <row r="22" spans="1:7" x14ac:dyDescent="0.35">
      <c r="A22" s="12" t="s">
        <v>449</v>
      </c>
      <c r="B22" s="30" t="s">
        <v>450</v>
      </c>
      <c r="C22" s="30" t="s">
        <v>147</v>
      </c>
      <c r="D22" s="13">
        <v>24000000</v>
      </c>
      <c r="E22" s="14">
        <v>23983.82</v>
      </c>
      <c r="F22" s="15">
        <v>2.1000000000000001E-2</v>
      </c>
      <c r="G22" s="15">
        <v>7.5499999999999998E-2</v>
      </c>
    </row>
    <row r="23" spans="1:7" x14ac:dyDescent="0.35">
      <c r="A23" s="12" t="s">
        <v>451</v>
      </c>
      <c r="B23" s="30" t="s">
        <v>452</v>
      </c>
      <c r="C23" s="30" t="s">
        <v>147</v>
      </c>
      <c r="D23" s="13">
        <v>22000000</v>
      </c>
      <c r="E23" s="14">
        <v>21394.45</v>
      </c>
      <c r="F23" s="15">
        <v>1.8700000000000001E-2</v>
      </c>
      <c r="G23" s="15">
        <v>7.5249999999999997E-2</v>
      </c>
    </row>
    <row r="24" spans="1:7" x14ac:dyDescent="0.35">
      <c r="A24" s="12" t="s">
        <v>453</v>
      </c>
      <c r="B24" s="30" t="s">
        <v>454</v>
      </c>
      <c r="C24" s="30" t="s">
        <v>147</v>
      </c>
      <c r="D24" s="13">
        <v>18000000</v>
      </c>
      <c r="E24" s="14">
        <v>17484.23</v>
      </c>
      <c r="F24" s="15">
        <v>1.5299999999999999E-2</v>
      </c>
      <c r="G24" s="15">
        <v>7.5249999999999997E-2</v>
      </c>
    </row>
    <row r="25" spans="1:7" x14ac:dyDescent="0.35">
      <c r="A25" s="12" t="s">
        <v>455</v>
      </c>
      <c r="B25" s="30" t="s">
        <v>456</v>
      </c>
      <c r="C25" s="30" t="s">
        <v>147</v>
      </c>
      <c r="D25" s="13">
        <v>11500000</v>
      </c>
      <c r="E25" s="14">
        <v>11048.95</v>
      </c>
      <c r="F25" s="15">
        <v>9.7000000000000003E-3</v>
      </c>
      <c r="G25" s="15">
        <v>7.5550000000000006E-2</v>
      </c>
    </row>
    <row r="26" spans="1:7" x14ac:dyDescent="0.35">
      <c r="A26" s="12" t="s">
        <v>457</v>
      </c>
      <c r="B26" s="30" t="s">
        <v>458</v>
      </c>
      <c r="C26" s="30" t="s">
        <v>147</v>
      </c>
      <c r="D26" s="13">
        <v>6000000</v>
      </c>
      <c r="E26" s="14">
        <v>6440.23</v>
      </c>
      <c r="F26" s="15">
        <v>5.5999999999999999E-3</v>
      </c>
      <c r="G26" s="15">
        <v>7.5249999999999997E-2</v>
      </c>
    </row>
    <row r="27" spans="1:7" x14ac:dyDescent="0.35">
      <c r="A27" s="12" t="s">
        <v>459</v>
      </c>
      <c r="B27" s="30" t="s">
        <v>460</v>
      </c>
      <c r="C27" s="30" t="s">
        <v>147</v>
      </c>
      <c r="D27" s="13">
        <v>5500000</v>
      </c>
      <c r="E27" s="14">
        <v>5565.35</v>
      </c>
      <c r="F27" s="15">
        <v>4.8999999999999998E-3</v>
      </c>
      <c r="G27" s="15">
        <v>7.5249999999999997E-2</v>
      </c>
    </row>
    <row r="28" spans="1:7" x14ac:dyDescent="0.35">
      <c r="A28" s="12" t="s">
        <v>461</v>
      </c>
      <c r="B28" s="30" t="s">
        <v>462</v>
      </c>
      <c r="C28" s="30" t="s">
        <v>147</v>
      </c>
      <c r="D28" s="13">
        <v>5000000</v>
      </c>
      <c r="E28" s="14">
        <v>5063.12</v>
      </c>
      <c r="F28" s="15">
        <v>4.4000000000000003E-3</v>
      </c>
      <c r="G28" s="15">
        <v>7.5499999999999998E-2</v>
      </c>
    </row>
    <row r="29" spans="1:7" x14ac:dyDescent="0.35">
      <c r="A29" s="12" t="s">
        <v>463</v>
      </c>
      <c r="B29" s="30" t="s">
        <v>464</v>
      </c>
      <c r="C29" s="30" t="s">
        <v>147</v>
      </c>
      <c r="D29" s="13">
        <v>3300000</v>
      </c>
      <c r="E29" s="14">
        <v>3464.83</v>
      </c>
      <c r="F29" s="15">
        <v>3.0000000000000001E-3</v>
      </c>
      <c r="G29" s="15">
        <v>7.4700000000000003E-2</v>
      </c>
    </row>
    <row r="30" spans="1:7" x14ac:dyDescent="0.35">
      <c r="A30" s="12" t="s">
        <v>465</v>
      </c>
      <c r="B30" s="30" t="s">
        <v>466</v>
      </c>
      <c r="C30" s="30" t="s">
        <v>147</v>
      </c>
      <c r="D30" s="13">
        <v>3500000</v>
      </c>
      <c r="E30" s="14">
        <v>3279.41</v>
      </c>
      <c r="F30" s="15">
        <v>2.8999999999999998E-3</v>
      </c>
      <c r="G30" s="15">
        <v>7.485E-2</v>
      </c>
    </row>
    <row r="31" spans="1:7" x14ac:dyDescent="0.35">
      <c r="A31" s="12" t="s">
        <v>467</v>
      </c>
      <c r="B31" s="30" t="s">
        <v>468</v>
      </c>
      <c r="C31" s="30" t="s">
        <v>147</v>
      </c>
      <c r="D31" s="13">
        <v>2500000</v>
      </c>
      <c r="E31" s="14">
        <v>2614.02</v>
      </c>
      <c r="F31" s="15">
        <v>2.3E-3</v>
      </c>
      <c r="G31" s="15">
        <v>7.5202000000000005E-2</v>
      </c>
    </row>
    <row r="32" spans="1:7" x14ac:dyDescent="0.35">
      <c r="A32" s="12" t="s">
        <v>469</v>
      </c>
      <c r="B32" s="30" t="s">
        <v>470</v>
      </c>
      <c r="C32" s="30" t="s">
        <v>147</v>
      </c>
      <c r="D32" s="13">
        <v>2000000</v>
      </c>
      <c r="E32" s="14">
        <v>2071.59</v>
      </c>
      <c r="F32" s="15">
        <v>1.8E-3</v>
      </c>
      <c r="G32" s="15">
        <v>7.4700000000000003E-2</v>
      </c>
    </row>
    <row r="33" spans="1:7" x14ac:dyDescent="0.35">
      <c r="A33" s="12" t="s">
        <v>471</v>
      </c>
      <c r="B33" s="30" t="s">
        <v>472</v>
      </c>
      <c r="C33" s="30" t="s">
        <v>147</v>
      </c>
      <c r="D33" s="13">
        <v>2000000</v>
      </c>
      <c r="E33" s="14">
        <v>1911.64</v>
      </c>
      <c r="F33" s="15">
        <v>1.6999999999999999E-3</v>
      </c>
      <c r="G33" s="15">
        <v>7.5499999999999998E-2</v>
      </c>
    </row>
    <row r="34" spans="1:7" x14ac:dyDescent="0.35">
      <c r="A34" s="12" t="s">
        <v>473</v>
      </c>
      <c r="B34" s="30" t="s">
        <v>474</v>
      </c>
      <c r="C34" s="30" t="s">
        <v>147</v>
      </c>
      <c r="D34" s="13">
        <v>1000000</v>
      </c>
      <c r="E34" s="14">
        <v>993.68</v>
      </c>
      <c r="F34" s="15">
        <v>8.9999999999999998E-4</v>
      </c>
      <c r="G34" s="15">
        <v>7.4899999999999994E-2</v>
      </c>
    </row>
    <row r="35" spans="1:7" x14ac:dyDescent="0.35">
      <c r="A35" s="12" t="s">
        <v>475</v>
      </c>
      <c r="B35" s="30" t="s">
        <v>476</v>
      </c>
      <c r="C35" s="30" t="s">
        <v>147</v>
      </c>
      <c r="D35" s="13">
        <v>1000000</v>
      </c>
      <c r="E35" s="14">
        <v>992.42</v>
      </c>
      <c r="F35" s="15">
        <v>8.9999999999999998E-4</v>
      </c>
      <c r="G35" s="15">
        <v>7.5249999999999997E-2</v>
      </c>
    </row>
    <row r="36" spans="1:7" x14ac:dyDescent="0.35">
      <c r="A36" s="12" t="s">
        <v>477</v>
      </c>
      <c r="B36" s="30" t="s">
        <v>478</v>
      </c>
      <c r="C36" s="30" t="s">
        <v>147</v>
      </c>
      <c r="D36" s="13">
        <v>1000000</v>
      </c>
      <c r="E36" s="14">
        <v>966.82</v>
      </c>
      <c r="F36" s="15">
        <v>8.0000000000000004E-4</v>
      </c>
      <c r="G36" s="15">
        <v>7.5550000000000006E-2</v>
      </c>
    </row>
    <row r="37" spans="1:7" x14ac:dyDescent="0.35">
      <c r="A37" s="12" t="s">
        <v>479</v>
      </c>
      <c r="B37" s="30" t="s">
        <v>480</v>
      </c>
      <c r="C37" s="30" t="s">
        <v>147</v>
      </c>
      <c r="D37" s="13">
        <v>500000</v>
      </c>
      <c r="E37" s="14">
        <v>525.57000000000005</v>
      </c>
      <c r="F37" s="15">
        <v>5.0000000000000001E-4</v>
      </c>
      <c r="G37" s="15">
        <v>7.4700000000000003E-2</v>
      </c>
    </row>
    <row r="38" spans="1:7" x14ac:dyDescent="0.35">
      <c r="A38" s="12" t="s">
        <v>481</v>
      </c>
      <c r="B38" s="30" t="s">
        <v>482</v>
      </c>
      <c r="C38" s="30" t="s">
        <v>150</v>
      </c>
      <c r="D38" s="13">
        <v>500000</v>
      </c>
      <c r="E38" s="14">
        <v>477.83</v>
      </c>
      <c r="F38" s="15">
        <v>4.0000000000000002E-4</v>
      </c>
      <c r="G38" s="15">
        <v>7.535E-2</v>
      </c>
    </row>
    <row r="39" spans="1:7" x14ac:dyDescent="0.35">
      <c r="A39" s="16" t="s">
        <v>110</v>
      </c>
      <c r="B39" s="31"/>
      <c r="C39" s="31"/>
      <c r="D39" s="17"/>
      <c r="E39" s="18">
        <v>983453.32</v>
      </c>
      <c r="F39" s="19">
        <v>0.86140000000000005</v>
      </c>
      <c r="G39" s="20"/>
    </row>
    <row r="40" spans="1:7" x14ac:dyDescent="0.35">
      <c r="A40" s="12"/>
      <c r="B40" s="30"/>
      <c r="C40" s="30"/>
      <c r="D40" s="13"/>
      <c r="E40" s="14"/>
      <c r="F40" s="15"/>
      <c r="G40" s="15"/>
    </row>
    <row r="41" spans="1:7" x14ac:dyDescent="0.35">
      <c r="A41" s="16" t="s">
        <v>417</v>
      </c>
      <c r="B41" s="30"/>
      <c r="C41" s="30"/>
      <c r="D41" s="13"/>
      <c r="E41" s="14"/>
      <c r="F41" s="15"/>
      <c r="G41" s="15"/>
    </row>
    <row r="42" spans="1:7" x14ac:dyDescent="0.35">
      <c r="A42" s="12" t="s">
        <v>418</v>
      </c>
      <c r="B42" s="30" t="s">
        <v>419</v>
      </c>
      <c r="C42" s="30" t="s">
        <v>109</v>
      </c>
      <c r="D42" s="13">
        <v>64000000</v>
      </c>
      <c r="E42" s="14">
        <v>63429.25</v>
      </c>
      <c r="F42" s="15">
        <v>5.5599999999999997E-2</v>
      </c>
      <c r="G42" s="15">
        <v>7.2748999999999994E-2</v>
      </c>
    </row>
    <row r="43" spans="1:7" x14ac:dyDescent="0.35">
      <c r="A43" s="12" t="s">
        <v>483</v>
      </c>
      <c r="B43" s="30" t="s">
        <v>484</v>
      </c>
      <c r="C43" s="30" t="s">
        <v>109</v>
      </c>
      <c r="D43" s="13">
        <v>57000000</v>
      </c>
      <c r="E43" s="14">
        <v>58109.16</v>
      </c>
      <c r="F43" s="15">
        <v>5.0900000000000001E-2</v>
      </c>
      <c r="G43" s="15">
        <v>7.2654999999999997E-2</v>
      </c>
    </row>
    <row r="44" spans="1:7" x14ac:dyDescent="0.35">
      <c r="A44" s="16" t="s">
        <v>110</v>
      </c>
      <c r="B44" s="31"/>
      <c r="C44" s="31"/>
      <c r="D44" s="17"/>
      <c r="E44" s="18">
        <v>121538.41</v>
      </c>
      <c r="F44" s="19">
        <v>0.1065</v>
      </c>
      <c r="G44" s="20"/>
    </row>
    <row r="45" spans="1:7" x14ac:dyDescent="0.35">
      <c r="A45" s="12"/>
      <c r="B45" s="30"/>
      <c r="C45" s="30"/>
      <c r="D45" s="13"/>
      <c r="E45" s="14"/>
      <c r="F45" s="15"/>
      <c r="G45" s="15"/>
    </row>
    <row r="46" spans="1:7" x14ac:dyDescent="0.35">
      <c r="A46" s="16" t="s">
        <v>196</v>
      </c>
      <c r="B46" s="30"/>
      <c r="C46" s="30"/>
      <c r="D46" s="13"/>
      <c r="E46" s="14"/>
      <c r="F46" s="15"/>
      <c r="G46" s="15"/>
    </row>
    <row r="47" spans="1:7" x14ac:dyDescent="0.35">
      <c r="A47" s="16" t="s">
        <v>110</v>
      </c>
      <c r="B47" s="30"/>
      <c r="C47" s="30"/>
      <c r="D47" s="13"/>
      <c r="E47" s="35" t="s">
        <v>104</v>
      </c>
      <c r="F47" s="36" t="s">
        <v>104</v>
      </c>
      <c r="G47" s="15"/>
    </row>
    <row r="48" spans="1:7" x14ac:dyDescent="0.35">
      <c r="A48" s="12"/>
      <c r="B48" s="30"/>
      <c r="C48" s="30"/>
      <c r="D48" s="13"/>
      <c r="E48" s="14"/>
      <c r="F48" s="15"/>
      <c r="G48" s="15"/>
    </row>
    <row r="49" spans="1:7" x14ac:dyDescent="0.35">
      <c r="A49" s="16" t="s">
        <v>197</v>
      </c>
      <c r="B49" s="30"/>
      <c r="C49" s="30"/>
      <c r="D49" s="13"/>
      <c r="E49" s="14"/>
      <c r="F49" s="15"/>
      <c r="G49" s="15"/>
    </row>
    <row r="50" spans="1:7" x14ac:dyDescent="0.35">
      <c r="A50" s="16" t="s">
        <v>110</v>
      </c>
      <c r="B50" s="30"/>
      <c r="C50" s="30"/>
      <c r="D50" s="13"/>
      <c r="E50" s="35" t="s">
        <v>104</v>
      </c>
      <c r="F50" s="36" t="s">
        <v>104</v>
      </c>
      <c r="G50" s="15"/>
    </row>
    <row r="51" spans="1:7" x14ac:dyDescent="0.35">
      <c r="A51" s="12"/>
      <c r="B51" s="30"/>
      <c r="C51" s="30"/>
      <c r="D51" s="13"/>
      <c r="E51" s="14"/>
      <c r="F51" s="15"/>
      <c r="G51" s="15"/>
    </row>
    <row r="52" spans="1:7" x14ac:dyDescent="0.35">
      <c r="A52" s="21" t="s">
        <v>135</v>
      </c>
      <c r="B52" s="32"/>
      <c r="C52" s="32"/>
      <c r="D52" s="22"/>
      <c r="E52" s="18">
        <v>1104991.73</v>
      </c>
      <c r="F52" s="19">
        <v>0.96789999999999998</v>
      </c>
      <c r="G52" s="20"/>
    </row>
    <row r="53" spans="1:7" x14ac:dyDescent="0.35">
      <c r="A53" s="12"/>
      <c r="B53" s="30"/>
      <c r="C53" s="30"/>
      <c r="D53" s="13"/>
      <c r="E53" s="14"/>
      <c r="F53" s="15"/>
      <c r="G53" s="15"/>
    </row>
    <row r="54" spans="1:7" x14ac:dyDescent="0.35">
      <c r="A54" s="12"/>
      <c r="B54" s="30"/>
      <c r="C54" s="30"/>
      <c r="D54" s="13"/>
      <c r="E54" s="14"/>
      <c r="F54" s="15"/>
      <c r="G54" s="15"/>
    </row>
    <row r="55" spans="1:7" x14ac:dyDescent="0.35">
      <c r="A55" s="16" t="s">
        <v>136</v>
      </c>
      <c r="B55" s="30"/>
      <c r="C55" s="30"/>
      <c r="D55" s="13"/>
      <c r="E55" s="14"/>
      <c r="F55" s="15"/>
      <c r="G55" s="15"/>
    </row>
    <row r="56" spans="1:7" x14ac:dyDescent="0.35">
      <c r="A56" s="12" t="s">
        <v>137</v>
      </c>
      <c r="B56" s="30"/>
      <c r="C56" s="30"/>
      <c r="D56" s="13"/>
      <c r="E56" s="14">
        <v>5133.21</v>
      </c>
      <c r="F56" s="15">
        <v>4.4999999999999997E-3</v>
      </c>
      <c r="G56" s="15">
        <v>5.6446000000000003E-2</v>
      </c>
    </row>
    <row r="57" spans="1:7" x14ac:dyDescent="0.35">
      <c r="A57" s="16" t="s">
        <v>110</v>
      </c>
      <c r="B57" s="31"/>
      <c r="C57" s="31"/>
      <c r="D57" s="17"/>
      <c r="E57" s="18">
        <v>5133.21</v>
      </c>
      <c r="F57" s="19">
        <v>4.4999999999999997E-3</v>
      </c>
      <c r="G57" s="20"/>
    </row>
    <row r="58" spans="1:7" x14ac:dyDescent="0.35">
      <c r="A58" s="12"/>
      <c r="B58" s="30"/>
      <c r="C58" s="30"/>
      <c r="D58" s="13"/>
      <c r="E58" s="14"/>
      <c r="F58" s="15"/>
      <c r="G58" s="15"/>
    </row>
    <row r="59" spans="1:7" x14ac:dyDescent="0.35">
      <c r="A59" s="21" t="s">
        <v>135</v>
      </c>
      <c r="B59" s="32"/>
      <c r="C59" s="32"/>
      <c r="D59" s="22"/>
      <c r="E59" s="18">
        <v>5133.21</v>
      </c>
      <c r="F59" s="19">
        <v>4.4999999999999997E-3</v>
      </c>
      <c r="G59" s="20"/>
    </row>
    <row r="60" spans="1:7" x14ac:dyDescent="0.35">
      <c r="A60" s="12" t="s">
        <v>138</v>
      </c>
      <c r="B60" s="30"/>
      <c r="C60" s="30"/>
      <c r="D60" s="13"/>
      <c r="E60" s="14">
        <v>31440.531685400001</v>
      </c>
      <c r="F60" s="15">
        <v>2.7539999999999999E-2</v>
      </c>
      <c r="G60" s="15"/>
    </row>
    <row r="61" spans="1:7" x14ac:dyDescent="0.35">
      <c r="A61" s="12" t="s">
        <v>139</v>
      </c>
      <c r="B61" s="30"/>
      <c r="C61" s="30"/>
      <c r="D61" s="13"/>
      <c r="E61" s="14">
        <v>43.318314600000001</v>
      </c>
      <c r="F61" s="15">
        <v>6.0000000000000002E-5</v>
      </c>
      <c r="G61" s="15">
        <v>5.6446000000000003E-2</v>
      </c>
    </row>
    <row r="62" spans="1:7" x14ac:dyDescent="0.35">
      <c r="A62" s="25" t="s">
        <v>140</v>
      </c>
      <c r="B62" s="33"/>
      <c r="C62" s="33"/>
      <c r="D62" s="26"/>
      <c r="E62" s="27">
        <v>1141608.79</v>
      </c>
      <c r="F62" s="28">
        <v>1</v>
      </c>
      <c r="G62" s="28"/>
    </row>
    <row r="64" spans="1:7" x14ac:dyDescent="0.35">
      <c r="A64" s="1" t="s">
        <v>142</v>
      </c>
    </row>
    <row r="67" spans="1:7" x14ac:dyDescent="0.35">
      <c r="A67" s="1" t="s">
        <v>2352</v>
      </c>
    </row>
    <row r="68" spans="1:7" x14ac:dyDescent="0.35">
      <c r="A68" s="47" t="s">
        <v>2353</v>
      </c>
      <c r="B68" s="34" t="s">
        <v>104</v>
      </c>
    </row>
    <row r="69" spans="1:7" x14ac:dyDescent="0.35">
      <c r="A69" t="s">
        <v>2354</v>
      </c>
    </row>
    <row r="70" spans="1:7" x14ac:dyDescent="0.35">
      <c r="A70" t="s">
        <v>2378</v>
      </c>
      <c r="B70" t="s">
        <v>2356</v>
      </c>
      <c r="C70" t="s">
        <v>2356</v>
      </c>
    </row>
    <row r="71" spans="1:7" x14ac:dyDescent="0.35">
      <c r="B71" s="48">
        <v>44865</v>
      </c>
      <c r="C71" s="48">
        <v>44895</v>
      </c>
    </row>
    <row r="72" spans="1:7" x14ac:dyDescent="0.35">
      <c r="A72" t="s">
        <v>2379</v>
      </c>
      <c r="B72">
        <v>1079.1360999999999</v>
      </c>
      <c r="C72">
        <v>1095.1043999999999</v>
      </c>
      <c r="E72" s="2"/>
      <c r="G72"/>
    </row>
    <row r="73" spans="1:7" x14ac:dyDescent="0.35">
      <c r="E73" s="2"/>
      <c r="G73"/>
    </row>
    <row r="74" spans="1:7" x14ac:dyDescent="0.35">
      <c r="A74" t="s">
        <v>2371</v>
      </c>
      <c r="B74" s="34" t="s">
        <v>104</v>
      </c>
    </row>
    <row r="75" spans="1:7" x14ac:dyDescent="0.35">
      <c r="A75" t="s">
        <v>2372</v>
      </c>
      <c r="B75" s="34" t="s">
        <v>104</v>
      </c>
    </row>
    <row r="76" spans="1:7" ht="29" x14ac:dyDescent="0.35">
      <c r="A76" s="47" t="s">
        <v>2373</v>
      </c>
      <c r="B76" s="34" t="s">
        <v>104</v>
      </c>
    </row>
    <row r="77" spans="1:7" ht="29" x14ac:dyDescent="0.35">
      <c r="A77" s="47" t="s">
        <v>2374</v>
      </c>
      <c r="B77" s="34" t="s">
        <v>104</v>
      </c>
    </row>
    <row r="78" spans="1:7" x14ac:dyDescent="0.35">
      <c r="A78" t="s">
        <v>2375</v>
      </c>
      <c r="B78" s="49">
        <v>8.2600872297452828</v>
      </c>
    </row>
    <row r="79" spans="1:7" ht="43.5" x14ac:dyDescent="0.35">
      <c r="A79" s="47" t="s">
        <v>2376</v>
      </c>
      <c r="B79" s="34" t="s">
        <v>104</v>
      </c>
    </row>
    <row r="80" spans="1:7" ht="29" x14ac:dyDescent="0.35">
      <c r="A80" s="47" t="s">
        <v>2377</v>
      </c>
      <c r="B80" s="34" t="s">
        <v>104</v>
      </c>
    </row>
    <row r="81" spans="1:4" ht="29" x14ac:dyDescent="0.35">
      <c r="A81" s="47" t="s">
        <v>2380</v>
      </c>
      <c r="B81" s="49">
        <v>335898.05855100002</v>
      </c>
    </row>
    <row r="82" spans="1:4" x14ac:dyDescent="0.35">
      <c r="A82" t="s">
        <v>2523</v>
      </c>
      <c r="B82" s="34" t="s">
        <v>104</v>
      </c>
    </row>
    <row r="83" spans="1:4" x14ac:dyDescent="0.35">
      <c r="A83" t="s">
        <v>2524</v>
      </c>
      <c r="B83" s="34" t="s">
        <v>104</v>
      </c>
    </row>
    <row r="85" spans="1:4" ht="29" x14ac:dyDescent="0.35">
      <c r="A85" s="70" t="s">
        <v>2580</v>
      </c>
      <c r="B85" s="57" t="s">
        <v>2581</v>
      </c>
      <c r="C85" s="57" t="s">
        <v>2531</v>
      </c>
      <c r="D85" s="65" t="s">
        <v>2532</v>
      </c>
    </row>
    <row r="86" spans="1:4" ht="82.5" customHeight="1" x14ac:dyDescent="0.35">
      <c r="A86" s="71" t="s">
        <v>2586</v>
      </c>
      <c r="B86" s="58"/>
      <c r="C86" s="59" t="s">
        <v>2538</v>
      </c>
      <c r="D86"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45AB2-F228-4E3F-A25F-6883BF68AD35}">
  <dimension ref="A1:H74"/>
  <sheetViews>
    <sheetView showGridLines="0" workbookViewId="0">
      <pane ySplit="4" topLeftCell="A70" activePane="bottomLeft" state="frozen"/>
      <selection pane="bottomLeft" activeCell="A72" sqref="A72"/>
    </sheetView>
  </sheetViews>
  <sheetFormatPr defaultRowHeight="14.5" x14ac:dyDescent="0.35"/>
  <cols>
    <col min="1" max="1" width="50.4531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17</v>
      </c>
      <c r="B1" s="55"/>
      <c r="C1" s="55"/>
      <c r="D1" s="55"/>
      <c r="E1" s="55"/>
      <c r="F1" s="55"/>
      <c r="G1" s="55"/>
      <c r="H1" s="51" t="str">
        <f>HYPERLINK("[EDEL_Portfolio Monthly Notes 30-Nov-2022.xlsx]Index!A1","Index")</f>
        <v>Index</v>
      </c>
    </row>
    <row r="2" spans="1:8" ht="19.5" customHeight="1" x14ac:dyDescent="0.35">
      <c r="A2" s="55" t="s">
        <v>18</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143</v>
      </c>
      <c r="B9" s="30"/>
      <c r="C9" s="30"/>
      <c r="D9" s="13"/>
      <c r="E9" s="14"/>
      <c r="F9" s="15"/>
      <c r="G9" s="15"/>
    </row>
    <row r="10" spans="1:8" x14ac:dyDescent="0.35">
      <c r="A10" s="16" t="s">
        <v>144</v>
      </c>
      <c r="B10" s="30"/>
      <c r="C10" s="30"/>
      <c r="D10" s="13"/>
      <c r="E10" s="14"/>
      <c r="F10" s="15"/>
      <c r="G10" s="15"/>
    </row>
    <row r="11" spans="1:8" x14ac:dyDescent="0.35">
      <c r="A11" s="12" t="s">
        <v>485</v>
      </c>
      <c r="B11" s="30" t="s">
        <v>486</v>
      </c>
      <c r="C11" s="30" t="s">
        <v>163</v>
      </c>
      <c r="D11" s="13">
        <v>83700000</v>
      </c>
      <c r="E11" s="14">
        <v>82766.41</v>
      </c>
      <c r="F11" s="15">
        <v>0.10199999999999999</v>
      </c>
      <c r="G11" s="15">
        <v>7.6523999999999995E-2</v>
      </c>
    </row>
    <row r="12" spans="1:8" x14ac:dyDescent="0.35">
      <c r="A12" s="12" t="s">
        <v>487</v>
      </c>
      <c r="B12" s="30" t="s">
        <v>488</v>
      </c>
      <c r="C12" s="30" t="s">
        <v>147</v>
      </c>
      <c r="D12" s="13">
        <v>84500000</v>
      </c>
      <c r="E12" s="14">
        <v>80244.58</v>
      </c>
      <c r="F12" s="15">
        <v>9.8900000000000002E-2</v>
      </c>
      <c r="G12" s="15">
        <v>7.51E-2</v>
      </c>
    </row>
    <row r="13" spans="1:8" x14ac:dyDescent="0.35">
      <c r="A13" s="12" t="s">
        <v>489</v>
      </c>
      <c r="B13" s="30" t="s">
        <v>490</v>
      </c>
      <c r="C13" s="30" t="s">
        <v>147</v>
      </c>
      <c r="D13" s="13">
        <v>82000000</v>
      </c>
      <c r="E13" s="14">
        <v>78490.73</v>
      </c>
      <c r="F13" s="15">
        <v>9.6699999999999994E-2</v>
      </c>
      <c r="G13" s="15">
        <v>7.5248999999999996E-2</v>
      </c>
    </row>
    <row r="14" spans="1:8" x14ac:dyDescent="0.35">
      <c r="A14" s="12" t="s">
        <v>491</v>
      </c>
      <c r="B14" s="30" t="s">
        <v>492</v>
      </c>
      <c r="C14" s="30" t="s">
        <v>147</v>
      </c>
      <c r="D14" s="13">
        <v>80000000</v>
      </c>
      <c r="E14" s="14">
        <v>76598.8</v>
      </c>
      <c r="F14" s="15">
        <v>9.4399999999999998E-2</v>
      </c>
      <c r="G14" s="15">
        <v>7.5649999999999995E-2</v>
      </c>
    </row>
    <row r="15" spans="1:8" x14ac:dyDescent="0.35">
      <c r="A15" s="12" t="s">
        <v>493</v>
      </c>
      <c r="B15" s="30" t="s">
        <v>494</v>
      </c>
      <c r="C15" s="30" t="s">
        <v>147</v>
      </c>
      <c r="D15" s="13">
        <v>80000000</v>
      </c>
      <c r="E15" s="14">
        <v>76584.08</v>
      </c>
      <c r="F15" s="15">
        <v>9.4299999999999995E-2</v>
      </c>
      <c r="G15" s="15">
        <v>7.5749999999999998E-2</v>
      </c>
    </row>
    <row r="16" spans="1:8" x14ac:dyDescent="0.35">
      <c r="A16" s="12" t="s">
        <v>495</v>
      </c>
      <c r="B16" s="30" t="s">
        <v>496</v>
      </c>
      <c r="C16" s="30" t="s">
        <v>147</v>
      </c>
      <c r="D16" s="13">
        <v>75000000</v>
      </c>
      <c r="E16" s="14">
        <v>71854.880000000005</v>
      </c>
      <c r="F16" s="15">
        <v>8.8499999999999995E-2</v>
      </c>
      <c r="G16" s="15">
        <v>7.51E-2</v>
      </c>
    </row>
    <row r="17" spans="1:7" x14ac:dyDescent="0.35">
      <c r="A17" s="12" t="s">
        <v>497</v>
      </c>
      <c r="B17" s="30" t="s">
        <v>498</v>
      </c>
      <c r="C17" s="30" t="s">
        <v>147</v>
      </c>
      <c r="D17" s="13">
        <v>50500000</v>
      </c>
      <c r="E17" s="14">
        <v>51251.79</v>
      </c>
      <c r="F17" s="15">
        <v>6.3100000000000003E-2</v>
      </c>
      <c r="G17" s="15">
        <v>7.5550000000000006E-2</v>
      </c>
    </row>
    <row r="18" spans="1:7" x14ac:dyDescent="0.35">
      <c r="A18" s="12" t="s">
        <v>499</v>
      </c>
      <c r="B18" s="30" t="s">
        <v>500</v>
      </c>
      <c r="C18" s="30" t="s">
        <v>147</v>
      </c>
      <c r="D18" s="13">
        <v>50000000</v>
      </c>
      <c r="E18" s="14">
        <v>47695.55</v>
      </c>
      <c r="F18" s="15">
        <v>5.8799999999999998E-2</v>
      </c>
      <c r="G18" s="15">
        <v>7.5450000000000003E-2</v>
      </c>
    </row>
    <row r="19" spans="1:7" x14ac:dyDescent="0.35">
      <c r="A19" s="12" t="s">
        <v>501</v>
      </c>
      <c r="B19" s="30" t="s">
        <v>502</v>
      </c>
      <c r="C19" s="30" t="s">
        <v>147</v>
      </c>
      <c r="D19" s="13">
        <v>39500000</v>
      </c>
      <c r="E19" s="14">
        <v>40009.75</v>
      </c>
      <c r="F19" s="15">
        <v>4.9299999999999997E-2</v>
      </c>
      <c r="G19" s="15">
        <v>7.6049000000000005E-2</v>
      </c>
    </row>
    <row r="20" spans="1:7" x14ac:dyDescent="0.35">
      <c r="A20" s="12" t="s">
        <v>503</v>
      </c>
      <c r="B20" s="30" t="s">
        <v>504</v>
      </c>
      <c r="C20" s="30" t="s">
        <v>147</v>
      </c>
      <c r="D20" s="13">
        <v>38000000</v>
      </c>
      <c r="E20" s="14">
        <v>36180.03</v>
      </c>
      <c r="F20" s="15">
        <v>4.4600000000000001E-2</v>
      </c>
      <c r="G20" s="15">
        <v>7.5849E-2</v>
      </c>
    </row>
    <row r="21" spans="1:7" x14ac:dyDescent="0.35">
      <c r="A21" s="12" t="s">
        <v>505</v>
      </c>
      <c r="B21" s="30" t="s">
        <v>506</v>
      </c>
      <c r="C21" s="30" t="s">
        <v>147</v>
      </c>
      <c r="D21" s="13">
        <v>19000000</v>
      </c>
      <c r="E21" s="14">
        <v>18306.25</v>
      </c>
      <c r="F21" s="15">
        <v>2.2599999999999999E-2</v>
      </c>
      <c r="G21" s="15">
        <v>7.4999999999999997E-2</v>
      </c>
    </row>
    <row r="22" spans="1:7" x14ac:dyDescent="0.35">
      <c r="A22" s="12" t="s">
        <v>507</v>
      </c>
      <c r="B22" s="30" t="s">
        <v>508</v>
      </c>
      <c r="C22" s="30" t="s">
        <v>147</v>
      </c>
      <c r="D22" s="13">
        <v>14000000</v>
      </c>
      <c r="E22" s="14">
        <v>13466.88</v>
      </c>
      <c r="F22" s="15">
        <v>1.66E-2</v>
      </c>
      <c r="G22" s="15">
        <v>7.4999999999999997E-2</v>
      </c>
    </row>
    <row r="23" spans="1:7" x14ac:dyDescent="0.35">
      <c r="A23" s="12" t="s">
        <v>509</v>
      </c>
      <c r="B23" s="30" t="s">
        <v>510</v>
      </c>
      <c r="C23" s="30" t="s">
        <v>147</v>
      </c>
      <c r="D23" s="13">
        <v>10000000</v>
      </c>
      <c r="E23" s="14">
        <v>9899.4599999999991</v>
      </c>
      <c r="F23" s="15">
        <v>1.2200000000000001E-2</v>
      </c>
      <c r="G23" s="15">
        <v>7.535E-2</v>
      </c>
    </row>
    <row r="24" spans="1:7" x14ac:dyDescent="0.35">
      <c r="A24" s="12" t="s">
        <v>511</v>
      </c>
      <c r="B24" s="30" t="s">
        <v>512</v>
      </c>
      <c r="C24" s="30" t="s">
        <v>147</v>
      </c>
      <c r="D24" s="13">
        <v>8000000</v>
      </c>
      <c r="E24" s="14">
        <v>7597.9</v>
      </c>
      <c r="F24" s="15">
        <v>9.4000000000000004E-3</v>
      </c>
      <c r="G24" s="15">
        <v>7.485E-2</v>
      </c>
    </row>
    <row r="25" spans="1:7" x14ac:dyDescent="0.35">
      <c r="A25" s="12" t="s">
        <v>513</v>
      </c>
      <c r="B25" s="30" t="s">
        <v>514</v>
      </c>
      <c r="C25" s="30" t="s">
        <v>147</v>
      </c>
      <c r="D25" s="13">
        <v>3500000</v>
      </c>
      <c r="E25" s="14">
        <v>3482.81</v>
      </c>
      <c r="F25" s="15">
        <v>4.3E-3</v>
      </c>
      <c r="G25" s="15">
        <v>7.51E-2</v>
      </c>
    </row>
    <row r="26" spans="1:7" x14ac:dyDescent="0.35">
      <c r="A26" s="12" t="s">
        <v>515</v>
      </c>
      <c r="B26" s="30" t="s">
        <v>516</v>
      </c>
      <c r="C26" s="30" t="s">
        <v>163</v>
      </c>
      <c r="D26" s="13">
        <v>1000000</v>
      </c>
      <c r="E26" s="14">
        <v>1044.8499999999999</v>
      </c>
      <c r="F26" s="15">
        <v>1.2999999999999999E-3</v>
      </c>
      <c r="G26" s="15">
        <v>7.4999999999999997E-2</v>
      </c>
    </row>
    <row r="27" spans="1:7" x14ac:dyDescent="0.35">
      <c r="A27" s="16" t="s">
        <v>110</v>
      </c>
      <c r="B27" s="31"/>
      <c r="C27" s="31"/>
      <c r="D27" s="17"/>
      <c r="E27" s="18">
        <v>695474.75</v>
      </c>
      <c r="F27" s="19">
        <v>0.85699999999999998</v>
      </c>
      <c r="G27" s="20"/>
    </row>
    <row r="28" spans="1:7" x14ac:dyDescent="0.35">
      <c r="A28" s="12"/>
      <c r="B28" s="30"/>
      <c r="C28" s="30"/>
      <c r="D28" s="13"/>
      <c r="E28" s="14"/>
      <c r="F28" s="15"/>
      <c r="G28" s="15"/>
    </row>
    <row r="29" spans="1:7" x14ac:dyDescent="0.35">
      <c r="A29" s="16" t="s">
        <v>417</v>
      </c>
      <c r="B29" s="30"/>
      <c r="C29" s="30"/>
      <c r="D29" s="13"/>
      <c r="E29" s="14"/>
      <c r="F29" s="15"/>
      <c r="G29" s="15"/>
    </row>
    <row r="30" spans="1:7" x14ac:dyDescent="0.35">
      <c r="A30" s="12" t="s">
        <v>517</v>
      </c>
      <c r="B30" s="30" t="s">
        <v>518</v>
      </c>
      <c r="C30" s="30" t="s">
        <v>109</v>
      </c>
      <c r="D30" s="13">
        <v>79500000</v>
      </c>
      <c r="E30" s="14">
        <v>75388.5</v>
      </c>
      <c r="F30" s="15">
        <v>9.2899999999999996E-2</v>
      </c>
      <c r="G30" s="15">
        <v>7.3251999999999998E-2</v>
      </c>
    </row>
    <row r="31" spans="1:7" x14ac:dyDescent="0.35">
      <c r="A31" s="16" t="s">
        <v>110</v>
      </c>
      <c r="B31" s="31"/>
      <c r="C31" s="31"/>
      <c r="D31" s="17"/>
      <c r="E31" s="18">
        <v>75388.5</v>
      </c>
      <c r="F31" s="19">
        <v>9.2899999999999996E-2</v>
      </c>
      <c r="G31" s="20"/>
    </row>
    <row r="32" spans="1:7" x14ac:dyDescent="0.35">
      <c r="A32" s="12"/>
      <c r="B32" s="30"/>
      <c r="C32" s="30"/>
      <c r="D32" s="13"/>
      <c r="E32" s="14"/>
      <c r="F32" s="15"/>
      <c r="G32" s="15"/>
    </row>
    <row r="33" spans="1:7" x14ac:dyDescent="0.35">
      <c r="A33" s="16" t="s">
        <v>196</v>
      </c>
      <c r="B33" s="30"/>
      <c r="C33" s="30"/>
      <c r="D33" s="13"/>
      <c r="E33" s="14"/>
      <c r="F33" s="15"/>
      <c r="G33" s="15"/>
    </row>
    <row r="34" spans="1:7" x14ac:dyDescent="0.35">
      <c r="A34" s="16" t="s">
        <v>110</v>
      </c>
      <c r="B34" s="30"/>
      <c r="C34" s="30"/>
      <c r="D34" s="13"/>
      <c r="E34" s="35" t="s">
        <v>104</v>
      </c>
      <c r="F34" s="36" t="s">
        <v>104</v>
      </c>
      <c r="G34" s="15"/>
    </row>
    <row r="35" spans="1:7" x14ac:dyDescent="0.35">
      <c r="A35" s="12"/>
      <c r="B35" s="30"/>
      <c r="C35" s="30"/>
      <c r="D35" s="13"/>
      <c r="E35" s="14"/>
      <c r="F35" s="15"/>
      <c r="G35" s="15"/>
    </row>
    <row r="36" spans="1:7" x14ac:dyDescent="0.35">
      <c r="A36" s="16" t="s">
        <v>197</v>
      </c>
      <c r="B36" s="30"/>
      <c r="C36" s="30"/>
      <c r="D36" s="13"/>
      <c r="E36" s="14"/>
      <c r="F36" s="15"/>
      <c r="G36" s="15"/>
    </row>
    <row r="37" spans="1:7" x14ac:dyDescent="0.35">
      <c r="A37" s="16" t="s">
        <v>110</v>
      </c>
      <c r="B37" s="30"/>
      <c r="C37" s="30"/>
      <c r="D37" s="13"/>
      <c r="E37" s="35" t="s">
        <v>104</v>
      </c>
      <c r="F37" s="36" t="s">
        <v>104</v>
      </c>
      <c r="G37" s="15"/>
    </row>
    <row r="38" spans="1:7" x14ac:dyDescent="0.35">
      <c r="A38" s="12"/>
      <c r="B38" s="30"/>
      <c r="C38" s="30"/>
      <c r="D38" s="13"/>
      <c r="E38" s="14"/>
      <c r="F38" s="15"/>
      <c r="G38" s="15"/>
    </row>
    <row r="39" spans="1:7" x14ac:dyDescent="0.35">
      <c r="A39" s="21" t="s">
        <v>135</v>
      </c>
      <c r="B39" s="32"/>
      <c r="C39" s="32"/>
      <c r="D39" s="22"/>
      <c r="E39" s="18">
        <v>770863.25</v>
      </c>
      <c r="F39" s="19">
        <v>0.94989999999999997</v>
      </c>
      <c r="G39" s="20"/>
    </row>
    <row r="40" spans="1:7" x14ac:dyDescent="0.35">
      <c r="A40" s="12"/>
      <c r="B40" s="30"/>
      <c r="C40" s="30"/>
      <c r="D40" s="13"/>
      <c r="E40" s="14"/>
      <c r="F40" s="15"/>
      <c r="G40" s="15"/>
    </row>
    <row r="41" spans="1:7" x14ac:dyDescent="0.35">
      <c r="A41" s="12"/>
      <c r="B41" s="30"/>
      <c r="C41" s="30"/>
      <c r="D41" s="13"/>
      <c r="E41" s="14"/>
      <c r="F41" s="15"/>
      <c r="G41" s="15"/>
    </row>
    <row r="42" spans="1:7" x14ac:dyDescent="0.35">
      <c r="A42" s="16" t="s">
        <v>136</v>
      </c>
      <c r="B42" s="30"/>
      <c r="C42" s="30"/>
      <c r="D42" s="13"/>
      <c r="E42" s="14"/>
      <c r="F42" s="15"/>
      <c r="G42" s="15"/>
    </row>
    <row r="43" spans="1:7" x14ac:dyDescent="0.35">
      <c r="A43" s="12" t="s">
        <v>137</v>
      </c>
      <c r="B43" s="30"/>
      <c r="C43" s="30"/>
      <c r="D43" s="13"/>
      <c r="E43" s="14">
        <v>3035.53</v>
      </c>
      <c r="F43" s="15">
        <v>3.7000000000000002E-3</v>
      </c>
      <c r="G43" s="15">
        <v>5.6446000000000003E-2</v>
      </c>
    </row>
    <row r="44" spans="1:7" x14ac:dyDescent="0.35">
      <c r="A44" s="16" t="s">
        <v>110</v>
      </c>
      <c r="B44" s="31"/>
      <c r="C44" s="31"/>
      <c r="D44" s="17"/>
      <c r="E44" s="18">
        <v>3035.53</v>
      </c>
      <c r="F44" s="19">
        <v>3.7000000000000002E-3</v>
      </c>
      <c r="G44" s="20"/>
    </row>
    <row r="45" spans="1:7" x14ac:dyDescent="0.35">
      <c r="A45" s="12"/>
      <c r="B45" s="30"/>
      <c r="C45" s="30"/>
      <c r="D45" s="13"/>
      <c r="E45" s="14"/>
      <c r="F45" s="15"/>
      <c r="G45" s="15"/>
    </row>
    <row r="46" spans="1:7" x14ac:dyDescent="0.35">
      <c r="A46" s="21" t="s">
        <v>135</v>
      </c>
      <c r="B46" s="32"/>
      <c r="C46" s="32"/>
      <c r="D46" s="22"/>
      <c r="E46" s="18">
        <v>3035.53</v>
      </c>
      <c r="F46" s="19">
        <v>3.7000000000000002E-3</v>
      </c>
      <c r="G46" s="20"/>
    </row>
    <row r="47" spans="1:7" x14ac:dyDescent="0.35">
      <c r="A47" s="12" t="s">
        <v>138</v>
      </c>
      <c r="B47" s="30"/>
      <c r="C47" s="30"/>
      <c r="D47" s="13"/>
      <c r="E47" s="14">
        <v>37806.850927300002</v>
      </c>
      <c r="F47" s="15">
        <v>4.6574999999999998E-2</v>
      </c>
      <c r="G47" s="15"/>
    </row>
    <row r="48" spans="1:7" x14ac:dyDescent="0.35">
      <c r="A48" s="12" t="s">
        <v>139</v>
      </c>
      <c r="B48" s="30"/>
      <c r="C48" s="30"/>
      <c r="D48" s="13"/>
      <c r="E48" s="14">
        <v>25.149072700000001</v>
      </c>
      <c r="F48" s="24">
        <v>-1.75E-4</v>
      </c>
      <c r="G48" s="15">
        <v>5.6446000000000003E-2</v>
      </c>
    </row>
    <row r="49" spans="1:7" x14ac:dyDescent="0.35">
      <c r="A49" s="25" t="s">
        <v>140</v>
      </c>
      <c r="B49" s="33"/>
      <c r="C49" s="33"/>
      <c r="D49" s="26"/>
      <c r="E49" s="27">
        <v>811730.78</v>
      </c>
      <c r="F49" s="28">
        <v>1</v>
      </c>
      <c r="G49" s="28"/>
    </row>
    <row r="51" spans="1:7" x14ac:dyDescent="0.35">
      <c r="A51" s="1" t="s">
        <v>142</v>
      </c>
    </row>
    <row r="54" spans="1:7" x14ac:dyDescent="0.35">
      <c r="A54" s="1" t="s">
        <v>2352</v>
      </c>
    </row>
    <row r="55" spans="1:7" x14ac:dyDescent="0.35">
      <c r="A55" s="47" t="s">
        <v>2353</v>
      </c>
      <c r="B55" s="34" t="s">
        <v>104</v>
      </c>
    </row>
    <row r="56" spans="1:7" x14ac:dyDescent="0.35">
      <c r="A56" t="s">
        <v>2354</v>
      </c>
    </row>
    <row r="57" spans="1:7" x14ac:dyDescent="0.35">
      <c r="A57" t="s">
        <v>2378</v>
      </c>
      <c r="B57" t="s">
        <v>2356</v>
      </c>
      <c r="C57" t="s">
        <v>2356</v>
      </c>
    </row>
    <row r="58" spans="1:7" x14ac:dyDescent="0.35">
      <c r="B58" s="48">
        <v>44865</v>
      </c>
      <c r="C58" s="48">
        <v>44895</v>
      </c>
    </row>
    <row r="59" spans="1:7" x14ac:dyDescent="0.35">
      <c r="A59" t="s">
        <v>2379</v>
      </c>
      <c r="B59">
        <v>1010.0076</v>
      </c>
      <c r="C59">
        <v>1024.9825000000001</v>
      </c>
      <c r="E59" s="2"/>
      <c r="G59"/>
    </row>
    <row r="60" spans="1:7" x14ac:dyDescent="0.35">
      <c r="E60" s="2"/>
      <c r="G60"/>
    </row>
    <row r="61" spans="1:7" x14ac:dyDescent="0.35">
      <c r="A61" t="s">
        <v>2371</v>
      </c>
      <c r="B61" s="34" t="s">
        <v>104</v>
      </c>
    </row>
    <row r="62" spans="1:7" x14ac:dyDescent="0.35">
      <c r="A62" t="s">
        <v>2372</v>
      </c>
      <c r="B62" s="34" t="s">
        <v>104</v>
      </c>
    </row>
    <row r="63" spans="1:7" ht="29" x14ac:dyDescent="0.35">
      <c r="A63" s="47" t="s">
        <v>2373</v>
      </c>
      <c r="B63" s="34" t="s">
        <v>104</v>
      </c>
    </row>
    <row r="64" spans="1:7" ht="29" x14ac:dyDescent="0.35">
      <c r="A64" s="47" t="s">
        <v>2374</v>
      </c>
      <c r="B64" s="34" t="s">
        <v>104</v>
      </c>
    </row>
    <row r="65" spans="1:4" x14ac:dyDescent="0.35">
      <c r="A65" t="s">
        <v>2375</v>
      </c>
      <c r="B65" s="49">
        <v>9.3209086673996051</v>
      </c>
    </row>
    <row r="66" spans="1:4" ht="43.5" x14ac:dyDescent="0.35">
      <c r="A66" s="47" t="s">
        <v>2376</v>
      </c>
      <c r="B66" s="34" t="s">
        <v>104</v>
      </c>
    </row>
    <row r="67" spans="1:4" ht="29" x14ac:dyDescent="0.35">
      <c r="A67" s="47" t="s">
        <v>2377</v>
      </c>
      <c r="B67" s="34" t="s">
        <v>104</v>
      </c>
    </row>
    <row r="68" spans="1:4" ht="29" x14ac:dyDescent="0.35">
      <c r="A68" s="47" t="s">
        <v>2380</v>
      </c>
      <c r="B68" s="49">
        <v>250999.51471100003</v>
      </c>
    </row>
    <row r="69" spans="1:4" x14ac:dyDescent="0.35">
      <c r="A69" t="s">
        <v>2523</v>
      </c>
      <c r="B69" s="34" t="s">
        <v>104</v>
      </c>
    </row>
    <row r="70" spans="1:4" x14ac:dyDescent="0.35">
      <c r="A70" t="s">
        <v>2524</v>
      </c>
      <c r="B70" s="34" t="s">
        <v>104</v>
      </c>
    </row>
    <row r="73" spans="1:4" ht="29" x14ac:dyDescent="0.35">
      <c r="A73" s="70" t="s">
        <v>2580</v>
      </c>
      <c r="B73" s="57" t="s">
        <v>2581</v>
      </c>
      <c r="C73" s="57" t="s">
        <v>2531</v>
      </c>
      <c r="D73" s="65" t="s">
        <v>2532</v>
      </c>
    </row>
    <row r="74" spans="1:4" ht="78.5" customHeight="1" x14ac:dyDescent="0.35">
      <c r="A74" s="71" t="s">
        <v>2587</v>
      </c>
      <c r="B74" s="61"/>
      <c r="C74" s="59" t="s">
        <v>2539</v>
      </c>
      <c r="D74"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B859-12C8-4BD9-9E67-7D83C22F77F4}">
  <dimension ref="A1:H101"/>
  <sheetViews>
    <sheetView showGridLines="0" workbookViewId="0">
      <pane ySplit="4" topLeftCell="A101" activePane="bottomLeft" state="frozen"/>
      <selection pane="bottomLeft" activeCell="H101" sqref="H101"/>
    </sheetView>
  </sheetViews>
  <sheetFormatPr defaultRowHeight="14.5" x14ac:dyDescent="0.35"/>
  <cols>
    <col min="1" max="1" width="50.453125"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19</v>
      </c>
      <c r="B1" s="55"/>
      <c r="C1" s="55"/>
      <c r="D1" s="55"/>
      <c r="E1" s="55"/>
      <c r="F1" s="55"/>
      <c r="G1" s="55"/>
      <c r="H1" s="51" t="str">
        <f>HYPERLINK("[EDEL_Portfolio Monthly Notes 30-Nov-2022.xlsx]Index!A1","Index")</f>
        <v>Index</v>
      </c>
    </row>
    <row r="2" spans="1:8" ht="19.5" customHeight="1" x14ac:dyDescent="0.35">
      <c r="A2" s="55" t="s">
        <v>20</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2"/>
      <c r="B8" s="30"/>
      <c r="C8" s="30"/>
      <c r="D8" s="13"/>
      <c r="E8" s="14"/>
      <c r="F8" s="15"/>
      <c r="G8" s="15"/>
    </row>
    <row r="9" spans="1:8" x14ac:dyDescent="0.35">
      <c r="A9" s="16" t="s">
        <v>143</v>
      </c>
      <c r="B9" s="30"/>
      <c r="C9" s="30"/>
      <c r="D9" s="13"/>
      <c r="E9" s="14"/>
      <c r="F9" s="15"/>
      <c r="G9" s="15"/>
    </row>
    <row r="10" spans="1:8" x14ac:dyDescent="0.35">
      <c r="A10" s="16" t="s">
        <v>144</v>
      </c>
      <c r="B10" s="30"/>
      <c r="C10" s="30"/>
      <c r="D10" s="13"/>
      <c r="E10" s="14"/>
      <c r="F10" s="15"/>
      <c r="G10" s="15"/>
    </row>
    <row r="11" spans="1:8" x14ac:dyDescent="0.35">
      <c r="A11" s="12" t="s">
        <v>519</v>
      </c>
      <c r="B11" s="30" t="s">
        <v>520</v>
      </c>
      <c r="C11" s="30" t="s">
        <v>150</v>
      </c>
      <c r="D11" s="13">
        <v>3000000</v>
      </c>
      <c r="E11" s="14">
        <v>3148.8</v>
      </c>
      <c r="F11" s="15">
        <v>8.77E-2</v>
      </c>
      <c r="G11" s="15">
        <v>7.5061000000000003E-2</v>
      </c>
    </row>
    <row r="12" spans="1:8" x14ac:dyDescent="0.35">
      <c r="A12" s="12" t="s">
        <v>342</v>
      </c>
      <c r="B12" s="30" t="s">
        <v>343</v>
      </c>
      <c r="C12" s="30" t="s">
        <v>147</v>
      </c>
      <c r="D12" s="13">
        <v>3000000</v>
      </c>
      <c r="E12" s="14">
        <v>3000.74</v>
      </c>
      <c r="F12" s="15">
        <v>8.3500000000000005E-2</v>
      </c>
      <c r="G12" s="15">
        <v>7.4700000000000003E-2</v>
      </c>
    </row>
    <row r="13" spans="1:8" x14ac:dyDescent="0.35">
      <c r="A13" s="12" t="s">
        <v>327</v>
      </c>
      <c r="B13" s="30" t="s">
        <v>328</v>
      </c>
      <c r="C13" s="30" t="s">
        <v>329</v>
      </c>
      <c r="D13" s="13">
        <v>3000000</v>
      </c>
      <c r="E13" s="14">
        <v>2986.67</v>
      </c>
      <c r="F13" s="15">
        <v>8.3099999999999993E-2</v>
      </c>
      <c r="G13" s="15">
        <v>7.4898999999999993E-2</v>
      </c>
    </row>
    <row r="14" spans="1:8" x14ac:dyDescent="0.35">
      <c r="A14" s="12" t="s">
        <v>383</v>
      </c>
      <c r="B14" s="30" t="s">
        <v>384</v>
      </c>
      <c r="C14" s="30" t="s">
        <v>147</v>
      </c>
      <c r="D14" s="13">
        <v>2500000</v>
      </c>
      <c r="E14" s="14">
        <v>2604.41</v>
      </c>
      <c r="F14" s="15">
        <v>7.2499999999999995E-2</v>
      </c>
      <c r="G14" s="15">
        <v>7.4200000000000002E-2</v>
      </c>
    </row>
    <row r="15" spans="1:8" x14ac:dyDescent="0.35">
      <c r="A15" s="12" t="s">
        <v>353</v>
      </c>
      <c r="B15" s="30" t="s">
        <v>354</v>
      </c>
      <c r="C15" s="30" t="s">
        <v>147</v>
      </c>
      <c r="D15" s="13">
        <v>1850000</v>
      </c>
      <c r="E15" s="14">
        <v>1966.82</v>
      </c>
      <c r="F15" s="15">
        <v>5.4800000000000001E-2</v>
      </c>
      <c r="G15" s="15">
        <v>7.5499999999999998E-2</v>
      </c>
    </row>
    <row r="16" spans="1:8" x14ac:dyDescent="0.35">
      <c r="A16" s="12" t="s">
        <v>309</v>
      </c>
      <c r="B16" s="30" t="s">
        <v>310</v>
      </c>
      <c r="C16" s="30" t="s">
        <v>147</v>
      </c>
      <c r="D16" s="13">
        <v>1990000</v>
      </c>
      <c r="E16" s="14">
        <v>1930.28</v>
      </c>
      <c r="F16" s="15">
        <v>5.3699999999999998E-2</v>
      </c>
      <c r="G16" s="15">
        <v>7.5700000000000003E-2</v>
      </c>
    </row>
    <row r="17" spans="1:7" x14ac:dyDescent="0.35">
      <c r="A17" s="12" t="s">
        <v>346</v>
      </c>
      <c r="B17" s="30" t="s">
        <v>347</v>
      </c>
      <c r="C17" s="30" t="s">
        <v>348</v>
      </c>
      <c r="D17" s="13">
        <v>1900000</v>
      </c>
      <c r="E17" s="14">
        <v>1906.39</v>
      </c>
      <c r="F17" s="15">
        <v>5.3100000000000001E-2</v>
      </c>
      <c r="G17" s="15">
        <v>7.5749999999999998E-2</v>
      </c>
    </row>
    <row r="18" spans="1:7" x14ac:dyDescent="0.35">
      <c r="A18" s="12" t="s">
        <v>334</v>
      </c>
      <c r="B18" s="30" t="s">
        <v>335</v>
      </c>
      <c r="C18" s="30" t="s">
        <v>147</v>
      </c>
      <c r="D18" s="13">
        <v>1300000</v>
      </c>
      <c r="E18" s="14">
        <v>1300.55</v>
      </c>
      <c r="F18" s="15">
        <v>3.6200000000000003E-2</v>
      </c>
      <c r="G18" s="15">
        <v>7.4700000000000003E-2</v>
      </c>
    </row>
    <row r="19" spans="1:7" x14ac:dyDescent="0.35">
      <c r="A19" s="12" t="s">
        <v>521</v>
      </c>
      <c r="B19" s="30" t="s">
        <v>522</v>
      </c>
      <c r="C19" s="30" t="s">
        <v>147</v>
      </c>
      <c r="D19" s="13">
        <v>1000000</v>
      </c>
      <c r="E19" s="14">
        <v>1071.28</v>
      </c>
      <c r="F19" s="15">
        <v>2.98E-2</v>
      </c>
      <c r="G19" s="15">
        <v>7.4699000000000002E-2</v>
      </c>
    </row>
    <row r="20" spans="1:7" x14ac:dyDescent="0.35">
      <c r="A20" s="12" t="s">
        <v>523</v>
      </c>
      <c r="B20" s="30" t="s">
        <v>524</v>
      </c>
      <c r="C20" s="30" t="s">
        <v>147</v>
      </c>
      <c r="D20" s="13">
        <v>1000000</v>
      </c>
      <c r="E20" s="14">
        <v>1040.44</v>
      </c>
      <c r="F20" s="15">
        <v>2.9000000000000001E-2</v>
      </c>
      <c r="G20" s="15">
        <v>7.4500999999999998E-2</v>
      </c>
    </row>
    <row r="21" spans="1:7" x14ac:dyDescent="0.35">
      <c r="A21" s="12" t="s">
        <v>349</v>
      </c>
      <c r="B21" s="30" t="s">
        <v>350</v>
      </c>
      <c r="C21" s="30" t="s">
        <v>163</v>
      </c>
      <c r="D21" s="13">
        <v>1000000</v>
      </c>
      <c r="E21" s="14">
        <v>1040.0999999999999</v>
      </c>
      <c r="F21" s="15">
        <v>2.9000000000000001E-2</v>
      </c>
      <c r="G21" s="15">
        <v>7.4503E-2</v>
      </c>
    </row>
    <row r="22" spans="1:7" x14ac:dyDescent="0.35">
      <c r="A22" s="12" t="s">
        <v>525</v>
      </c>
      <c r="B22" s="30" t="s">
        <v>526</v>
      </c>
      <c r="C22" s="30" t="s">
        <v>147</v>
      </c>
      <c r="D22" s="13">
        <v>1000000</v>
      </c>
      <c r="E22" s="14">
        <v>1038.52</v>
      </c>
      <c r="F22" s="15">
        <v>2.8899999999999999E-2</v>
      </c>
      <c r="G22" s="15">
        <v>7.4700000000000003E-2</v>
      </c>
    </row>
    <row r="23" spans="1:7" x14ac:dyDescent="0.35">
      <c r="A23" s="12" t="s">
        <v>363</v>
      </c>
      <c r="B23" s="30" t="s">
        <v>364</v>
      </c>
      <c r="C23" s="30" t="s">
        <v>150</v>
      </c>
      <c r="D23" s="13">
        <v>1000000</v>
      </c>
      <c r="E23" s="14">
        <v>1026.45</v>
      </c>
      <c r="F23" s="15">
        <v>2.86E-2</v>
      </c>
      <c r="G23" s="15">
        <v>7.5450000000000003E-2</v>
      </c>
    </row>
    <row r="24" spans="1:7" x14ac:dyDescent="0.35">
      <c r="A24" s="12" t="s">
        <v>411</v>
      </c>
      <c r="B24" s="30" t="s">
        <v>412</v>
      </c>
      <c r="C24" s="30" t="s">
        <v>147</v>
      </c>
      <c r="D24" s="13">
        <v>1000000</v>
      </c>
      <c r="E24" s="14">
        <v>994.06</v>
      </c>
      <c r="F24" s="15">
        <v>2.7699999999999999E-2</v>
      </c>
      <c r="G24" s="15">
        <v>7.4450000000000002E-2</v>
      </c>
    </row>
    <row r="25" spans="1:7" x14ac:dyDescent="0.35">
      <c r="A25" s="12" t="s">
        <v>311</v>
      </c>
      <c r="B25" s="30" t="s">
        <v>312</v>
      </c>
      <c r="C25" s="30" t="s">
        <v>147</v>
      </c>
      <c r="D25" s="13">
        <v>1000000</v>
      </c>
      <c r="E25" s="14">
        <v>993.27</v>
      </c>
      <c r="F25" s="15">
        <v>2.7699999999999999E-2</v>
      </c>
      <c r="G25" s="15">
        <v>7.5249999999999997E-2</v>
      </c>
    </row>
    <row r="26" spans="1:7" x14ac:dyDescent="0.35">
      <c r="A26" s="12" t="s">
        <v>332</v>
      </c>
      <c r="B26" s="30" t="s">
        <v>333</v>
      </c>
      <c r="C26" s="30" t="s">
        <v>147</v>
      </c>
      <c r="D26" s="13">
        <v>800000</v>
      </c>
      <c r="E26" s="14">
        <v>797.42</v>
      </c>
      <c r="F26" s="15">
        <v>2.2200000000000001E-2</v>
      </c>
      <c r="G26" s="15">
        <v>7.5499999999999998E-2</v>
      </c>
    </row>
    <row r="27" spans="1:7" x14ac:dyDescent="0.35">
      <c r="A27" s="12" t="s">
        <v>527</v>
      </c>
      <c r="B27" s="30" t="s">
        <v>528</v>
      </c>
      <c r="C27" s="30" t="s">
        <v>348</v>
      </c>
      <c r="D27" s="13">
        <v>500000</v>
      </c>
      <c r="E27" s="14">
        <v>532.94000000000005</v>
      </c>
      <c r="F27" s="15">
        <v>1.4800000000000001E-2</v>
      </c>
      <c r="G27" s="15">
        <v>7.5749999999999998E-2</v>
      </c>
    </row>
    <row r="28" spans="1:7" x14ac:dyDescent="0.35">
      <c r="A28" s="12" t="s">
        <v>529</v>
      </c>
      <c r="B28" s="30" t="s">
        <v>530</v>
      </c>
      <c r="C28" s="30" t="s">
        <v>147</v>
      </c>
      <c r="D28" s="13">
        <v>500000</v>
      </c>
      <c r="E28" s="14">
        <v>529.26</v>
      </c>
      <c r="F28" s="15">
        <v>1.47E-2</v>
      </c>
      <c r="G28" s="15">
        <v>7.4497999999999995E-2</v>
      </c>
    </row>
    <row r="29" spans="1:7" x14ac:dyDescent="0.35">
      <c r="A29" s="12" t="s">
        <v>531</v>
      </c>
      <c r="B29" s="30" t="s">
        <v>532</v>
      </c>
      <c r="C29" s="30" t="s">
        <v>147</v>
      </c>
      <c r="D29" s="13">
        <v>500000</v>
      </c>
      <c r="E29" s="14">
        <v>522.16999999999996</v>
      </c>
      <c r="F29" s="15">
        <v>1.4500000000000001E-2</v>
      </c>
      <c r="G29" s="15">
        <v>7.4854000000000004E-2</v>
      </c>
    </row>
    <row r="30" spans="1:7" x14ac:dyDescent="0.35">
      <c r="A30" s="12" t="s">
        <v>325</v>
      </c>
      <c r="B30" s="30" t="s">
        <v>326</v>
      </c>
      <c r="C30" s="30" t="s">
        <v>147</v>
      </c>
      <c r="D30" s="13">
        <v>500000</v>
      </c>
      <c r="E30" s="14">
        <v>505.72</v>
      </c>
      <c r="F30" s="15">
        <v>1.41E-2</v>
      </c>
      <c r="G30" s="15">
        <v>7.4700000000000003E-2</v>
      </c>
    </row>
    <row r="31" spans="1:7" x14ac:dyDescent="0.35">
      <c r="A31" s="12" t="s">
        <v>533</v>
      </c>
      <c r="B31" s="30" t="s">
        <v>534</v>
      </c>
      <c r="C31" s="30" t="s">
        <v>147</v>
      </c>
      <c r="D31" s="13">
        <v>120000</v>
      </c>
      <c r="E31" s="14">
        <v>129.85</v>
      </c>
      <c r="F31" s="15">
        <v>3.5999999999999999E-3</v>
      </c>
      <c r="G31" s="15">
        <v>7.4700000000000003E-2</v>
      </c>
    </row>
    <row r="32" spans="1:7" x14ac:dyDescent="0.35">
      <c r="A32" s="12" t="s">
        <v>535</v>
      </c>
      <c r="B32" s="30" t="s">
        <v>536</v>
      </c>
      <c r="C32" s="30" t="s">
        <v>147</v>
      </c>
      <c r="D32" s="13">
        <v>10000</v>
      </c>
      <c r="E32" s="14">
        <v>10.44</v>
      </c>
      <c r="F32" s="15">
        <v>2.9999999999999997E-4</v>
      </c>
      <c r="G32" s="15">
        <v>7.7850000000000003E-2</v>
      </c>
    </row>
    <row r="33" spans="1:7" x14ac:dyDescent="0.35">
      <c r="A33" s="16" t="s">
        <v>110</v>
      </c>
      <c r="B33" s="31"/>
      <c r="C33" s="31"/>
      <c r="D33" s="17"/>
      <c r="E33" s="18">
        <v>29076.58</v>
      </c>
      <c r="F33" s="19">
        <v>0.8095</v>
      </c>
      <c r="G33" s="20"/>
    </row>
    <row r="34" spans="1:7" x14ac:dyDescent="0.35">
      <c r="A34" s="12"/>
      <c r="B34" s="30"/>
      <c r="C34" s="30"/>
      <c r="D34" s="13"/>
      <c r="E34" s="14"/>
      <c r="F34" s="15"/>
      <c r="G34" s="15"/>
    </row>
    <row r="35" spans="1:7" x14ac:dyDescent="0.35">
      <c r="A35" s="16" t="s">
        <v>417</v>
      </c>
      <c r="B35" s="30"/>
      <c r="C35" s="30"/>
      <c r="D35" s="13"/>
      <c r="E35" s="14"/>
      <c r="F35" s="15"/>
      <c r="G35" s="15"/>
    </row>
    <row r="36" spans="1:7" x14ac:dyDescent="0.35">
      <c r="A36" s="12" t="s">
        <v>418</v>
      </c>
      <c r="B36" s="30" t="s">
        <v>419</v>
      </c>
      <c r="C36" s="30" t="s">
        <v>109</v>
      </c>
      <c r="D36" s="13">
        <v>5500000</v>
      </c>
      <c r="E36" s="14">
        <v>5450.95</v>
      </c>
      <c r="F36" s="15">
        <v>0.1517</v>
      </c>
      <c r="G36" s="15">
        <v>7.2748999999999994E-2</v>
      </c>
    </row>
    <row r="37" spans="1:7" x14ac:dyDescent="0.35">
      <c r="A37" s="16" t="s">
        <v>110</v>
      </c>
      <c r="B37" s="31"/>
      <c r="C37" s="31"/>
      <c r="D37" s="17"/>
      <c r="E37" s="18">
        <v>5450.95</v>
      </c>
      <c r="F37" s="19">
        <v>0.1517</v>
      </c>
      <c r="G37" s="20"/>
    </row>
    <row r="38" spans="1:7" x14ac:dyDescent="0.35">
      <c r="A38" s="12"/>
      <c r="B38" s="30"/>
      <c r="C38" s="30"/>
      <c r="D38" s="13"/>
      <c r="E38" s="14"/>
      <c r="F38" s="15"/>
      <c r="G38" s="15"/>
    </row>
    <row r="39" spans="1:7" x14ac:dyDescent="0.35">
      <c r="A39" s="16" t="s">
        <v>196</v>
      </c>
      <c r="B39" s="30"/>
      <c r="C39" s="30"/>
      <c r="D39" s="13"/>
      <c r="E39" s="14"/>
      <c r="F39" s="15"/>
      <c r="G39" s="15"/>
    </row>
    <row r="40" spans="1:7" x14ac:dyDescent="0.35">
      <c r="A40" s="16" t="s">
        <v>110</v>
      </c>
      <c r="B40" s="30"/>
      <c r="C40" s="30"/>
      <c r="D40" s="13"/>
      <c r="E40" s="35" t="s">
        <v>104</v>
      </c>
      <c r="F40" s="36" t="s">
        <v>104</v>
      </c>
      <c r="G40" s="15"/>
    </row>
    <row r="41" spans="1:7" x14ac:dyDescent="0.35">
      <c r="A41" s="12"/>
      <c r="B41" s="30"/>
      <c r="C41" s="30"/>
      <c r="D41" s="13"/>
      <c r="E41" s="14"/>
      <c r="F41" s="15"/>
      <c r="G41" s="15"/>
    </row>
    <row r="42" spans="1:7" x14ac:dyDescent="0.35">
      <c r="A42" s="16" t="s">
        <v>197</v>
      </c>
      <c r="B42" s="30"/>
      <c r="C42" s="30"/>
      <c r="D42" s="13"/>
      <c r="E42" s="14"/>
      <c r="F42" s="15"/>
      <c r="G42" s="15"/>
    </row>
    <row r="43" spans="1:7" x14ac:dyDescent="0.35">
      <c r="A43" s="16" t="s">
        <v>110</v>
      </c>
      <c r="B43" s="30"/>
      <c r="C43" s="30"/>
      <c r="D43" s="13"/>
      <c r="E43" s="35" t="s">
        <v>104</v>
      </c>
      <c r="F43" s="36" t="s">
        <v>104</v>
      </c>
      <c r="G43" s="15"/>
    </row>
    <row r="44" spans="1:7" x14ac:dyDescent="0.35">
      <c r="A44" s="12"/>
      <c r="B44" s="30"/>
      <c r="C44" s="30"/>
      <c r="D44" s="13"/>
      <c r="E44" s="14"/>
      <c r="F44" s="15"/>
      <c r="G44" s="15"/>
    </row>
    <row r="45" spans="1:7" x14ac:dyDescent="0.35">
      <c r="A45" s="21" t="s">
        <v>135</v>
      </c>
      <c r="B45" s="32"/>
      <c r="C45" s="32"/>
      <c r="D45" s="22"/>
      <c r="E45" s="18">
        <v>34527.53</v>
      </c>
      <c r="F45" s="19">
        <v>0.96120000000000005</v>
      </c>
      <c r="G45" s="20"/>
    </row>
    <row r="46" spans="1:7" x14ac:dyDescent="0.35">
      <c r="A46" s="12"/>
      <c r="B46" s="30"/>
      <c r="C46" s="30"/>
      <c r="D46" s="13"/>
      <c r="E46" s="14"/>
      <c r="F46" s="15"/>
      <c r="G46" s="15"/>
    </row>
    <row r="47" spans="1:7" x14ac:dyDescent="0.35">
      <c r="A47" s="12"/>
      <c r="B47" s="30"/>
      <c r="C47" s="30"/>
      <c r="D47" s="13"/>
      <c r="E47" s="14"/>
      <c r="F47" s="15"/>
      <c r="G47" s="15"/>
    </row>
    <row r="48" spans="1:7" x14ac:dyDescent="0.35">
      <c r="A48" s="16" t="s">
        <v>136</v>
      </c>
      <c r="B48" s="30"/>
      <c r="C48" s="30"/>
      <c r="D48" s="13"/>
      <c r="E48" s="14"/>
      <c r="F48" s="15"/>
      <c r="G48" s="15"/>
    </row>
    <row r="49" spans="1:7" x14ac:dyDescent="0.35">
      <c r="A49" s="12" t="s">
        <v>137</v>
      </c>
      <c r="B49" s="30"/>
      <c r="C49" s="30"/>
      <c r="D49" s="13"/>
      <c r="E49" s="14">
        <v>202.97</v>
      </c>
      <c r="F49" s="15">
        <v>5.7000000000000002E-3</v>
      </c>
      <c r="G49" s="15">
        <v>5.6446000000000003E-2</v>
      </c>
    </row>
    <row r="50" spans="1:7" x14ac:dyDescent="0.35">
      <c r="A50" s="16" t="s">
        <v>110</v>
      </c>
      <c r="B50" s="31"/>
      <c r="C50" s="31"/>
      <c r="D50" s="17"/>
      <c r="E50" s="18">
        <v>202.97</v>
      </c>
      <c r="F50" s="19">
        <v>5.7000000000000002E-3</v>
      </c>
      <c r="G50" s="20"/>
    </row>
    <row r="51" spans="1:7" x14ac:dyDescent="0.35">
      <c r="A51" s="12"/>
      <c r="B51" s="30"/>
      <c r="C51" s="30"/>
      <c r="D51" s="13"/>
      <c r="E51" s="14"/>
      <c r="F51" s="15"/>
      <c r="G51" s="15"/>
    </row>
    <row r="52" spans="1:7" x14ac:dyDescent="0.35">
      <c r="A52" s="21" t="s">
        <v>135</v>
      </c>
      <c r="B52" s="32"/>
      <c r="C52" s="32"/>
      <c r="D52" s="22"/>
      <c r="E52" s="18">
        <v>202.97</v>
      </c>
      <c r="F52" s="19">
        <v>5.7000000000000002E-3</v>
      </c>
      <c r="G52" s="20"/>
    </row>
    <row r="53" spans="1:7" x14ac:dyDescent="0.35">
      <c r="A53" s="12" t="s">
        <v>138</v>
      </c>
      <c r="B53" s="30"/>
      <c r="C53" s="30"/>
      <c r="D53" s="13"/>
      <c r="E53" s="14">
        <v>1136.218748</v>
      </c>
      <c r="F53" s="15">
        <v>3.1630999999999999E-2</v>
      </c>
      <c r="G53" s="15"/>
    </row>
    <row r="54" spans="1:7" x14ac:dyDescent="0.35">
      <c r="A54" s="12" t="s">
        <v>139</v>
      </c>
      <c r="B54" s="30"/>
      <c r="C54" s="30"/>
      <c r="D54" s="13"/>
      <c r="E54" s="14">
        <v>53.981251999999998</v>
      </c>
      <c r="F54" s="15">
        <v>1.469E-3</v>
      </c>
      <c r="G54" s="15">
        <v>5.6446000000000003E-2</v>
      </c>
    </row>
    <row r="55" spans="1:7" x14ac:dyDescent="0.35">
      <c r="A55" s="25" t="s">
        <v>140</v>
      </c>
      <c r="B55" s="33"/>
      <c r="C55" s="33"/>
      <c r="D55" s="26"/>
      <c r="E55" s="27">
        <v>35920.699999999997</v>
      </c>
      <c r="F55" s="28">
        <v>1</v>
      </c>
      <c r="G55" s="28"/>
    </row>
    <row r="57" spans="1:7" x14ac:dyDescent="0.35">
      <c r="A57" s="1" t="s">
        <v>142</v>
      </c>
    </row>
    <row r="60" spans="1:7" x14ac:dyDescent="0.35">
      <c r="A60" s="1" t="s">
        <v>2352</v>
      </c>
    </row>
    <row r="61" spans="1:7" x14ac:dyDescent="0.35">
      <c r="A61" s="47" t="s">
        <v>2353</v>
      </c>
      <c r="B61" s="34" t="s">
        <v>104</v>
      </c>
    </row>
    <row r="62" spans="1:7" x14ac:dyDescent="0.35">
      <c r="A62" t="s">
        <v>2354</v>
      </c>
    </row>
    <row r="63" spans="1:7" x14ac:dyDescent="0.35">
      <c r="A63" t="s">
        <v>2355</v>
      </c>
      <c r="B63" t="s">
        <v>2356</v>
      </c>
      <c r="C63" t="s">
        <v>2356</v>
      </c>
    </row>
    <row r="64" spans="1:7" x14ac:dyDescent="0.35">
      <c r="B64" s="48">
        <v>44865</v>
      </c>
      <c r="C64" s="48">
        <v>44895</v>
      </c>
    </row>
    <row r="65" spans="1:7" x14ac:dyDescent="0.35">
      <c r="A65" t="s">
        <v>2358</v>
      </c>
      <c r="B65" t="s">
        <v>2359</v>
      </c>
      <c r="C65" t="s">
        <v>2359</v>
      </c>
      <c r="E65" s="2"/>
      <c r="G65"/>
    </row>
    <row r="66" spans="1:7" x14ac:dyDescent="0.35">
      <c r="A66" t="s">
        <v>2381</v>
      </c>
      <c r="B66">
        <v>14.5748</v>
      </c>
      <c r="C66">
        <v>14.5823</v>
      </c>
      <c r="E66" s="2"/>
      <c r="G66"/>
    </row>
    <row r="67" spans="1:7" x14ac:dyDescent="0.35">
      <c r="A67" t="s">
        <v>2360</v>
      </c>
      <c r="B67">
        <v>20.6615</v>
      </c>
      <c r="C67">
        <v>20.936</v>
      </c>
      <c r="E67" s="2"/>
      <c r="G67"/>
    </row>
    <row r="68" spans="1:7" x14ac:dyDescent="0.35">
      <c r="A68" t="s">
        <v>2361</v>
      </c>
      <c r="B68">
        <v>17.9605</v>
      </c>
      <c r="C68">
        <v>18.199200000000001</v>
      </c>
      <c r="E68" s="2"/>
      <c r="G68"/>
    </row>
    <row r="69" spans="1:7" x14ac:dyDescent="0.35">
      <c r="A69" t="s">
        <v>2382</v>
      </c>
      <c r="B69">
        <v>10.908200000000001</v>
      </c>
      <c r="C69">
        <v>10.908300000000001</v>
      </c>
      <c r="E69" s="2"/>
      <c r="G69"/>
    </row>
    <row r="70" spans="1:7" x14ac:dyDescent="0.35">
      <c r="A70" t="s">
        <v>2383</v>
      </c>
      <c r="B70">
        <v>10.4756</v>
      </c>
      <c r="C70">
        <v>10.554500000000001</v>
      </c>
      <c r="E70" s="2"/>
      <c r="G70"/>
    </row>
    <row r="71" spans="1:7" x14ac:dyDescent="0.35">
      <c r="A71" t="s">
        <v>2369</v>
      </c>
      <c r="B71" t="s">
        <v>2359</v>
      </c>
      <c r="C71" t="s">
        <v>2359</v>
      </c>
      <c r="E71" s="2"/>
      <c r="G71"/>
    </row>
    <row r="72" spans="1:7" x14ac:dyDescent="0.35">
      <c r="A72" t="s">
        <v>2384</v>
      </c>
      <c r="B72">
        <v>14.2006</v>
      </c>
      <c r="C72">
        <v>14.207800000000001</v>
      </c>
      <c r="E72" s="2"/>
      <c r="G72"/>
    </row>
    <row r="73" spans="1:7" x14ac:dyDescent="0.35">
      <c r="A73" t="s">
        <v>2385</v>
      </c>
      <c r="B73">
        <v>20.107800000000001</v>
      </c>
      <c r="C73">
        <v>20.369299999999999</v>
      </c>
      <c r="E73" s="2"/>
      <c r="G73"/>
    </row>
    <row r="74" spans="1:7" x14ac:dyDescent="0.35">
      <c r="A74" t="s">
        <v>2386</v>
      </c>
      <c r="B74">
        <v>17.415600000000001</v>
      </c>
      <c r="C74">
        <v>17.642099999999999</v>
      </c>
      <c r="E74" s="2"/>
      <c r="G74"/>
    </row>
    <row r="75" spans="1:7" x14ac:dyDescent="0.35">
      <c r="A75" t="s">
        <v>2387</v>
      </c>
      <c r="B75">
        <v>11.1311</v>
      </c>
      <c r="C75">
        <v>11.1515</v>
      </c>
      <c r="E75" s="2"/>
      <c r="G75"/>
    </row>
    <row r="76" spans="1:7" x14ac:dyDescent="0.35">
      <c r="A76" t="s">
        <v>2388</v>
      </c>
      <c r="B76">
        <v>10.0707</v>
      </c>
      <c r="C76">
        <v>10.150399999999999</v>
      </c>
      <c r="E76" s="2"/>
      <c r="G76"/>
    </row>
    <row r="77" spans="1:7" x14ac:dyDescent="0.35">
      <c r="A77" t="s">
        <v>2370</v>
      </c>
      <c r="E77" s="2"/>
      <c r="G77"/>
    </row>
    <row r="79" spans="1:7" x14ac:dyDescent="0.35">
      <c r="A79" t="s">
        <v>2389</v>
      </c>
    </row>
    <row r="81" spans="1:4" x14ac:dyDescent="0.35">
      <c r="A81" s="50" t="s">
        <v>2390</v>
      </c>
      <c r="B81" s="50" t="s">
        <v>2391</v>
      </c>
      <c r="C81" s="50" t="s">
        <v>2392</v>
      </c>
      <c r="D81" s="50" t="s">
        <v>2393</v>
      </c>
    </row>
    <row r="82" spans="1:4" x14ac:dyDescent="0.35">
      <c r="A82" s="50" t="s">
        <v>2394</v>
      </c>
      <c r="B82" s="50"/>
      <c r="C82" s="50">
        <v>0.18551339999999999</v>
      </c>
      <c r="D82" s="50">
        <v>0.18551339999999999</v>
      </c>
    </row>
    <row r="83" spans="1:4" x14ac:dyDescent="0.35">
      <c r="A83" s="50" t="s">
        <v>2395</v>
      </c>
      <c r="B83" s="50"/>
      <c r="C83" s="50">
        <v>0.14480000000000001</v>
      </c>
      <c r="D83" s="50">
        <v>0.14480000000000001</v>
      </c>
    </row>
    <row r="84" spans="1:4" x14ac:dyDescent="0.35">
      <c r="A84" s="50" t="s">
        <v>2396</v>
      </c>
      <c r="B84" s="50"/>
      <c r="C84" s="50">
        <v>6.0199999999999997E-2</v>
      </c>
      <c r="D84" s="50">
        <v>6.0199999999999997E-2</v>
      </c>
    </row>
    <row r="85" spans="1:4" x14ac:dyDescent="0.35">
      <c r="A85" s="50" t="s">
        <v>2397</v>
      </c>
      <c r="B85" s="50"/>
      <c r="C85" s="50">
        <v>0.17689769999999999</v>
      </c>
      <c r="D85" s="50">
        <v>0.17689769999999999</v>
      </c>
    </row>
    <row r="86" spans="1:4" x14ac:dyDescent="0.35">
      <c r="A86" s="50" t="s">
        <v>2398</v>
      </c>
      <c r="B86" s="50"/>
      <c r="C86" s="50">
        <v>0.1244</v>
      </c>
      <c r="D86" s="50">
        <v>0.1244</v>
      </c>
    </row>
    <row r="87" spans="1:4" x14ac:dyDescent="0.35">
      <c r="A87" s="50" t="s">
        <v>2399</v>
      </c>
      <c r="B87" s="50"/>
      <c r="C87" s="50">
        <v>5.1189999999999999E-2</v>
      </c>
      <c r="D87" s="50">
        <v>5.1189999999999999E-2</v>
      </c>
    </row>
    <row r="89" spans="1:4" x14ac:dyDescent="0.35">
      <c r="A89" t="s">
        <v>2372</v>
      </c>
      <c r="B89" s="34" t="s">
        <v>104</v>
      </c>
    </row>
    <row r="90" spans="1:4" ht="29" x14ac:dyDescent="0.35">
      <c r="A90" s="47" t="s">
        <v>2373</v>
      </c>
      <c r="B90" s="34" t="s">
        <v>104</v>
      </c>
    </row>
    <row r="91" spans="1:4" ht="29" x14ac:dyDescent="0.35">
      <c r="A91" s="47" t="s">
        <v>2374</v>
      </c>
      <c r="B91" s="34" t="s">
        <v>104</v>
      </c>
    </row>
    <row r="92" spans="1:4" x14ac:dyDescent="0.35">
      <c r="A92" t="s">
        <v>2375</v>
      </c>
      <c r="B92" s="49">
        <v>6.5676296461973598</v>
      </c>
    </row>
    <row r="93" spans="1:4" ht="43.5" x14ac:dyDescent="0.35">
      <c r="A93" s="47" t="s">
        <v>2376</v>
      </c>
      <c r="B93" s="34" t="s">
        <v>104</v>
      </c>
    </row>
    <row r="94" spans="1:4" ht="29" x14ac:dyDescent="0.35">
      <c r="A94" s="47" t="s">
        <v>2377</v>
      </c>
      <c r="B94" s="34" t="s">
        <v>104</v>
      </c>
    </row>
    <row r="95" spans="1:4" ht="29" x14ac:dyDescent="0.35">
      <c r="A95" s="47" t="s">
        <v>2380</v>
      </c>
      <c r="B95" s="34" t="s">
        <v>104</v>
      </c>
    </row>
    <row r="96" spans="1:4" x14ac:dyDescent="0.35">
      <c r="A96" t="s">
        <v>2523</v>
      </c>
      <c r="B96" s="34" t="s">
        <v>104</v>
      </c>
    </row>
    <row r="97" spans="1:6" x14ac:dyDescent="0.35">
      <c r="A97" t="s">
        <v>2524</v>
      </c>
      <c r="B97" s="34" t="s">
        <v>104</v>
      </c>
    </row>
    <row r="100" spans="1:6" ht="29" x14ac:dyDescent="0.35">
      <c r="A100" s="70" t="s">
        <v>2580</v>
      </c>
      <c r="B100" s="57" t="s">
        <v>2581</v>
      </c>
      <c r="C100" s="57" t="s">
        <v>2531</v>
      </c>
      <c r="D100" s="65" t="s">
        <v>2532</v>
      </c>
      <c r="E100" s="65" t="s">
        <v>2531</v>
      </c>
      <c r="F100" s="65" t="s">
        <v>2532</v>
      </c>
    </row>
    <row r="101" spans="1:6" ht="91" customHeight="1" x14ac:dyDescent="0.35">
      <c r="A101" s="71" t="s">
        <v>2588</v>
      </c>
      <c r="B101" s="58"/>
      <c r="C101" s="62" t="s">
        <v>2540</v>
      </c>
      <c r="D101" s="58"/>
      <c r="E101" s="59" t="s">
        <v>2541</v>
      </c>
      <c r="F101"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81A5A-73B0-4C1D-9C8D-46ABAA3FFEBF}">
  <dimension ref="A1:H69"/>
  <sheetViews>
    <sheetView showGridLines="0" workbookViewId="0">
      <pane ySplit="4" topLeftCell="A68" activePane="bottomLeft" state="frozen"/>
      <selection pane="bottomLeft" activeCell="A68" sqref="A68:D69"/>
    </sheetView>
  </sheetViews>
  <sheetFormatPr defaultRowHeight="14.5" x14ac:dyDescent="0.35"/>
  <cols>
    <col min="1" max="1" width="56.54296875" bestFit="1" customWidth="1"/>
    <col min="2" max="2" width="15.81640625" customWidth="1"/>
    <col min="3" max="3" width="26.6328125" customWidth="1"/>
    <col min="4" max="4" width="15.1796875" customWidth="1"/>
    <col min="5" max="5" width="16.453125" customWidth="1"/>
    <col min="6" max="6" width="15.1796875" customWidth="1"/>
    <col min="7" max="7" width="5.81640625" style="2" bestFit="1" customWidth="1"/>
    <col min="12" max="12" width="65.81640625" bestFit="1" customWidth="1"/>
    <col min="13" max="13" width="10" bestFit="1" customWidth="1"/>
    <col min="14" max="14" width="9.81640625" bestFit="1" customWidth="1"/>
    <col min="15" max="15" width="14.81640625" bestFit="1" customWidth="1"/>
    <col min="16" max="16" width="11.6328125" bestFit="1" customWidth="1"/>
  </cols>
  <sheetData>
    <row r="1" spans="1:8" ht="36.75" customHeight="1" x14ac:dyDescent="0.35">
      <c r="A1" s="55" t="s">
        <v>21</v>
      </c>
      <c r="B1" s="55"/>
      <c r="C1" s="55"/>
      <c r="D1" s="55"/>
      <c r="E1" s="55"/>
      <c r="F1" s="55"/>
      <c r="G1" s="55"/>
      <c r="H1" s="51" t="str">
        <f>HYPERLINK("[EDEL_Portfolio Monthly Notes 30-Nov-2022.xlsx]Index!A1","Index")</f>
        <v>Index</v>
      </c>
    </row>
    <row r="2" spans="1:8" ht="19.5" customHeight="1" x14ac:dyDescent="0.35">
      <c r="A2" s="55" t="s">
        <v>22</v>
      </c>
      <c r="B2" s="55"/>
      <c r="C2" s="55"/>
      <c r="D2" s="55"/>
      <c r="E2" s="55"/>
      <c r="F2" s="55"/>
      <c r="G2" s="55"/>
    </row>
    <row r="4" spans="1:8" ht="48" customHeight="1" x14ac:dyDescent="0.35">
      <c r="A4" s="3" t="s">
        <v>0</v>
      </c>
      <c r="B4" s="3" t="s">
        <v>1</v>
      </c>
      <c r="C4" s="3" t="s">
        <v>5</v>
      </c>
      <c r="D4" s="4" t="s">
        <v>2</v>
      </c>
      <c r="E4" s="5" t="s">
        <v>4</v>
      </c>
      <c r="F4" s="5" t="s">
        <v>3</v>
      </c>
      <c r="G4" s="6" t="s">
        <v>6</v>
      </c>
    </row>
    <row r="5" spans="1:8" x14ac:dyDescent="0.35">
      <c r="A5" s="7"/>
      <c r="B5" s="29"/>
      <c r="C5" s="29"/>
      <c r="D5" s="8"/>
      <c r="E5" s="9"/>
      <c r="F5" s="10"/>
      <c r="G5" s="11"/>
    </row>
    <row r="6" spans="1:8" x14ac:dyDescent="0.35">
      <c r="A6" s="12"/>
      <c r="B6" s="30"/>
      <c r="C6" s="30"/>
      <c r="D6" s="13"/>
      <c r="E6" s="14"/>
      <c r="F6" s="15"/>
      <c r="G6" s="15"/>
    </row>
    <row r="7" spans="1:8" x14ac:dyDescent="0.35">
      <c r="A7" s="16" t="s">
        <v>103</v>
      </c>
      <c r="B7" s="30"/>
      <c r="C7" s="30"/>
      <c r="D7" s="13"/>
      <c r="E7" s="14" t="s">
        <v>104</v>
      </c>
      <c r="F7" s="15" t="s">
        <v>104</v>
      </c>
      <c r="G7" s="15"/>
    </row>
    <row r="8" spans="1:8" x14ac:dyDescent="0.35">
      <c r="A8" s="16" t="s">
        <v>143</v>
      </c>
      <c r="B8" s="30"/>
      <c r="C8" s="30"/>
      <c r="D8" s="13"/>
      <c r="E8" s="14"/>
      <c r="F8" s="15"/>
      <c r="G8" s="15"/>
    </row>
    <row r="9" spans="1:8" x14ac:dyDescent="0.35">
      <c r="A9" s="16" t="s">
        <v>537</v>
      </c>
      <c r="B9" s="30"/>
      <c r="C9" s="30"/>
      <c r="D9" s="13"/>
      <c r="E9" s="14"/>
      <c r="F9" s="15"/>
      <c r="G9" s="15"/>
    </row>
    <row r="10" spans="1:8" x14ac:dyDescent="0.35">
      <c r="A10" s="16" t="s">
        <v>110</v>
      </c>
      <c r="B10" s="30"/>
      <c r="C10" s="30"/>
      <c r="D10" s="13"/>
      <c r="E10" s="35" t="s">
        <v>104</v>
      </c>
      <c r="F10" s="36" t="s">
        <v>104</v>
      </c>
      <c r="G10" s="15"/>
    </row>
    <row r="11" spans="1:8" x14ac:dyDescent="0.35">
      <c r="A11" s="12"/>
      <c r="B11" s="30"/>
      <c r="C11" s="30"/>
      <c r="D11" s="13"/>
      <c r="E11" s="14"/>
      <c r="F11" s="15"/>
      <c r="G11" s="15"/>
    </row>
    <row r="12" spans="1:8" x14ac:dyDescent="0.35">
      <c r="A12" s="16" t="s">
        <v>417</v>
      </c>
      <c r="B12" s="30"/>
      <c r="C12" s="30"/>
      <c r="D12" s="13"/>
      <c r="E12" s="14"/>
      <c r="F12" s="15"/>
      <c r="G12" s="15"/>
    </row>
    <row r="13" spans="1:8" x14ac:dyDescent="0.35">
      <c r="A13" s="12" t="s">
        <v>538</v>
      </c>
      <c r="B13" s="30" t="s">
        <v>539</v>
      </c>
      <c r="C13" s="30" t="s">
        <v>109</v>
      </c>
      <c r="D13" s="13">
        <v>2400000</v>
      </c>
      <c r="E13" s="14">
        <v>2422.0700000000002</v>
      </c>
      <c r="F13" s="15">
        <v>0.38429999999999997</v>
      </c>
      <c r="G13" s="15">
        <v>7.1383000000000002E-2</v>
      </c>
    </row>
    <row r="14" spans="1:8" x14ac:dyDescent="0.35">
      <c r="A14" s="16" t="s">
        <v>110</v>
      </c>
      <c r="B14" s="31"/>
      <c r="C14" s="31"/>
      <c r="D14" s="17"/>
      <c r="E14" s="18">
        <v>2422.0700000000002</v>
      </c>
      <c r="F14" s="19">
        <v>0.38429999999999997</v>
      </c>
      <c r="G14" s="20"/>
    </row>
    <row r="15" spans="1:8" x14ac:dyDescent="0.35">
      <c r="A15" s="12"/>
      <c r="B15" s="30"/>
      <c r="C15" s="30"/>
      <c r="D15" s="13"/>
      <c r="E15" s="14"/>
      <c r="F15" s="15"/>
      <c r="G15" s="15"/>
    </row>
    <row r="16" spans="1:8" x14ac:dyDescent="0.35">
      <c r="A16" s="16" t="s">
        <v>540</v>
      </c>
      <c r="B16" s="30"/>
      <c r="C16" s="30"/>
      <c r="D16" s="13"/>
      <c r="E16" s="14"/>
      <c r="F16" s="15"/>
      <c r="G16" s="15"/>
    </row>
    <row r="17" spans="1:7" x14ac:dyDescent="0.35">
      <c r="A17" s="12" t="s">
        <v>541</v>
      </c>
      <c r="B17" s="30" t="s">
        <v>542</v>
      </c>
      <c r="C17" s="30" t="s">
        <v>109</v>
      </c>
      <c r="D17" s="13">
        <v>2000000</v>
      </c>
      <c r="E17" s="14">
        <v>1988.07</v>
      </c>
      <c r="F17" s="15">
        <v>0.3155</v>
      </c>
      <c r="G17" s="15">
        <v>7.3274000000000006E-2</v>
      </c>
    </row>
    <row r="18" spans="1:7" x14ac:dyDescent="0.35">
      <c r="A18" s="12" t="s">
        <v>543</v>
      </c>
      <c r="B18" s="30" t="s">
        <v>544</v>
      </c>
      <c r="C18" s="30" t="s">
        <v>109</v>
      </c>
      <c r="D18" s="13">
        <v>500000</v>
      </c>
      <c r="E18" s="14">
        <v>502.58</v>
      </c>
      <c r="F18" s="15">
        <v>7.9799999999999996E-2</v>
      </c>
      <c r="G18" s="15">
        <v>7.3820999999999998E-2</v>
      </c>
    </row>
    <row r="19" spans="1:7" x14ac:dyDescent="0.35">
      <c r="A19" s="12" t="s">
        <v>545</v>
      </c>
      <c r="B19" s="30" t="s">
        <v>546</v>
      </c>
      <c r="C19" s="30" t="s">
        <v>109</v>
      </c>
      <c r="D19" s="13">
        <v>500000</v>
      </c>
      <c r="E19" s="14">
        <v>502.39</v>
      </c>
      <c r="F19" s="15">
        <v>7.9699999999999993E-2</v>
      </c>
      <c r="G19" s="15">
        <v>7.3820999999999998E-2</v>
      </c>
    </row>
    <row r="20" spans="1:7" x14ac:dyDescent="0.35">
      <c r="A20" s="12" t="s">
        <v>547</v>
      </c>
      <c r="B20" s="30" t="s">
        <v>548</v>
      </c>
      <c r="C20" s="30" t="s">
        <v>109</v>
      </c>
      <c r="D20" s="13">
        <v>500000</v>
      </c>
      <c r="E20" s="14">
        <v>501.92</v>
      </c>
      <c r="F20" s="15">
        <v>7.9600000000000004E-2</v>
      </c>
      <c r="G20" s="15">
        <v>7.4173000000000003E-2</v>
      </c>
    </row>
    <row r="21" spans="1:7" x14ac:dyDescent="0.35">
      <c r="A21" s="12" t="s">
        <v>549</v>
      </c>
      <c r="B21" s="30" t="s">
        <v>550</v>
      </c>
      <c r="C21" s="30" t="s">
        <v>109</v>
      </c>
      <c r="D21" s="13">
        <v>200000</v>
      </c>
      <c r="E21" s="14">
        <v>201.83</v>
      </c>
      <c r="F21" s="15">
        <v>3.2000000000000001E-2</v>
      </c>
      <c r="G21" s="15">
        <v>7.4173000000000003E-2</v>
      </c>
    </row>
    <row r="22" spans="1:7" x14ac:dyDescent="0.35">
      <c r="A22" s="16" t="s">
        <v>110</v>
      </c>
      <c r="B22" s="31"/>
      <c r="C22" s="31"/>
      <c r="D22" s="17"/>
      <c r="E22" s="18">
        <v>3696.79</v>
      </c>
      <c r="F22" s="19">
        <v>0.58660000000000001</v>
      </c>
      <c r="G22" s="20"/>
    </row>
    <row r="23" spans="1:7" x14ac:dyDescent="0.35">
      <c r="A23" s="12"/>
      <c r="B23" s="30"/>
      <c r="C23" s="30"/>
      <c r="D23" s="13"/>
      <c r="E23" s="14"/>
      <c r="F23" s="15"/>
      <c r="G23" s="15"/>
    </row>
    <row r="24" spans="1:7" x14ac:dyDescent="0.35">
      <c r="A24" s="12"/>
      <c r="B24" s="30"/>
      <c r="C24" s="30"/>
      <c r="D24" s="13"/>
      <c r="E24" s="14"/>
      <c r="F24" s="15"/>
      <c r="G24" s="15"/>
    </row>
    <row r="25" spans="1:7" x14ac:dyDescent="0.35">
      <c r="A25" s="16" t="s">
        <v>196</v>
      </c>
      <c r="B25" s="30"/>
      <c r="C25" s="30"/>
      <c r="D25" s="13"/>
      <c r="E25" s="14"/>
      <c r="F25" s="15"/>
      <c r="G25" s="15"/>
    </row>
    <row r="26" spans="1:7" x14ac:dyDescent="0.35">
      <c r="A26" s="16" t="s">
        <v>110</v>
      </c>
      <c r="B26" s="30"/>
      <c r="C26" s="30"/>
      <c r="D26" s="13"/>
      <c r="E26" s="35" t="s">
        <v>104</v>
      </c>
      <c r="F26" s="36" t="s">
        <v>104</v>
      </c>
      <c r="G26" s="15"/>
    </row>
    <row r="27" spans="1:7" x14ac:dyDescent="0.35">
      <c r="A27" s="12"/>
      <c r="B27" s="30"/>
      <c r="C27" s="30"/>
      <c r="D27" s="13"/>
      <c r="E27" s="14"/>
      <c r="F27" s="15"/>
      <c r="G27" s="15"/>
    </row>
    <row r="28" spans="1:7" x14ac:dyDescent="0.35">
      <c r="A28" s="16" t="s">
        <v>197</v>
      </c>
      <c r="B28" s="30"/>
      <c r="C28" s="30"/>
      <c r="D28" s="13"/>
      <c r="E28" s="14"/>
      <c r="F28" s="15"/>
      <c r="G28" s="15"/>
    </row>
    <row r="29" spans="1:7" x14ac:dyDescent="0.35">
      <c r="A29" s="16" t="s">
        <v>110</v>
      </c>
      <c r="B29" s="30"/>
      <c r="C29" s="30"/>
      <c r="D29" s="13"/>
      <c r="E29" s="35" t="s">
        <v>104</v>
      </c>
      <c r="F29" s="36" t="s">
        <v>104</v>
      </c>
      <c r="G29" s="15"/>
    </row>
    <row r="30" spans="1:7" x14ac:dyDescent="0.35">
      <c r="A30" s="12"/>
      <c r="B30" s="30"/>
      <c r="C30" s="30"/>
      <c r="D30" s="13"/>
      <c r="E30" s="14"/>
      <c r="F30" s="15"/>
      <c r="G30" s="15"/>
    </row>
    <row r="31" spans="1:7" x14ac:dyDescent="0.35">
      <c r="A31" s="21" t="s">
        <v>135</v>
      </c>
      <c r="B31" s="32"/>
      <c r="C31" s="32"/>
      <c r="D31" s="22"/>
      <c r="E31" s="18">
        <v>6118.86</v>
      </c>
      <c r="F31" s="19">
        <v>0.97089999999999999</v>
      </c>
      <c r="G31" s="20"/>
    </row>
    <row r="32" spans="1:7" x14ac:dyDescent="0.35">
      <c r="A32" s="12"/>
      <c r="B32" s="30"/>
      <c r="C32" s="30"/>
      <c r="D32" s="13"/>
      <c r="E32" s="14"/>
      <c r="F32" s="15"/>
      <c r="G32" s="15"/>
    </row>
    <row r="33" spans="1:7" x14ac:dyDescent="0.35">
      <c r="A33" s="12"/>
      <c r="B33" s="30"/>
      <c r="C33" s="30"/>
      <c r="D33" s="13"/>
      <c r="E33" s="14"/>
      <c r="F33" s="15"/>
      <c r="G33" s="15"/>
    </row>
    <row r="34" spans="1:7" x14ac:dyDescent="0.35">
      <c r="A34" s="16" t="s">
        <v>136</v>
      </c>
      <c r="B34" s="30"/>
      <c r="C34" s="30"/>
      <c r="D34" s="13"/>
      <c r="E34" s="14"/>
      <c r="F34" s="15"/>
      <c r="G34" s="15"/>
    </row>
    <row r="35" spans="1:7" x14ac:dyDescent="0.35">
      <c r="A35" s="12" t="s">
        <v>137</v>
      </c>
      <c r="B35" s="30"/>
      <c r="C35" s="30"/>
      <c r="D35" s="13"/>
      <c r="E35" s="14">
        <v>558.91</v>
      </c>
      <c r="F35" s="15">
        <v>8.8700000000000001E-2</v>
      </c>
      <c r="G35" s="15">
        <v>5.6446000000000003E-2</v>
      </c>
    </row>
    <row r="36" spans="1:7" x14ac:dyDescent="0.35">
      <c r="A36" s="16" t="s">
        <v>110</v>
      </c>
      <c r="B36" s="31"/>
      <c r="C36" s="31"/>
      <c r="D36" s="17"/>
      <c r="E36" s="18">
        <v>558.91</v>
      </c>
      <c r="F36" s="19">
        <v>8.8700000000000001E-2</v>
      </c>
      <c r="G36" s="20"/>
    </row>
    <row r="37" spans="1:7" x14ac:dyDescent="0.35">
      <c r="A37" s="12"/>
      <c r="B37" s="30"/>
      <c r="C37" s="30"/>
      <c r="D37" s="13"/>
      <c r="E37" s="14"/>
      <c r="F37" s="15"/>
      <c r="G37" s="15"/>
    </row>
    <row r="38" spans="1:7" x14ac:dyDescent="0.35">
      <c r="A38" s="21" t="s">
        <v>135</v>
      </c>
      <c r="B38" s="32"/>
      <c r="C38" s="32"/>
      <c r="D38" s="22"/>
      <c r="E38" s="18">
        <v>558.91</v>
      </c>
      <c r="F38" s="19">
        <v>8.8700000000000001E-2</v>
      </c>
      <c r="G38" s="20"/>
    </row>
    <row r="39" spans="1:7" x14ac:dyDescent="0.35">
      <c r="A39" s="12" t="s">
        <v>138</v>
      </c>
      <c r="B39" s="30"/>
      <c r="C39" s="30"/>
      <c r="D39" s="13"/>
      <c r="E39" s="14">
        <v>139.2676285</v>
      </c>
      <c r="F39" s="15">
        <v>2.2099000000000001E-2</v>
      </c>
      <c r="G39" s="15"/>
    </row>
    <row r="40" spans="1:7" x14ac:dyDescent="0.35">
      <c r="A40" s="12" t="s">
        <v>139</v>
      </c>
      <c r="B40" s="30"/>
      <c r="C40" s="30"/>
      <c r="D40" s="13"/>
      <c r="E40" s="23">
        <v>-515.12762850000001</v>
      </c>
      <c r="F40" s="24">
        <v>-8.1698999999999994E-2</v>
      </c>
      <c r="G40" s="15">
        <v>5.6446000000000003E-2</v>
      </c>
    </row>
    <row r="41" spans="1:7" x14ac:dyDescent="0.35">
      <c r="A41" s="25" t="s">
        <v>140</v>
      </c>
      <c r="B41" s="33"/>
      <c r="C41" s="33"/>
      <c r="D41" s="26"/>
      <c r="E41" s="27">
        <v>6301.91</v>
      </c>
      <c r="F41" s="28">
        <v>1</v>
      </c>
      <c r="G41" s="28"/>
    </row>
    <row r="43" spans="1:7" x14ac:dyDescent="0.35">
      <c r="A43" s="1" t="s">
        <v>142</v>
      </c>
    </row>
    <row r="46" spans="1:7" x14ac:dyDescent="0.35">
      <c r="A46" s="1" t="s">
        <v>2352</v>
      </c>
    </row>
    <row r="47" spans="1:7" x14ac:dyDescent="0.35">
      <c r="A47" s="47" t="s">
        <v>2353</v>
      </c>
      <c r="B47" s="34" t="s">
        <v>104</v>
      </c>
    </row>
    <row r="48" spans="1:7" x14ac:dyDescent="0.35">
      <c r="A48" t="s">
        <v>2354</v>
      </c>
    </row>
    <row r="49" spans="1:7" x14ac:dyDescent="0.35">
      <c r="A49" t="s">
        <v>2355</v>
      </c>
      <c r="B49" t="s">
        <v>2356</v>
      </c>
      <c r="C49" t="s">
        <v>2356</v>
      </c>
    </row>
    <row r="50" spans="1:7" x14ac:dyDescent="0.35">
      <c r="B50" s="48">
        <v>44865</v>
      </c>
      <c r="C50" s="48">
        <v>44895</v>
      </c>
    </row>
    <row r="51" spans="1:7" x14ac:dyDescent="0.35">
      <c r="A51" t="s">
        <v>2400</v>
      </c>
      <c r="B51">
        <v>10.0244</v>
      </c>
      <c r="C51">
        <v>10.1526</v>
      </c>
      <c r="E51" s="2"/>
      <c r="G51"/>
    </row>
    <row r="52" spans="1:7" x14ac:dyDescent="0.35">
      <c r="A52" t="s">
        <v>2361</v>
      </c>
      <c r="B52">
        <v>10.0244</v>
      </c>
      <c r="C52">
        <v>10.1526</v>
      </c>
      <c r="E52" s="2"/>
      <c r="G52"/>
    </row>
    <row r="53" spans="1:7" x14ac:dyDescent="0.35">
      <c r="A53" t="s">
        <v>2401</v>
      </c>
      <c r="B53">
        <v>10.023400000000001</v>
      </c>
      <c r="C53">
        <v>10.1495</v>
      </c>
      <c r="E53" s="2"/>
      <c r="G53"/>
    </row>
    <row r="54" spans="1:7" x14ac:dyDescent="0.35">
      <c r="A54" t="s">
        <v>2386</v>
      </c>
      <c r="B54">
        <v>10.023400000000001</v>
      </c>
      <c r="C54">
        <v>10.1496</v>
      </c>
      <c r="E54" s="2"/>
      <c r="G54"/>
    </row>
    <row r="55" spans="1:7" x14ac:dyDescent="0.35">
      <c r="E55" s="2"/>
      <c r="G55"/>
    </row>
    <row r="56" spans="1:7" x14ac:dyDescent="0.35">
      <c r="A56" t="s">
        <v>2371</v>
      </c>
      <c r="B56" s="34" t="s">
        <v>104</v>
      </c>
    </row>
    <row r="57" spans="1:7" x14ac:dyDescent="0.35">
      <c r="A57" t="s">
        <v>2372</v>
      </c>
      <c r="B57" s="34" t="s">
        <v>104</v>
      </c>
    </row>
    <row r="58" spans="1:7" ht="29" x14ac:dyDescent="0.35">
      <c r="A58" s="47" t="s">
        <v>2373</v>
      </c>
      <c r="B58" s="34" t="s">
        <v>104</v>
      </c>
    </row>
    <row r="59" spans="1:7" ht="29" x14ac:dyDescent="0.35">
      <c r="A59" s="47" t="s">
        <v>2374</v>
      </c>
      <c r="B59" s="34" t="s">
        <v>104</v>
      </c>
    </row>
    <row r="60" spans="1:7" x14ac:dyDescent="0.35">
      <c r="A60" t="s">
        <v>2375</v>
      </c>
      <c r="B60" s="49">
        <v>4.3557271972403102</v>
      </c>
    </row>
    <row r="61" spans="1:7" ht="29" x14ac:dyDescent="0.35">
      <c r="A61" s="47" t="s">
        <v>2376</v>
      </c>
      <c r="B61" s="34" t="s">
        <v>104</v>
      </c>
    </row>
    <row r="62" spans="1:7" ht="29" x14ac:dyDescent="0.35">
      <c r="A62" s="47" t="s">
        <v>2377</v>
      </c>
      <c r="B62" s="34" t="s">
        <v>104</v>
      </c>
    </row>
    <row r="63" spans="1:7" ht="29" x14ac:dyDescent="0.35">
      <c r="A63" s="47" t="s">
        <v>2380</v>
      </c>
      <c r="B63" s="34" t="s">
        <v>104</v>
      </c>
    </row>
    <row r="64" spans="1:7" x14ac:dyDescent="0.35">
      <c r="A64" t="s">
        <v>2523</v>
      </c>
      <c r="B64" s="34" t="s">
        <v>104</v>
      </c>
    </row>
    <row r="65" spans="1:4" x14ac:dyDescent="0.35">
      <c r="A65" t="s">
        <v>2524</v>
      </c>
      <c r="B65" s="34" t="s">
        <v>104</v>
      </c>
    </row>
    <row r="68" spans="1:4" ht="29" x14ac:dyDescent="0.35">
      <c r="A68" s="70" t="s">
        <v>2580</v>
      </c>
      <c r="B68" s="57" t="s">
        <v>2581</v>
      </c>
      <c r="C68" s="57" t="s">
        <v>2531</v>
      </c>
      <c r="D68" s="65" t="s">
        <v>2532</v>
      </c>
    </row>
    <row r="69" spans="1:4" ht="89" customHeight="1" x14ac:dyDescent="0.35">
      <c r="A69" s="51" t="str">
        <f>HYPERLINK("[EDEL_Portfolio Monthly Notes 31-Oct-2022.xlsx]EDCG27!A1","Edelweiss CRISIL IBX 50 50 Gilt Plus SDL June 2027 Index Fund")</f>
        <v>Edelweiss CRISIL IBX 50 50 Gilt Plus SDL June 2027 Index Fund</v>
      </c>
      <c r="B69" s="61"/>
      <c r="C69" s="59" t="s">
        <v>2542</v>
      </c>
      <c r="D69" s="61"/>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341F554B408F45BC12AE1CF7FD87CF" ma:contentTypeVersion="20" ma:contentTypeDescription="Create a new document." ma:contentTypeScope="" ma:versionID="f78087f760e81a993accc95982c2cdfc">
  <xsd:schema xmlns:xsd="http://www.w3.org/2001/XMLSchema" xmlns:xs="http://www.w3.org/2001/XMLSchema" xmlns:p="http://schemas.microsoft.com/office/2006/metadata/properties" xmlns:ns1="http://schemas.microsoft.com/sharepoint/v3" xmlns:ns2="8b20ad83-af1b-4b0e-bfa2-04208f5a56d1" xmlns:ns3="24271c00-d880-4f9e-a67d-41ae7723a8dd" targetNamespace="http://schemas.microsoft.com/office/2006/metadata/properties" ma:root="true" ma:fieldsID="73eb5126b9a872707e3d0e9f21357ccf" ns1:_="" ns2:_="" ns3:_="">
    <xsd:import namespace="http://schemas.microsoft.com/sharepoint/v3"/>
    <xsd:import namespace="8b20ad83-af1b-4b0e-bfa2-04208f5a56d1"/>
    <xsd:import namespace="24271c00-d880-4f9e-a67d-41ae7723a8dd"/>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20ad83-af1b-4b0e-bfa2-04208f5a56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4271c00-d880-4f9e-a67d-41ae7723a8d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959cb77-3723-45bd-b0a7-1c9dbbed0b57}" ma:internalName="TaxCatchAll" ma:showField="CatchAllData" ma:web="24271c00-d880-4f9e-a67d-41ae7723a8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816A2D-9F76-419C-A9EB-2D76260150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b20ad83-af1b-4b0e-bfa2-04208f5a56d1"/>
    <ds:schemaRef ds:uri="24271c00-d880-4f9e-a67d-41ae7723a8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CFCA91-9849-462D-88BE-6A90E8DB0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Index</vt:lpstr>
      <vt:lpstr>EDACBF</vt:lpstr>
      <vt:lpstr>EDBE23</vt:lpstr>
      <vt:lpstr>EDBE25</vt:lpstr>
      <vt:lpstr>EDBE30</vt:lpstr>
      <vt:lpstr>EDBE31</vt:lpstr>
      <vt:lpstr>EDBE32</vt:lpstr>
      <vt:lpstr>EDBPDF</vt:lpstr>
      <vt:lpstr>EDCG27</vt:lpstr>
      <vt:lpstr>EDCG28</vt:lpstr>
      <vt:lpstr>EDCG37</vt:lpstr>
      <vt:lpstr>EDCPSF</vt:lpstr>
      <vt:lpstr>EDFF23</vt:lpstr>
      <vt:lpstr>EDFF25</vt:lpstr>
      <vt:lpstr>EDFF30</vt:lpstr>
      <vt:lpstr>EDFF31</vt:lpstr>
      <vt:lpstr>EDFF32</vt:lpstr>
      <vt:lpstr>EDGSEC</vt:lpstr>
      <vt:lpstr>EDNP27</vt:lpstr>
      <vt:lpstr>EDNPSF</vt:lpstr>
      <vt:lpstr>EDONTF</vt:lpstr>
      <vt:lpstr>EEARBF</vt:lpstr>
      <vt:lpstr>EEARFD</vt:lpstr>
      <vt:lpstr>EEDGEF</vt:lpstr>
      <vt:lpstr>EEECRF</vt:lpstr>
      <vt:lpstr>EEELSS</vt:lpstr>
      <vt:lpstr>EEEQTF</vt:lpstr>
      <vt:lpstr>EEESCF</vt:lpstr>
      <vt:lpstr>EEESSF</vt:lpstr>
      <vt:lpstr>EEFOCF</vt:lpstr>
      <vt:lpstr>EEIF30</vt:lpstr>
      <vt:lpstr>EEIF50</vt:lpstr>
      <vt:lpstr>EELMIF</vt:lpstr>
      <vt:lpstr>EEM150</vt:lpstr>
      <vt:lpstr>EEMOF1</vt:lpstr>
      <vt:lpstr>EENFBA</vt:lpstr>
      <vt:lpstr>EENN50</vt:lpstr>
      <vt:lpstr>EEPRUA</vt:lpstr>
      <vt:lpstr>EES250</vt:lpstr>
      <vt:lpstr>EESMCF</vt:lpstr>
      <vt:lpstr>EGSFOF</vt:lpstr>
      <vt:lpstr>ELLIQF</vt:lpstr>
      <vt:lpstr>EOASEF</vt:lpstr>
      <vt:lpstr>EOCHIF</vt:lpstr>
      <vt:lpstr>EODWHF</vt:lpstr>
      <vt:lpstr>EOEDOF</vt:lpstr>
      <vt:lpstr>EOEMOP</vt:lpstr>
      <vt:lpstr>EOUSEF</vt:lpstr>
      <vt:lpstr>EOUSTF</vt:lpstr>
    </vt:vector>
  </TitlesOfParts>
  <Company>greysoft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g.greysoft.001</dc:creator>
  <cp:lastModifiedBy>Nidhi Tiwari - AMC</cp:lastModifiedBy>
  <dcterms:created xsi:type="dcterms:W3CDTF">2015-12-17T12:36:10Z</dcterms:created>
  <dcterms:modified xsi:type="dcterms:W3CDTF">2022-12-08T09:44:07Z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0e60c6-cef6-4cc0-a98d-364c7249d74b_Enabled">
    <vt:lpwstr>true</vt:lpwstr>
  </property>
  <property fmtid="{D5CDD505-2E9C-101B-9397-08002B2CF9AE}" pid="3" name="MSIP_Label_840e60c6-cef6-4cc0-a98d-364c7249d74b_SetDate">
    <vt:lpwstr>2022-12-06T02:53:06Z</vt:lpwstr>
  </property>
  <property fmtid="{D5CDD505-2E9C-101B-9397-08002B2CF9AE}" pid="4" name="MSIP_Label_840e60c6-cef6-4cc0-a98d-364c7249d74b_Method">
    <vt:lpwstr>Privileged</vt:lpwstr>
  </property>
  <property fmtid="{D5CDD505-2E9C-101B-9397-08002B2CF9AE}" pid="5" name="MSIP_Label_840e60c6-cef6-4cc0-a98d-364c7249d74b_Name">
    <vt:lpwstr>840e60c6-cef6-4cc0-a98d-364c7249d74b</vt:lpwstr>
  </property>
  <property fmtid="{D5CDD505-2E9C-101B-9397-08002B2CF9AE}" pid="6" name="MSIP_Label_840e60c6-cef6-4cc0-a98d-364c7249d74b_SiteId">
    <vt:lpwstr>b44900f1-2def-4c3b-9ec6-9020d604e19e</vt:lpwstr>
  </property>
  <property fmtid="{D5CDD505-2E9C-101B-9397-08002B2CF9AE}" pid="7" name="MSIP_Label_840e60c6-cef6-4cc0-a98d-364c7249d74b_ActionId">
    <vt:lpwstr>3c0a565c-e6c6-4d04-b269-5b330f2a9600</vt:lpwstr>
  </property>
  <property fmtid="{D5CDD505-2E9C-101B-9397-08002B2CF9AE}" pid="8" name="MSIP_Label_840e60c6-cef6-4cc0-a98d-364c7249d74b_ContentBits">
    <vt:lpwstr>1</vt:lpwstr>
  </property>
  <property fmtid="{D5CDD505-2E9C-101B-9397-08002B2CF9AE}" pid="9" name="MSIP_Label_fae7b159-da8a-4f43-b4ed-ba6115f6e9fb_Enabled">
    <vt:lpwstr>true</vt:lpwstr>
  </property>
  <property fmtid="{D5CDD505-2E9C-101B-9397-08002B2CF9AE}" pid="10" name="MSIP_Label_fae7b159-da8a-4f43-b4ed-ba6115f6e9fb_SetDate">
    <vt:lpwstr>2022-12-08T08:21:40Z</vt:lpwstr>
  </property>
  <property fmtid="{D5CDD505-2E9C-101B-9397-08002B2CF9AE}" pid="11" name="MSIP_Label_fae7b159-da8a-4f43-b4ed-ba6115f6e9fb_Method">
    <vt:lpwstr>Standard</vt:lpwstr>
  </property>
  <property fmtid="{D5CDD505-2E9C-101B-9397-08002B2CF9AE}" pid="12" name="MSIP_Label_fae7b159-da8a-4f43-b4ed-ba6115f6e9fb_Name">
    <vt:lpwstr>Internal_0</vt:lpwstr>
  </property>
  <property fmtid="{D5CDD505-2E9C-101B-9397-08002B2CF9AE}" pid="13" name="MSIP_Label_fae7b159-da8a-4f43-b4ed-ba6115f6e9fb_SiteId">
    <vt:lpwstr>76fd78b2-83b7-4fc7-b5ba-5f59f5beb8cc</vt:lpwstr>
  </property>
  <property fmtid="{D5CDD505-2E9C-101B-9397-08002B2CF9AE}" pid="14" name="MSIP_Label_fae7b159-da8a-4f43-b4ed-ba6115f6e9fb_ActionId">
    <vt:lpwstr>7dd8cd70-b7cc-477c-994d-28c25eb29e07</vt:lpwstr>
  </property>
  <property fmtid="{D5CDD505-2E9C-101B-9397-08002B2CF9AE}" pid="15" name="MSIP_Label_fae7b159-da8a-4f43-b4ed-ba6115f6e9fb_ContentBits">
    <vt:lpwstr>0</vt:lpwstr>
  </property>
</Properties>
</file>