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ttps://edelweissmf.sharepoint.com/sites/EAML/Shared Documents/EAML/AMC/UserData/Operations/Settlements/Implementatio/2022-2023/Compliance/Oct.22/EDEL_Portfolio Monthly 30092022/EDEL_Portfolio Monthly 30092022/"/>
    </mc:Choice>
  </mc:AlternateContent>
  <xr:revisionPtr revIDLastSave="10" documentId="13_ncr:1_{867E3AE5-DA70-44E4-9E81-C842C3DC68E1}" xr6:coauthVersionLast="47" xr6:coauthVersionMax="47" xr10:uidLastSave="{68113D29-E406-405F-B85B-5580377AAEFD}"/>
  <bookViews>
    <workbookView xWindow="-120" yWindow="-120" windowWidth="20730" windowHeight="11160" xr2:uid="{00000000-000D-0000-FFFF-FFFF00000000}"/>
  </bookViews>
  <sheets>
    <sheet name="Index" sheetId="43" r:id="rId1"/>
    <sheet name="EDACBF" sheetId="1" r:id="rId2"/>
    <sheet name="EDBE23" sheetId="2" r:id="rId3"/>
    <sheet name="EDBE25" sheetId="3" r:id="rId4"/>
    <sheet name="EDBE30" sheetId="4" r:id="rId5"/>
    <sheet name="EDBE31" sheetId="5" r:id="rId6"/>
    <sheet name="EDBE32" sheetId="6" r:id="rId7"/>
    <sheet name="EDBPDF" sheetId="7" r:id="rId8"/>
    <sheet name="EDCPSF" sheetId="8" r:id="rId9"/>
    <sheet name="EDFF23" sheetId="9" r:id="rId10"/>
    <sheet name="EDFF25" sheetId="10" r:id="rId11"/>
    <sheet name="EDFF30" sheetId="11" r:id="rId12"/>
    <sheet name="EDFF31" sheetId="12" r:id="rId13"/>
    <sheet name="EDFF32" sheetId="13" r:id="rId14"/>
    <sheet name="EDGSEC" sheetId="14" r:id="rId15"/>
    <sheet name="EDNP27" sheetId="15" r:id="rId16"/>
    <sheet name="EDNPSF" sheetId="16" r:id="rId17"/>
    <sheet name="EDONTF" sheetId="17" r:id="rId18"/>
    <sheet name="EEARBF" sheetId="18" r:id="rId19"/>
    <sheet name="EEARFD" sheetId="19" r:id="rId20"/>
    <sheet name="EEDGEF" sheetId="20" r:id="rId21"/>
    <sheet name="EEECRF" sheetId="21" r:id="rId22"/>
    <sheet name="EEELSS" sheetId="22" r:id="rId23"/>
    <sheet name="EEEQTF" sheetId="23" r:id="rId24"/>
    <sheet name="EEESCF" sheetId="24" r:id="rId25"/>
    <sheet name="EEESSF" sheetId="25" r:id="rId26"/>
    <sheet name="EEFOCF" sheetId="26" r:id="rId27"/>
    <sheet name="EEIF30" sheetId="27" r:id="rId28"/>
    <sheet name="EEIF50" sheetId="28" r:id="rId29"/>
    <sheet name="EELMIF" sheetId="29" r:id="rId30"/>
    <sheet name="EEMOF1" sheetId="30" r:id="rId31"/>
    <sheet name="EENFBA" sheetId="31" r:id="rId32"/>
    <sheet name="EEPRUA" sheetId="32" r:id="rId33"/>
    <sheet name="EESMCF" sheetId="33" r:id="rId34"/>
    <sheet name="EGSFOF" sheetId="34" r:id="rId35"/>
    <sheet name="ELLIQF" sheetId="35" r:id="rId36"/>
    <sheet name="EOASEF" sheetId="36" r:id="rId37"/>
    <sheet name="EOCHIF" sheetId="37" r:id="rId38"/>
    <sheet name="EODWHF" sheetId="38" r:id="rId39"/>
    <sheet name="EOEDOF" sheetId="39" r:id="rId40"/>
    <sheet name="EOEMOP" sheetId="40" r:id="rId41"/>
    <sheet name="EOUSEF" sheetId="41" r:id="rId42"/>
    <sheet name="EOUSTF" sheetId="42" r:id="rId43"/>
  </sheets>
  <definedNames>
    <definedName name="_xlnm._FilterDatabase" localSheetId="1" hidden="1">EDACBF!$A$5:$P$43</definedName>
    <definedName name="_xlnm._FilterDatabase" localSheetId="2" hidden="1">EDBE23!$A$5:$P$66</definedName>
    <definedName name="_xlnm._FilterDatabase" localSheetId="3" hidden="1">EDBE25!$A$5:$P$79</definedName>
    <definedName name="_xlnm._FilterDatabase" localSheetId="4" hidden="1">EDBE30!$A$5:$P$85</definedName>
    <definedName name="_xlnm._FilterDatabase" localSheetId="5" hidden="1">EDBE31!$A$5:$P$62</definedName>
    <definedName name="_xlnm._FilterDatabase" localSheetId="6" hidden="1">EDBE32!$A$5:$P$49</definedName>
    <definedName name="_xlnm._FilterDatabase" localSheetId="7" hidden="1">EDBPDF!$A$5:$P$55</definedName>
    <definedName name="_xlnm._FilterDatabase" localSheetId="8" hidden="1">EDCPSF!$A$5:$P$65</definedName>
    <definedName name="_xlnm._FilterDatabase" localSheetId="9" hidden="1">EDFF23!$A$5:$P$23</definedName>
    <definedName name="_xlnm._FilterDatabase" localSheetId="10" hidden="1">EDFF25!$A$5:$P$23</definedName>
    <definedName name="_xlnm._FilterDatabase" localSheetId="11" hidden="1">EDFF30!$A$5:$P$23</definedName>
    <definedName name="_xlnm._FilterDatabase" localSheetId="12" hidden="1">EDFF31!$A$5:$P$23</definedName>
    <definedName name="_xlnm._FilterDatabase" localSheetId="13" hidden="1">EDFF32!$A$5:$P$23</definedName>
    <definedName name="_xlnm._FilterDatabase" localSheetId="14" hidden="1">EDGSEC!$A$5:$P$48</definedName>
    <definedName name="_xlnm._FilterDatabase" localSheetId="15" hidden="1">EDNP27!$A$5:$P$79</definedName>
    <definedName name="_xlnm._FilterDatabase" localSheetId="16" hidden="1">EDNPSF!$A$5:$P$106</definedName>
    <definedName name="_xlnm._FilterDatabase" localSheetId="17" hidden="1">EDONTF!$A$5:$P$17</definedName>
    <definedName name="_xlnm._FilterDatabase" localSheetId="18" hidden="1">EEARBF!$A$5:$P$385</definedName>
    <definedName name="_xlnm._FilterDatabase" localSheetId="19" hidden="1">EEARFD!$A$5:$P$203</definedName>
    <definedName name="_xlnm._FilterDatabase" localSheetId="20" hidden="1">EEDGEF!$A$5:$P$109</definedName>
    <definedName name="_xlnm._FilterDatabase" localSheetId="21" hidden="1">EEECRF!$A$5:$P$75</definedName>
    <definedName name="_xlnm._FilterDatabase" localSheetId="22" hidden="1">EEELSS!$A$5:$P$74</definedName>
    <definedName name="_xlnm._FilterDatabase" localSheetId="23" hidden="1">EEEQTF!$A$5:$P$88</definedName>
    <definedName name="_xlnm._FilterDatabase" localSheetId="24" hidden="1">EEESCF!$A$5:$P$96</definedName>
    <definedName name="_xlnm._FilterDatabase" localSheetId="25" hidden="1">EEESSF!$A$5:$P$157</definedName>
    <definedName name="_xlnm._FilterDatabase" localSheetId="26" hidden="1">EEFOCF!$A$5:$P$51</definedName>
    <definedName name="_xlnm._FilterDatabase" localSheetId="27" hidden="1">EEIF30!$A$5:$P$51</definedName>
    <definedName name="_xlnm._FilterDatabase" localSheetId="28" hidden="1">EEIF50!$A$5:$P$72</definedName>
    <definedName name="_xlnm._FilterDatabase" localSheetId="29" hidden="1">EELMIF!$A$5:$P$271</definedName>
    <definedName name="_xlnm._FilterDatabase" localSheetId="30" hidden="1">EEMOF1!$A$5:$P$84</definedName>
    <definedName name="_xlnm._FilterDatabase" localSheetId="31" hidden="1">EENFBA!$A$5:$P$34</definedName>
    <definedName name="_xlnm._FilterDatabase" localSheetId="32" hidden="1">EEPRUA!$A$5:$P$134</definedName>
    <definedName name="_xlnm._FilterDatabase" localSheetId="33" hidden="1">EESMCF!$A$5:$P$82</definedName>
    <definedName name="_xlnm._FilterDatabase" localSheetId="34" hidden="1">EGSFOF!$A$5:$P$24</definedName>
    <definedName name="_xlnm._FilterDatabase" localSheetId="35" hidden="1">ELLIQF!$A$5:$P$50</definedName>
    <definedName name="_xlnm._FilterDatabase" localSheetId="36" hidden="1">EOASEF!$A$5:$P$21</definedName>
    <definedName name="_xlnm._FilterDatabase" localSheetId="37" hidden="1">EOCHIF!$A$5:$P$21</definedName>
    <definedName name="_xlnm._FilterDatabase" localSheetId="38" hidden="1">EODWHF!$A$37:$H$57</definedName>
    <definedName name="_xlnm._FilterDatabase" localSheetId="39" hidden="1">EOEDOF!$A$5:$P$21</definedName>
    <definedName name="_xlnm._FilterDatabase" localSheetId="40" hidden="1">EOEMOP!$A$5:$P$21</definedName>
    <definedName name="_xlnm._FilterDatabase" localSheetId="41" hidden="1">EOUSEF!$A$5:$P$21</definedName>
    <definedName name="_xlnm._FilterDatabase" localSheetId="42" hidden="1">EOUSTF!$A$5:$P$21</definedName>
    <definedName name="Hedging_Positions_through_Futures_AS_ON_MMMM_DD__YYYY___NIL" localSheetId="2">EDBE23!#REF!</definedName>
    <definedName name="Hedging_Positions_through_Futures_AS_ON_MMMM_DD__YYYY___NIL" localSheetId="3">EDBE25!#REF!</definedName>
    <definedName name="Hedging_Positions_through_Futures_AS_ON_MMMM_DD__YYYY___NIL" localSheetId="4">EDBE30!#REF!</definedName>
    <definedName name="Hedging_Positions_through_Futures_AS_ON_MMMM_DD__YYYY___NIL" localSheetId="5">EDBE31!#REF!</definedName>
    <definedName name="Hedging_Positions_through_Futures_AS_ON_MMMM_DD__YYYY___NIL" localSheetId="6">EDBE32!#REF!</definedName>
    <definedName name="Hedging_Positions_through_Futures_AS_ON_MMMM_DD__YYYY___NIL" localSheetId="7">EDBPDF!#REF!</definedName>
    <definedName name="Hedging_Positions_through_Futures_AS_ON_MMMM_DD__YYYY___NIL" localSheetId="8">EDCPSF!#REF!</definedName>
    <definedName name="Hedging_Positions_through_Futures_AS_ON_MMMM_DD__YYYY___NIL" localSheetId="9">EDFF23!#REF!</definedName>
    <definedName name="Hedging_Positions_through_Futures_AS_ON_MMMM_DD__YYYY___NIL" localSheetId="10">EDFF25!#REF!</definedName>
    <definedName name="Hedging_Positions_through_Futures_AS_ON_MMMM_DD__YYYY___NIL" localSheetId="11">EDFF30!#REF!</definedName>
    <definedName name="Hedging_Positions_through_Futures_AS_ON_MMMM_DD__YYYY___NIL" localSheetId="12">EDFF31!#REF!</definedName>
    <definedName name="Hedging_Positions_through_Futures_AS_ON_MMMM_DD__YYYY___NIL" localSheetId="13">EDFF32!#REF!</definedName>
    <definedName name="Hedging_Positions_through_Futures_AS_ON_MMMM_DD__YYYY___NIL" localSheetId="14">EDGSEC!#REF!</definedName>
    <definedName name="Hedging_Positions_through_Futures_AS_ON_MMMM_DD__YYYY___NIL" localSheetId="15">EDNP27!#REF!</definedName>
    <definedName name="Hedging_Positions_through_Futures_AS_ON_MMMM_DD__YYYY___NIL" localSheetId="16">EDNPSF!#REF!</definedName>
    <definedName name="Hedging_Positions_through_Futures_AS_ON_MMMM_DD__YYYY___NIL" localSheetId="17">EDONTF!#REF!</definedName>
    <definedName name="Hedging_Positions_through_Futures_AS_ON_MMMM_DD__YYYY___NIL" localSheetId="18">EEARBF!#REF!</definedName>
    <definedName name="Hedging_Positions_through_Futures_AS_ON_MMMM_DD__YYYY___NIL" localSheetId="19">EEARFD!#REF!</definedName>
    <definedName name="Hedging_Positions_through_Futures_AS_ON_MMMM_DD__YYYY___NIL" localSheetId="20">EEDGEF!#REF!</definedName>
    <definedName name="Hedging_Positions_through_Futures_AS_ON_MMMM_DD__YYYY___NIL" localSheetId="21">EEECRF!#REF!</definedName>
    <definedName name="Hedging_Positions_through_Futures_AS_ON_MMMM_DD__YYYY___NIL" localSheetId="22">EEELSS!#REF!</definedName>
    <definedName name="Hedging_Positions_through_Futures_AS_ON_MMMM_DD__YYYY___NIL" localSheetId="23">EEEQTF!#REF!</definedName>
    <definedName name="Hedging_Positions_through_Futures_AS_ON_MMMM_DD__YYYY___NIL" localSheetId="24">EEESCF!#REF!</definedName>
    <definedName name="Hedging_Positions_through_Futures_AS_ON_MMMM_DD__YYYY___NIL" localSheetId="25">EEESSF!#REF!</definedName>
    <definedName name="Hedging_Positions_through_Futures_AS_ON_MMMM_DD__YYYY___NIL" localSheetId="26">EEFOCF!#REF!</definedName>
    <definedName name="Hedging_Positions_through_Futures_AS_ON_MMMM_DD__YYYY___NIL" localSheetId="27">EEIF30!#REF!</definedName>
    <definedName name="Hedging_Positions_through_Futures_AS_ON_MMMM_DD__YYYY___NIL" localSheetId="28">EEIF50!#REF!</definedName>
    <definedName name="Hedging_Positions_through_Futures_AS_ON_MMMM_DD__YYYY___NIL" localSheetId="29">EELMIF!#REF!</definedName>
    <definedName name="Hedging_Positions_through_Futures_AS_ON_MMMM_DD__YYYY___NIL" localSheetId="30">EEMOF1!#REF!</definedName>
    <definedName name="Hedging_Positions_through_Futures_AS_ON_MMMM_DD__YYYY___NIL" localSheetId="31">EENFBA!#REF!</definedName>
    <definedName name="Hedging_Positions_through_Futures_AS_ON_MMMM_DD__YYYY___NIL" localSheetId="32">EEPRUA!#REF!</definedName>
    <definedName name="Hedging_Positions_through_Futures_AS_ON_MMMM_DD__YYYY___NIL" localSheetId="33">EESMCF!#REF!</definedName>
    <definedName name="Hedging_Positions_through_Futures_AS_ON_MMMM_DD__YYYY___NIL" localSheetId="34">EGSFOF!#REF!</definedName>
    <definedName name="Hedging_Positions_through_Futures_AS_ON_MMMM_DD__YYYY___NIL" localSheetId="35">ELLIQF!#REF!</definedName>
    <definedName name="Hedging_Positions_through_Futures_AS_ON_MMMM_DD__YYYY___NIL" localSheetId="36">EOASEF!#REF!</definedName>
    <definedName name="Hedging_Positions_through_Futures_AS_ON_MMMM_DD__YYYY___NIL" localSheetId="37">EOCHIF!#REF!</definedName>
    <definedName name="Hedging_Positions_through_Futures_AS_ON_MMMM_DD__YYYY___NIL" localSheetId="38">EODWHF!#REF!</definedName>
    <definedName name="Hedging_Positions_through_Futures_AS_ON_MMMM_DD__YYYY___NIL" localSheetId="39">EOEDOF!#REF!</definedName>
    <definedName name="Hedging_Positions_through_Futures_AS_ON_MMMM_DD__YYYY___NIL" localSheetId="40">EOEMOP!#REF!</definedName>
    <definedName name="Hedging_Positions_through_Futures_AS_ON_MMMM_DD__YYYY___NIL" localSheetId="41">EOUSEF!#REF!</definedName>
    <definedName name="Hedging_Positions_through_Futures_AS_ON_MMMM_DD__YYYY___NIL" localSheetId="42">EOUSTF!#REF!</definedName>
    <definedName name="Hedging_Positions_through_Futures_AS_ON_MMMM_DD__YYYY___NIL">EDACBF!#REF!</definedName>
    <definedName name="JPM_Footer_disp" localSheetId="2">EDBE23!#REF!</definedName>
    <definedName name="JPM_Footer_disp" localSheetId="3">EDBE25!#REF!</definedName>
    <definedName name="JPM_Footer_disp" localSheetId="4">EDBE30!#REF!</definedName>
    <definedName name="JPM_Footer_disp" localSheetId="5">EDBE31!#REF!</definedName>
    <definedName name="JPM_Footer_disp" localSheetId="6">EDBE32!#REF!</definedName>
    <definedName name="JPM_Footer_disp" localSheetId="7">EDBPDF!#REF!</definedName>
    <definedName name="JPM_Footer_disp" localSheetId="8">EDCPSF!#REF!</definedName>
    <definedName name="JPM_Footer_disp" localSheetId="9">EDFF23!#REF!</definedName>
    <definedName name="JPM_Footer_disp" localSheetId="10">EDFF25!#REF!</definedName>
    <definedName name="JPM_Footer_disp" localSheetId="11">EDFF30!#REF!</definedName>
    <definedName name="JPM_Footer_disp" localSheetId="12">EDFF31!#REF!</definedName>
    <definedName name="JPM_Footer_disp" localSheetId="13">EDFF32!#REF!</definedName>
    <definedName name="JPM_Footer_disp" localSheetId="14">EDGSEC!#REF!</definedName>
    <definedName name="JPM_Footer_disp" localSheetId="15">EDNP27!#REF!</definedName>
    <definedName name="JPM_Footer_disp" localSheetId="16">EDNPSF!#REF!</definedName>
    <definedName name="JPM_Footer_disp" localSheetId="17">EDONTF!#REF!</definedName>
    <definedName name="JPM_Footer_disp" localSheetId="18">EEARBF!#REF!</definedName>
    <definedName name="JPM_Footer_disp" localSheetId="19">EEARFD!#REF!</definedName>
    <definedName name="JPM_Footer_disp" localSheetId="20">EEDGEF!#REF!</definedName>
    <definedName name="JPM_Footer_disp" localSheetId="21">EEECRF!#REF!</definedName>
    <definedName name="JPM_Footer_disp" localSheetId="22">EEELSS!#REF!</definedName>
    <definedName name="JPM_Footer_disp" localSheetId="23">EEEQTF!#REF!</definedName>
    <definedName name="JPM_Footer_disp" localSheetId="24">EEESCF!#REF!</definedName>
    <definedName name="JPM_Footer_disp" localSheetId="25">EEESSF!#REF!</definedName>
    <definedName name="JPM_Footer_disp" localSheetId="26">EEFOCF!#REF!</definedName>
    <definedName name="JPM_Footer_disp" localSheetId="27">EEIF30!#REF!</definedName>
    <definedName name="JPM_Footer_disp" localSheetId="28">EEIF50!#REF!</definedName>
    <definedName name="JPM_Footer_disp" localSheetId="29">EELMIF!#REF!</definedName>
    <definedName name="JPM_Footer_disp" localSheetId="30">EEMOF1!#REF!</definedName>
    <definedName name="JPM_Footer_disp" localSheetId="31">EENFBA!#REF!</definedName>
    <definedName name="JPM_Footer_disp" localSheetId="32">EEPRUA!#REF!</definedName>
    <definedName name="JPM_Footer_disp" localSheetId="33">EESMCF!#REF!</definedName>
    <definedName name="JPM_Footer_disp" localSheetId="34">EGSFOF!#REF!</definedName>
    <definedName name="JPM_Footer_disp" localSheetId="35">ELLIQF!#REF!</definedName>
    <definedName name="JPM_Footer_disp" localSheetId="36">EOASEF!#REF!</definedName>
    <definedName name="JPM_Footer_disp" localSheetId="37">EOCHIF!#REF!</definedName>
    <definedName name="JPM_Footer_disp" localSheetId="38">EODWHF!#REF!</definedName>
    <definedName name="JPM_Footer_disp" localSheetId="39">EOEDOF!#REF!</definedName>
    <definedName name="JPM_Footer_disp" localSheetId="40">EOEMOP!#REF!</definedName>
    <definedName name="JPM_Footer_disp" localSheetId="41">EOUSEF!#REF!</definedName>
    <definedName name="JPM_Footer_disp" localSheetId="42">EOUSTF!#REF!</definedName>
    <definedName name="JPM_Footer_disp">EDACBF!#REF!</definedName>
    <definedName name="JPM_Footer_disp12" localSheetId="2">EDBE23!#REF!</definedName>
    <definedName name="JPM_Footer_disp12" localSheetId="3">EDBE25!#REF!</definedName>
    <definedName name="JPM_Footer_disp12" localSheetId="4">EDBE30!#REF!</definedName>
    <definedName name="JPM_Footer_disp12" localSheetId="5">EDBE31!#REF!</definedName>
    <definedName name="JPM_Footer_disp12" localSheetId="6">EDBE32!#REF!</definedName>
    <definedName name="JPM_Footer_disp12" localSheetId="7">EDBPDF!#REF!</definedName>
    <definedName name="JPM_Footer_disp12" localSheetId="8">EDCPSF!#REF!</definedName>
    <definedName name="JPM_Footer_disp12" localSheetId="9">EDFF23!#REF!</definedName>
    <definedName name="JPM_Footer_disp12" localSheetId="10">EDFF25!#REF!</definedName>
    <definedName name="JPM_Footer_disp12" localSheetId="11">EDFF30!#REF!</definedName>
    <definedName name="JPM_Footer_disp12" localSheetId="12">EDFF31!#REF!</definedName>
    <definedName name="JPM_Footer_disp12" localSheetId="13">EDFF32!#REF!</definedName>
    <definedName name="JPM_Footer_disp12" localSheetId="14">EDGSEC!#REF!</definedName>
    <definedName name="JPM_Footer_disp12" localSheetId="15">EDNP27!#REF!</definedName>
    <definedName name="JPM_Footer_disp12" localSheetId="16">EDNPSF!#REF!</definedName>
    <definedName name="JPM_Footer_disp12" localSheetId="17">EDONTF!#REF!</definedName>
    <definedName name="JPM_Footer_disp12" localSheetId="18">EEARBF!#REF!</definedName>
    <definedName name="JPM_Footer_disp12" localSheetId="19">EEARFD!#REF!</definedName>
    <definedName name="JPM_Footer_disp12" localSheetId="20">EEDGEF!#REF!</definedName>
    <definedName name="JPM_Footer_disp12" localSheetId="21">EEECRF!#REF!</definedName>
    <definedName name="JPM_Footer_disp12" localSheetId="22">EEELSS!#REF!</definedName>
    <definedName name="JPM_Footer_disp12" localSheetId="23">EEEQTF!#REF!</definedName>
    <definedName name="JPM_Footer_disp12" localSheetId="24">EEESCF!#REF!</definedName>
    <definedName name="JPM_Footer_disp12" localSheetId="25">EEESSF!#REF!</definedName>
    <definedName name="JPM_Footer_disp12" localSheetId="26">EEFOCF!#REF!</definedName>
    <definedName name="JPM_Footer_disp12" localSheetId="27">EEIF30!#REF!</definedName>
    <definedName name="JPM_Footer_disp12" localSheetId="28">EEIF50!#REF!</definedName>
    <definedName name="JPM_Footer_disp12" localSheetId="29">EELMIF!#REF!</definedName>
    <definedName name="JPM_Footer_disp12" localSheetId="30">EEMOF1!#REF!</definedName>
    <definedName name="JPM_Footer_disp12" localSheetId="31">EENFBA!#REF!</definedName>
    <definedName name="JPM_Footer_disp12" localSheetId="32">EEPRUA!#REF!</definedName>
    <definedName name="JPM_Footer_disp12" localSheetId="33">EESMCF!#REF!</definedName>
    <definedName name="JPM_Footer_disp12" localSheetId="34">EGSFOF!#REF!</definedName>
    <definedName name="JPM_Footer_disp12" localSheetId="35">ELLIQF!#REF!</definedName>
    <definedName name="JPM_Footer_disp12" localSheetId="36">EOASEF!#REF!</definedName>
    <definedName name="JPM_Footer_disp12" localSheetId="37">EOCHIF!#REF!</definedName>
    <definedName name="JPM_Footer_disp12" localSheetId="38">EODWHF!#REF!</definedName>
    <definedName name="JPM_Footer_disp12" localSheetId="39">EOEDOF!#REF!</definedName>
    <definedName name="JPM_Footer_disp12" localSheetId="40">EOEMOP!#REF!</definedName>
    <definedName name="JPM_Footer_disp12" localSheetId="41">EOUSEF!#REF!</definedName>
    <definedName name="JPM_Footer_disp12" localSheetId="42">EOUSTF!#REF!</definedName>
    <definedName name="JPM_Footer_disp12">EDACBF!#REF!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5" i="43" l="1"/>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B5" i="43"/>
  <c r="A44" i="42"/>
  <c r="H1" i="42"/>
  <c r="A45" i="41"/>
  <c r="H1" i="41"/>
  <c r="A45" i="40"/>
  <c r="H1" i="40"/>
  <c r="A45" i="39"/>
  <c r="H1" i="39"/>
  <c r="A97" i="38"/>
  <c r="H1" i="38"/>
  <c r="A44" i="37"/>
  <c r="H1" i="37"/>
  <c r="A45" i="36"/>
  <c r="H1" i="36"/>
  <c r="A111" i="35"/>
  <c r="H1" i="35"/>
  <c r="A53" i="34"/>
  <c r="H1" i="34"/>
  <c r="A109" i="33"/>
  <c r="H1" i="33"/>
  <c r="A168" i="32"/>
  <c r="H1" i="32"/>
  <c r="A57" i="31"/>
  <c r="H1" i="31"/>
  <c r="A111" i="30"/>
  <c r="H1" i="30"/>
  <c r="A297" i="29"/>
  <c r="H1" i="29"/>
  <c r="A99" i="28"/>
  <c r="H1" i="28"/>
  <c r="A78" i="27"/>
  <c r="H1" i="27"/>
  <c r="A78" i="26"/>
  <c r="H1" i="26"/>
  <c r="A193" i="25"/>
  <c r="H1" i="25"/>
  <c r="A123" i="24"/>
  <c r="H1" i="24"/>
  <c r="A116" i="23"/>
  <c r="H1" i="23"/>
  <c r="A106" i="22"/>
  <c r="H1" i="22"/>
  <c r="A102" i="21"/>
  <c r="H1" i="21"/>
  <c r="A145" i="20"/>
  <c r="H1" i="20"/>
  <c r="A237" i="19"/>
  <c r="H1" i="19"/>
  <c r="A414" i="18"/>
  <c r="H1" i="18"/>
  <c r="A66" i="17"/>
  <c r="H1" i="17"/>
  <c r="A133" i="16"/>
  <c r="H1" i="16"/>
  <c r="A105" i="15"/>
  <c r="H1" i="15"/>
  <c r="A93" i="14"/>
  <c r="H1" i="14"/>
  <c r="A51" i="13"/>
  <c r="H1" i="13"/>
  <c r="A50" i="12"/>
  <c r="H1" i="12"/>
  <c r="A51" i="11"/>
  <c r="H1" i="11"/>
  <c r="A51" i="10"/>
  <c r="H1" i="10"/>
  <c r="A51" i="9"/>
  <c r="H1" i="9"/>
  <c r="A93" i="8"/>
  <c r="H1" i="8"/>
  <c r="A99" i="7"/>
  <c r="H1" i="7"/>
  <c r="A75" i="6"/>
  <c r="H1" i="6"/>
  <c r="A88" i="5"/>
  <c r="H1" i="5"/>
  <c r="A111" i="4"/>
  <c r="H1" i="4"/>
  <c r="A104" i="3"/>
  <c r="H1" i="3"/>
  <c r="A91" i="2"/>
  <c r="H1" i="2"/>
  <c r="A79" i="1"/>
  <c r="H1" i="1"/>
  <c r="B4" i="43"/>
  <c r="B89" i="38"/>
</calcChain>
</file>

<file path=xl/sharedStrings.xml><?xml version="1.0" encoding="utf-8"?>
<sst xmlns="http://schemas.openxmlformats.org/spreadsheetml/2006/main" count="8366" uniqueCount="2168">
  <si>
    <t>Name of the Instrument</t>
  </si>
  <si>
    <t>ISIN</t>
  </si>
  <si>
    <t>Quantity</t>
  </si>
  <si>
    <t>% to Net Assets</t>
  </si>
  <si>
    <t>Market/Fair Value(Rs. In Lacs)</t>
  </si>
  <si>
    <t>Rating/Industry</t>
  </si>
  <si>
    <t>YIELD</t>
  </si>
  <si>
    <t>PORTFOLIO STATEMENT OF EDELWEISS MONEY MARKET FUND AS ON SEPTEMBER 30, 2022</t>
  </si>
  <si>
    <t>(An open-ended debt scheme investing in money market instruments)</t>
  </si>
  <si>
    <t>PORTFOLIO STATEMENT OF BHARAT BOND ETF – APRIL 2023 AS ON SEPTEMBER 30, 2022</t>
  </si>
  <si>
    <t>(An open ended Target Maturity Exchange Traded Bond Fund predominately investing in constituents of 
Nifty BHARAT Bond Index - April 2023)</t>
  </si>
  <si>
    <t>PORTFOLIO STATEMENT OF BHARAT BOND ETF – APRIL 2025 AS ON SEPTEMBER 30, 2022</t>
  </si>
  <si>
    <t>(An open ended Target Maturity Exchange Traded Bond Fund predominantly investing in constituents of Nifty BHARAT Bond Index - April 2025)</t>
  </si>
  <si>
    <t>PORTFOLIO STATEMENT OF BHARAT BOND ETF – APRIL 2030 AS ON SEPTEMBER 30, 2022</t>
  </si>
  <si>
    <t>(An open ended Target Maturity Exchange Traded Bond Fund predominately investing in constituents of Nifty BHARAT Bond Index - April 2030)</t>
  </si>
  <si>
    <t>PORTFOLIO STATEMENT OF BHARAT BOND ETF – APRIL 2031 AS ON SEPTEMBER 30, 2022</t>
  </si>
  <si>
    <t>(An open ended Target Maturity Exchange Traded Bond Fund predominantly investing in constituents of Nifty BHARAT Bond Index - April 2031)</t>
  </si>
  <si>
    <t>PORTFOLIO STATEMENT OF BHARAT BOND ETF – APRIL 2032 AS ON SEPTEMBER 30, 2022</t>
  </si>
  <si>
    <t>(An open ended Target Maturity Exchange Traded Bond Fund predominantly investing in constituents of Nifty BHARAT Bond Index - April 2032)</t>
  </si>
  <si>
    <t>PORTFOLIO STATEMENT OF EDELWEISS  BANKING AND PSU DEBT FUND AS ON SEPTEMBER 30, 2022</t>
  </si>
  <si>
    <t>(An open ended debt scheme predominantly investing in Debt Instruments of Banks, Public Sector Undertakings,
Public Financial Institutions and Municipal Bonds.)</t>
  </si>
  <si>
    <t>PORTFOLIO STATEMENT OF EDELWEISS CRL PSU PL SDL 50:50 OCT-25 FD AS ON SEPTEMBER 30, 2022</t>
  </si>
  <si>
    <t>(An open-ended target maturity Index Fund investing in the constituents of CRISIL [IBX] 50:50 PSU + SDL Index – October 2025. A moderate interest rate risk and relatively low credit risk.)</t>
  </si>
  <si>
    <t>PORTFOLIO STATEMENT OF BHARAT BOND FOF – APRIL 2023 AS ON SEPTEMBER 30, 2022</t>
  </si>
  <si>
    <t>(An open-ended Target Maturity fund of funds scheme investing in units of BHARAT Bond ETF – April 2023)</t>
  </si>
  <si>
    <t>PORTFOLIO STATEMENT OF BHARAT BOND FOF – APRIL 2025 AS ON SEPTEMBER 30, 2022</t>
  </si>
  <si>
    <t>(An open-ended Target Maturity fund of funds scheme investing in units of BHARAT Bond ETF – April 2025)</t>
  </si>
  <si>
    <t>PORTFOLIO STATEMENT OF BHARAT BOND FOF – APRIL 2030 AS ON SEPTEMBER 30, 2022</t>
  </si>
  <si>
    <t>(An open-ended Target Maturity fund of funds scheme investing in units of BHARAT Bond ETF – April 2030)</t>
  </si>
  <si>
    <t>PORTFOLIO STATEMENT OF BHARAT BOND FOF – APRIL 2031 AS ON SEPTEMBER 30, 2022</t>
  </si>
  <si>
    <t>(An open-ended Target Maturity fund of funds scheme investing in units of BHARAT Bond ETF – April 2031)</t>
  </si>
  <si>
    <t>PORTFOLIO STATEMENT OF BHARAT BOND FOF – APRIL 2032 AS ON SEPTEMBER 30, 2022</t>
  </si>
  <si>
    <t>(An open-ended Target Maturity fund of funds scheme investing in units of BHARAT Bond ETF – April 2032)</t>
  </si>
  <si>
    <t>PORTFOLIO STATEMENT OF EDELWEISS  GOVERNMENT SECURITIES FUND AS ON SEPTEMBER 30, 2022</t>
  </si>
  <si>
    <t>(An open ended debt scheme investing in government securities across maturity)</t>
  </si>
  <si>
    <t>PORTFOLIO STATEMENT OF EDELWEISS NIFTY PSU BOND PLUS SDL APR 2027 50 50 INDEX AS ON SEPTEMBER 30, 2022</t>
  </si>
  <si>
    <t>(An open-ended target Maturuty index fund predominantly investing in the constituents of Nifty PSU Bond Plus SDL April 2027 50:50 Index)</t>
  </si>
  <si>
    <t>PORTFOLIO STATEMENT OF EDELWEISS NIFTY PSU BOND PLUS SDL APR 2026 50 50 INDEX FUND AS ON SEPTEMBER 30, 2022</t>
  </si>
  <si>
    <t>(An open-ended target Maturuty index fund predominantly investing in the constituents of Nifty PSU Bond Plus SDL April 2026 50:50 Index)</t>
  </si>
  <si>
    <t>PORTFOLIO STATEMENT OF EDELWEISS OVERNIGHT FUND AS ON SEPTEMBER 30, 2022</t>
  </si>
  <si>
    <t>(An open-ended debt scheme investing in overnight instruments.)</t>
  </si>
  <si>
    <t>PORTFOLIO STATEMENT OF EDELWEISS ARBITRAGE FUND AS ON SEPTEMBER 30, 2022</t>
  </si>
  <si>
    <t>(An open ended scheme investing in arbitrage opportunities)</t>
  </si>
  <si>
    <t>PORTFOLIO STATEMENT OF EDELWEISS BALANCED ADVANTAGE FUND AS ON SEPTEMBER 30, 2022</t>
  </si>
  <si>
    <t>(An open ended dynamic asset allocation fund)</t>
  </si>
  <si>
    <t>PORTFOLIO STATEMENT OF EDELWEISS LARGE CAP FUND AS ON SEPTEMBER 30, 2022</t>
  </si>
  <si>
    <t>(An open ended equity scheme predominantly investing in large cap stocks)</t>
  </si>
  <si>
    <t>PORTFOLIO STATEMENT OF EDELWEISS FLEXI-CAP FUND AS ON SEPTEMBER 30, 2022</t>
  </si>
  <si>
    <t>(An open ended dynamic equity scheme investing across large cap, mid cap, small cap stocks)</t>
  </si>
  <si>
    <t>PORTFOLIO STATEMENT OF EDELWEISS LONG TERM EQUITY FUND AS ON SEPTEMBER 30, 2022</t>
  </si>
  <si>
    <t>(An open ended equity linked saving scheme with a statutory lock in of 3 years and tax benefit)</t>
  </si>
  <si>
    <t>PORTFOLIO STATEMENT OF EDELWEISS LARGE &amp; MID CAP FUND AS ON SEPTEMBER 30, 2022</t>
  </si>
  <si>
    <t>(An open ended equity scheme investing in both large cap and mid cap stocks)</t>
  </si>
  <si>
    <t>PORTFOLIO STATEMENT OF EDELWEISS SMALL CAP FUND AS ON SEPTEMBER 30, 2022</t>
  </si>
  <si>
    <t>(An open ended scheme predominantly investing in small cap stocks)</t>
  </si>
  <si>
    <t>PORTFOLIO STATEMENT OF EDELWEISS EQUITY SAVINGS FUND AS ON SEPTEMBER 30, 2022</t>
  </si>
  <si>
    <t>(An Open ended scheme investing in equity, arbitrage and debt)</t>
  </si>
  <si>
    <t>PORTFOLIO STATEMENT OF EDELWEISS FOCUSED EQUITY FUND AS ON SEPTEMBER 30, 2022</t>
  </si>
  <si>
    <t>(An open-ended equity scheme investing in maximum 30 stocks across market capitalisation)</t>
  </si>
  <si>
    <t>PORTFOLIO STATEMENT OF EDELWEISS NIFTY 100 QUALITY 30 INDEX FND AS ON SEPTEMBER 30, 2022</t>
  </si>
  <si>
    <t>(An open ended scheme replicating Nifty 100 Quality 30 Index)</t>
  </si>
  <si>
    <t>PORTFOLIO STATEMENT OF EDELWEISS NIFTY 50 INDEX FUND AS ON SEPTEMBER 30, 2022</t>
  </si>
  <si>
    <t>(An open ended scheme replicating Nifty 50 Index)</t>
  </si>
  <si>
    <t>PORTFOLIO STATEMENT OF EDELWEISS NIFTY LARGE MID CAP 250 INDEX FUND AS ON SEPTEMBER 30, 2022</t>
  </si>
  <si>
    <t>(An Open-ended Equity Scheme replicating Nifty LargeMidcap 250 Index)</t>
  </si>
  <si>
    <t>PORTFOLIO STATEMENT OF EDELWEISS RECENTLY LISTED IPO FUND AS ON SEPTEMBER 30, 2022</t>
  </si>
  <si>
    <t>(An open ended equity scheme following investment theme of investing in recently listed 100 companies or upcoming Initial Public Offer (IPOs).)</t>
  </si>
  <si>
    <t>PORTFOLIO STATEMENT OF EDELWEISS ETF - NIFTY BANK AS ON SEPTEMBER 30, 2022</t>
  </si>
  <si>
    <t>(An open ended scheme tracking Nifty Bank Index)</t>
  </si>
  <si>
    <t>PORTFOLIO STATEMENT OF EDELWEISS AGGRESSIVE HYBRID FUND AS ON SEPTEMBER 30, 2022</t>
  </si>
  <si>
    <t>(An open ended hybrid scheme investing predominantly in equity and equity related instruments)</t>
  </si>
  <si>
    <t>PORTFOLIO STATEMENT OF EDELWEISS MID CAP FUND AS ON SEPTEMBER 30, 2022</t>
  </si>
  <si>
    <t>(An open ended equity scheme predominantly investing in mid cap stocks)</t>
  </si>
  <si>
    <t>PORTFOLIO STATEMENT OF EDELWEISS GOLD AND SILVER ETF FOF AS ON SEPTEMBER 30, 2022</t>
  </si>
  <si>
    <t>(An open-ended fund of funds scheme investing in units of Gold ETF and Silver ETF)</t>
  </si>
  <si>
    <t>PORTFOLIO STATEMENT OF EDELWEISS  LIQUID FUND AS ON SEPTEMBER 30, 2022</t>
  </si>
  <si>
    <t>(An open-ended liquid scheme)</t>
  </si>
  <si>
    <t>PORTFOLIO STATEMENT OF EDELWEISS  ASEAN EQUITY OFF-SHORE FUND AS ON SEPTEMBER 30, 2022</t>
  </si>
  <si>
    <t>(An open ended fund of fund scheme investing in JPMorgan Funds – ASEAN Equity Fund)</t>
  </si>
  <si>
    <t>PORTFOLIO STATEMENT OF EDELWEISS  GREATER CHINA EQUITY OFF-SHORE FUND AS ON SEPTEMBER 30, 2022</t>
  </si>
  <si>
    <t>(An open ended fund of fund scheme investing in JPMorgan Funds – Greater China Fund)</t>
  </si>
  <si>
    <t>PORTFOLIO STATEMENT OF EDELWEISS MSCI INDIA DOMESTIC &amp; WORLD HEALTHCARE 45 INDEX AS ON SEPTEMBER 30, 2022</t>
  </si>
  <si>
    <t>(An Open-ended Equity Scheme replicating MSCI India Domestic &amp; World Healthcare 45 Index)</t>
  </si>
  <si>
    <t>PORTFOLIO STATEMENT OF EDELWEISS  EUROPE DYNAMIC EQUITY OFF-SHORE FUND AS ON SEPTEMBER 30, 2022</t>
  </si>
  <si>
    <t>(An open ended fund of fund scheme investing in JPMorgan Funds – Europe Dynamic Fund)</t>
  </si>
  <si>
    <t>PORTFOLIO STATEMENT OF EDELWEISS  EMERGING MARKETS OPPORTUNITIES EQUITY OFF-SHORE FUND AS ON SEPTEMBER 30, 2022</t>
  </si>
  <si>
    <t>(An open ended fund of fund scheme investing in JPMorgan Funds – Emerging Market Opportunities Fund)</t>
  </si>
  <si>
    <t>PORTFOLIO STATEMENT OF EDELWEISS  US VALUE EQUITY OFF-SHORE FUND AS ON SEPTEMBER 30, 2022</t>
  </si>
  <si>
    <t>(An open ended fund of fund scheme investing in JPMorgan Funds – US Value Fund)</t>
  </si>
  <si>
    <t>PORTFOLIO STATEMENT OF EDELWEISS  US TECHNOLOGY EQUITY FOF AS ON SEPTEMBER 30, 2022</t>
  </si>
  <si>
    <t>(An open ended fund of fund scheme investing in JPMorgan Funds – US TECHNOLOGY EQUITY FOF)</t>
  </si>
  <si>
    <t>Equity &amp; Equity related</t>
  </si>
  <si>
    <t>NIL</t>
  </si>
  <si>
    <t>Money Market Instruments</t>
  </si>
  <si>
    <t>Treasury bills</t>
  </si>
  <si>
    <t>364 DAYS TBILL RED 22-06-2023</t>
  </si>
  <si>
    <t>IN002022Z127</t>
  </si>
  <si>
    <t>SOVEREIGN</t>
  </si>
  <si>
    <t>364 DAYS TBILL RED 06-07-2023</t>
  </si>
  <si>
    <t>IN002022Z143</t>
  </si>
  <si>
    <t>364 DAYS TBILL RED 20-07-2023</t>
  </si>
  <si>
    <t>IN002022Z168</t>
  </si>
  <si>
    <t>Sub Total</t>
  </si>
  <si>
    <t>Certificate of Deposit</t>
  </si>
  <si>
    <t>SIDBI CD RED 30-05-2023#**</t>
  </si>
  <si>
    <t>INE556F16960</t>
  </si>
  <si>
    <t>CRISIL A1+</t>
  </si>
  <si>
    <t>EXIM BANK CD RED 22-06-2023#**</t>
  </si>
  <si>
    <t>INE514E16CB6</t>
  </si>
  <si>
    <t>BANK OF BARODA CD RED 17-08-2023#**</t>
  </si>
  <si>
    <t>INE028A16CT7</t>
  </si>
  <si>
    <t>ICRA A1+</t>
  </si>
  <si>
    <t>KOTAK MAHINDRA BANK CD RED 17-08-2023#**</t>
  </si>
  <si>
    <t>INE237A169P8</t>
  </si>
  <si>
    <t>CANARA BANK CD RED 18-08-2023#**</t>
  </si>
  <si>
    <t>INE476A16TV8</t>
  </si>
  <si>
    <t>IDFC FIRST BANK LTD. CD RED 24-08-2023#**</t>
  </si>
  <si>
    <t>INE092T16SS1</t>
  </si>
  <si>
    <t>INE062A16465</t>
  </si>
  <si>
    <t>AXIS BANK LTD CD RED 07-09-2023#**</t>
  </si>
  <si>
    <t>INE238AD6025</t>
  </si>
  <si>
    <t>HDFC BANK CD RED 12-09-2023#**</t>
  </si>
  <si>
    <t>INE040A16DK9</t>
  </si>
  <si>
    <t>CARE A1+</t>
  </si>
  <si>
    <t>Commercial Paper</t>
  </si>
  <si>
    <t>INE115A14DT5</t>
  </si>
  <si>
    <t>INE001A14ZE2</t>
  </si>
  <si>
    <t>TOTAL</t>
  </si>
  <si>
    <t>TREPS / Reverse Repo</t>
  </si>
  <si>
    <t>Clearing Corporation of India Ltd.</t>
  </si>
  <si>
    <t>Accrued Interest</t>
  </si>
  <si>
    <t>Net Receivables/(Payables)</t>
  </si>
  <si>
    <t>GRAND TOTAL</t>
  </si>
  <si>
    <t>#  Unlisted Security</t>
  </si>
  <si>
    <t>**Non Traded Security</t>
  </si>
  <si>
    <t>Debt Instruments</t>
  </si>
  <si>
    <t>(a)Listed / Awaiting listing on stock Exchanges</t>
  </si>
  <si>
    <t>6.44% INDIAN OIL CORP NCD RED 14-04-2023**</t>
  </si>
  <si>
    <t>INE242A08445</t>
  </si>
  <si>
    <t>CRISIL AAA</t>
  </si>
  <si>
    <t>6.59% IRFC NCD RED 14-04-2023**</t>
  </si>
  <si>
    <t>INE053F07BZ2</t>
  </si>
  <si>
    <t>7.04% PFC LTD NCD RED 14-04-2023**</t>
  </si>
  <si>
    <t>INE134E08KJ6</t>
  </si>
  <si>
    <t>6.79% HUDCO NCD RED 14-04-2023**</t>
  </si>
  <si>
    <t>INE031A08764</t>
  </si>
  <si>
    <t>ICRA AAA</t>
  </si>
  <si>
    <t>6.72% NABARD NCD RED 14-04-2023**</t>
  </si>
  <si>
    <t>INE261F08BW6</t>
  </si>
  <si>
    <t>7.12% REC LTD. NCD RED 31-03-2023**</t>
  </si>
  <si>
    <t>INE020B08CH4</t>
  </si>
  <si>
    <t>6.38% HPCL NCD RED 12-04-2023**</t>
  </si>
  <si>
    <t>INE094A08051</t>
  </si>
  <si>
    <t>8.82% REC LTD NCD RED 12-04-23</t>
  </si>
  <si>
    <t>INE020B08831</t>
  </si>
  <si>
    <t>CARE AAA</t>
  </si>
  <si>
    <t>6.64% MANGALORE REF &amp; PET NCD 14-04-2023**</t>
  </si>
  <si>
    <t>INE103A08027</t>
  </si>
  <si>
    <t>8.8% POWER GRID CORP NCD RED 13-03-2023**</t>
  </si>
  <si>
    <t>INE752E07KN9</t>
  </si>
  <si>
    <t>8.5% NABARD NCD RED 31-01-2023</t>
  </si>
  <si>
    <t>INE261F08AT4</t>
  </si>
  <si>
    <t>6.35% POWER GRID CORP NCD RED 14-04-2023**</t>
  </si>
  <si>
    <t>INE752E08627</t>
  </si>
  <si>
    <t>8.8% NTPC LTD. NCD RED 04-04-2023**</t>
  </si>
  <si>
    <t>INE733E07JD2</t>
  </si>
  <si>
    <t>8.56% NPCL NCD RED 15-03-2023**</t>
  </si>
  <si>
    <t>INE206D08154</t>
  </si>
  <si>
    <t>6.27% SIDBI NCD RED 27-02-2023**</t>
  </si>
  <si>
    <t>INE556F08JP6</t>
  </si>
  <si>
    <t>8.54% NPCL NCD RED 15-03-2023**</t>
  </si>
  <si>
    <t>INE206D08147</t>
  </si>
  <si>
    <t>6.8% HPCL NCD RED 15-12-2022**</t>
  </si>
  <si>
    <t>INE094A08044</t>
  </si>
  <si>
    <t>8.56% NPCL NCD RED 18-03-2023**</t>
  </si>
  <si>
    <t>INE206D08139</t>
  </si>
  <si>
    <t>8.80% EXIM BANK NCD RED 15-03-2023**</t>
  </si>
  <si>
    <t>INE514E08CI8</t>
  </si>
  <si>
    <t>8.93% EXIM BANK OF INDIA NCD RED 121222**</t>
  </si>
  <si>
    <t>INE514E08BY7</t>
  </si>
  <si>
    <t>8.83% INDIAN RLY FIN CORP NCD RED 250323**</t>
  </si>
  <si>
    <t>INE053F07603</t>
  </si>
  <si>
    <t>8.84% POWER FIN CORP NCD RED 04-03-2023**</t>
  </si>
  <si>
    <t>INE134E08FJ6</t>
  </si>
  <si>
    <t>8.73% NTPC LTD. NCD RED 07-03-2023**</t>
  </si>
  <si>
    <t>INE733E07JC4</t>
  </si>
  <si>
    <t>8.76% EXIM NCD RED 14-02-2023**</t>
  </si>
  <si>
    <t>INE514E08CE7</t>
  </si>
  <si>
    <t>8.9% POWER FIN CORP  NCD RED 18-03-2023</t>
  </si>
  <si>
    <t>INE134E08FN8</t>
  </si>
  <si>
    <t>7.99% POWER FIN CORP NCD RED 20-12-2022**</t>
  </si>
  <si>
    <t>INE134E08JO8</t>
  </si>
  <si>
    <t>7.05% HUDCO NCD RED 13-10-2022**</t>
  </si>
  <si>
    <t>INE031A08749</t>
  </si>
  <si>
    <t>FITCH AAA</t>
  </si>
  <si>
    <t>(b)Privately Placed/Unlisted</t>
  </si>
  <si>
    <t>(c)Securitised Debt Instruments</t>
  </si>
  <si>
    <t>SIDBI CD RED 23-03-2023#**</t>
  </si>
  <si>
    <t>INE556F16952</t>
  </si>
  <si>
    <t>NABARD CD RED 08-02-2023#**</t>
  </si>
  <si>
    <t>INE261F16637</t>
  </si>
  <si>
    <t>SIDBI CD RED 03-03-2023#**</t>
  </si>
  <si>
    <t>INE556F16945</t>
  </si>
  <si>
    <t>EXIM BANK CD RED 17-03-2023#**</t>
  </si>
  <si>
    <t>INE514E16BY0</t>
  </si>
  <si>
    <t>5.4% INDIAN OIL CORP NCD 11-04-25**</t>
  </si>
  <si>
    <t>INE242A08478</t>
  </si>
  <si>
    <t>5.36% HPCL NCD RED 11-04-2025**</t>
  </si>
  <si>
    <t>INE094A08077</t>
  </si>
  <si>
    <t>5.59% SIDBI NCD RED 21-02-2025**</t>
  </si>
  <si>
    <t>INE556F08JU6</t>
  </si>
  <si>
    <t>5.90% REC LTD. NCD RED 31-03-2025**</t>
  </si>
  <si>
    <t>INE020B08CZ6</t>
  </si>
  <si>
    <t>5.47% NABARD NCD RED 11-04-2025**</t>
  </si>
  <si>
    <t>INE261F08CI3</t>
  </si>
  <si>
    <t>5.77% PFC LTD NCD RED 11-04-2025**</t>
  </si>
  <si>
    <t>INE134E08KX7</t>
  </si>
  <si>
    <t>5.23% NABARD NCD RED 31-01-2025**</t>
  </si>
  <si>
    <t>INE261F08DI1</t>
  </si>
  <si>
    <t>6.88% NHB LTD NCD RED 21-01-2025**</t>
  </si>
  <si>
    <t>INE557F08FH9</t>
  </si>
  <si>
    <t>5.35% HUDCO NCD RED 11-04-2025**</t>
  </si>
  <si>
    <t>INE031A08814</t>
  </si>
  <si>
    <t>6.35% EXIM BANK OF INDIA NCD 18-02-2025**</t>
  </si>
  <si>
    <t>INE514E08FT8</t>
  </si>
  <si>
    <t>5.25% ONGC NCD RED 11-04-2025**</t>
  </si>
  <si>
    <t>INE213A08016</t>
  </si>
  <si>
    <t>5.34% NLC INDIA LTD. NCD 11-04-25**</t>
  </si>
  <si>
    <t>INE589A08027</t>
  </si>
  <si>
    <t>7.42% POWER FIN CORP NCD RED 19-11-2024**</t>
  </si>
  <si>
    <t>INE134E08KH0</t>
  </si>
  <si>
    <t>6.99% IRFC NCD RED 19-03-2025**</t>
  </si>
  <si>
    <t>INE053F07CB1</t>
  </si>
  <si>
    <t>5.70% SIDBI NCD RED 28-03-2025**</t>
  </si>
  <si>
    <t>INE556F08JX0</t>
  </si>
  <si>
    <t>7.05% NAT HSG BANK NCD RED 18-12-2024**</t>
  </si>
  <si>
    <t>INE557F08FG1</t>
  </si>
  <si>
    <t>7.40% REC LTD. NCD RED 26-11-2024**</t>
  </si>
  <si>
    <t>INE020B08CF8</t>
  </si>
  <si>
    <t>6.88% REC LTD. NCD RED 20-03-2025**</t>
  </si>
  <si>
    <t>INE020B08CK8</t>
  </si>
  <si>
    <t>5.74% REC LTD. NCD RED 20-06-2024**</t>
  </si>
  <si>
    <t>INE020B08DR1</t>
  </si>
  <si>
    <t>9.18% NUCLEAR POWER CORP NCD RD 23-01-25**</t>
  </si>
  <si>
    <t>INE206D08170</t>
  </si>
  <si>
    <t>8.65% POWER FINANCE NCD RED 28-12-2024**</t>
  </si>
  <si>
    <t>INE134E08GV9</t>
  </si>
  <si>
    <t>6.39% INDIAN OIL CORP NCD RED 06-03-2025**</t>
  </si>
  <si>
    <t>INE242A08452</t>
  </si>
  <si>
    <t>8.57% REC LTD NCD 21-12-2024**</t>
  </si>
  <si>
    <t>INE020B08880</t>
  </si>
  <si>
    <t>6.99% REC LTD. NCD RED 30-09-2024**</t>
  </si>
  <si>
    <t>INE020B08CM4</t>
  </si>
  <si>
    <t>7% HPCL NCD RED 14-08-2024**</t>
  </si>
  <si>
    <t>INE094A08036</t>
  </si>
  <si>
    <t>5.96% NABARD NCD SR 22F RED 06-02-2025**</t>
  </si>
  <si>
    <t>INE261F08DM3</t>
  </si>
  <si>
    <t>7.69% NABARD NCD RED 29-05-2024**</t>
  </si>
  <si>
    <t>INE261F08BK1</t>
  </si>
  <si>
    <t>6.85% POWER GRID CORP NCD RED 15-04-2025**</t>
  </si>
  <si>
    <t>INE752E08643</t>
  </si>
  <si>
    <t>9.34% REC LTD NCD RED 25-08-2024**</t>
  </si>
  <si>
    <t>INE020B07IZ5</t>
  </si>
  <si>
    <t>8.27% REC LTD NCD RED 06-02-2025**</t>
  </si>
  <si>
    <t>INE020B08906</t>
  </si>
  <si>
    <t>8.23% REC LTD NCD RED 23-01-2025**</t>
  </si>
  <si>
    <t>INE020B08898</t>
  </si>
  <si>
    <t>8.60% POWER FINANCE NCD 07-08-2024**</t>
  </si>
  <si>
    <t>INE134E08BP2</t>
  </si>
  <si>
    <t>5.63% NABARD NCD SR 22G RED 26-02-2025**</t>
  </si>
  <si>
    <t>INE261F08DN1</t>
  </si>
  <si>
    <t>8.20% POWER GRID CORP NCD RED 23-01-2025**</t>
  </si>
  <si>
    <t>INE752E07MG9</t>
  </si>
  <si>
    <t>8.48% POWER FIN CORP NCD RED 09-12-2024**</t>
  </si>
  <si>
    <t>INE134E08GU1</t>
  </si>
  <si>
    <t>8.30% REC LTD NCD RED 10-04-2025**</t>
  </si>
  <si>
    <t>INE020B08930</t>
  </si>
  <si>
    <t>5.84% IOC NCD RED 19-04-2024**</t>
  </si>
  <si>
    <t>INE242A08510</t>
  </si>
  <si>
    <t>5.27% NABARD NCD RED 29-04-2024**</t>
  </si>
  <si>
    <t>INE261F08DD2</t>
  </si>
  <si>
    <t>5.57% SIDBI NCD RED 03-03-2025**</t>
  </si>
  <si>
    <t>INE556F08JV4</t>
  </si>
  <si>
    <t>7.49% POWER GRID CORP NCD 25-10-2024**</t>
  </si>
  <si>
    <t>INE752E08593</t>
  </si>
  <si>
    <t>8.95% POWER FIN CORP NCD RED 30-03-2025**</t>
  </si>
  <si>
    <t>INE134E08CV8</t>
  </si>
  <si>
    <t>8.87% EXIM BANK NCD RED 13-03-2025**</t>
  </si>
  <si>
    <t>INE514E08CH0</t>
  </si>
  <si>
    <t>8.11% EXIM BANK NCD RED 03-02-2025**</t>
  </si>
  <si>
    <t>INE514E08EK0</t>
  </si>
  <si>
    <t>8.80% POWER FIN CORP NCD RED 15-01-2025**</t>
  </si>
  <si>
    <t>INE134E08CP0</t>
  </si>
  <si>
    <t>8.93% POWER GRID CORP NCD 19-10-2024**</t>
  </si>
  <si>
    <t>INE752E07LY4</t>
  </si>
  <si>
    <t>8.95% INDIAN RAILWAY FIN NCD 10-03-2025**</t>
  </si>
  <si>
    <t>INE053F09GV6</t>
  </si>
  <si>
    <t>9% NTPC LTD NCD RED 25-01-2025**</t>
  </si>
  <si>
    <t>INE733E07HA2</t>
  </si>
  <si>
    <t>9.17% NTPC LTD NCD RED 21-09-2024**</t>
  </si>
  <si>
    <t>INE733E07JO9</t>
  </si>
  <si>
    <t>8.15% POWER GRID CORP NCD RED 09-03-2025**</t>
  </si>
  <si>
    <t>INE752E07MJ3</t>
  </si>
  <si>
    <t>8.10% PFC LTD NCD RED 04-06-2024**</t>
  </si>
  <si>
    <t>INE134E08KD9</t>
  </si>
  <si>
    <t>7.03% HPCL NCD RED 12-04-2030**</t>
  </si>
  <si>
    <t>INE094A08069</t>
  </si>
  <si>
    <t>7.41% POWER FIN CORP NCD RED 25-02-2030**</t>
  </si>
  <si>
    <t>INE134E08KL2</t>
  </si>
  <si>
    <t>7.89% REC LTD. NCD RED 30-03-2030**</t>
  </si>
  <si>
    <t>INE020B08CI2</t>
  </si>
  <si>
    <t>7.34% NPCIL NCD RED 23-01-2030**</t>
  </si>
  <si>
    <t>INE206D08469</t>
  </si>
  <si>
    <t>7.55% IRFC NCD RED 12-04-2030**</t>
  </si>
  <si>
    <t>INE053F07BY5</t>
  </si>
  <si>
    <t>7.86% PFC LTD NCD RED 12-04-2030**</t>
  </si>
  <si>
    <t>INE134E08KK4</t>
  </si>
  <si>
    <t>7.54% NHAI NCD RED 25-01-2030**</t>
  </si>
  <si>
    <t>INE906B07HK9</t>
  </si>
  <si>
    <t>7.4% MANGALORE REF &amp; PET NCD 12-04-2030**</t>
  </si>
  <si>
    <t>INE103A08019</t>
  </si>
  <si>
    <t>7.70% NHAI NCD RED 13-09-2029**</t>
  </si>
  <si>
    <t>INE906B07HH5</t>
  </si>
  <si>
    <t>7.41% IOC NCD RED 22-10-2029**</t>
  </si>
  <si>
    <t>INE242A08437</t>
  </si>
  <si>
    <t>7.50% REC LTD. NCD RED 28-02-2030**</t>
  </si>
  <si>
    <t>INE020B08CP7</t>
  </si>
  <si>
    <t>7.32% NTPC LTD NCD RED 17-07-2029**</t>
  </si>
  <si>
    <t>INE733E07KL3</t>
  </si>
  <si>
    <t>7.49% NHAI NCD RED 01-08-2029**</t>
  </si>
  <si>
    <t>INE906B07HG7</t>
  </si>
  <si>
    <t>7.75% MANGALORE REF &amp; PET NCD 29-01-2030**</t>
  </si>
  <si>
    <t>INE103A08035</t>
  </si>
  <si>
    <t>7.38% POWER GRID CORP NCD RED 12-04-2030**</t>
  </si>
  <si>
    <t>INE752E08635</t>
  </si>
  <si>
    <t>7.08% IRFC NCD RED 28-02-2030**</t>
  </si>
  <si>
    <t>INE053F07CA3</t>
  </si>
  <si>
    <t>7.55% IRFC NCD RED 06-11-29**</t>
  </si>
  <si>
    <t>INE053F07BX7</t>
  </si>
  <si>
    <t>7.48% IRFC NCD RED 13-08-2029**</t>
  </si>
  <si>
    <t>INE053F07BU3</t>
  </si>
  <si>
    <t>7.64% FOOD CORP GOI GRNT NCD 12-12-2029**</t>
  </si>
  <si>
    <t>INE861G08050</t>
  </si>
  <si>
    <t>CRISIL AAA(CE)</t>
  </si>
  <si>
    <t>8.12% NHPC NCD GOI SERVICED 22-03-2029**</t>
  </si>
  <si>
    <t>INE848E08136</t>
  </si>
  <si>
    <t>7.43% NABARD GOI SERV NCD RED 31-01-2030**</t>
  </si>
  <si>
    <t>INE261F08BX4</t>
  </si>
  <si>
    <t>8.3% REC LTD NCD RED 25-06-2029**</t>
  </si>
  <si>
    <t>INE020B08BU9</t>
  </si>
  <si>
    <t>8.36% NHAI NCD RED 20-05-2029**</t>
  </si>
  <si>
    <t>INE906B07HD4</t>
  </si>
  <si>
    <t>8.25% REC GOI SERVICED NCD RED 26-03-30**</t>
  </si>
  <si>
    <t>INE020B08CR3</t>
  </si>
  <si>
    <t>7.5% IRFC NCD RED 07-09-2029**</t>
  </si>
  <si>
    <t>INE053F07BW9</t>
  </si>
  <si>
    <t>8.09% NLC INDIA LTD NCD RED 29-05-2029**</t>
  </si>
  <si>
    <t>INE589A07037</t>
  </si>
  <si>
    <t>7.49% POWER GRID CORP NCD 25-10-2029**</t>
  </si>
  <si>
    <t>INE752E08601</t>
  </si>
  <si>
    <t>7.92% REC LTD. NCD RED 30-03-2030**</t>
  </si>
  <si>
    <t>INE020B08CJ0</t>
  </si>
  <si>
    <t>8.85% POWER FIN CORP NCD RED 25-05-2029**</t>
  </si>
  <si>
    <t>INE134E08KC1</t>
  </si>
  <si>
    <t>8.85% REC LTD. NCD RED 16-04-2029**</t>
  </si>
  <si>
    <t>INE020B08BQ7</t>
  </si>
  <si>
    <t>7.5% NHPC NCD RED 06-10-2029**</t>
  </si>
  <si>
    <t>INE848E07AS5</t>
  </si>
  <si>
    <t>7.27% NABARD NCD RED 14-02-2030**</t>
  </si>
  <si>
    <t>INE261F08BZ9</t>
  </si>
  <si>
    <t>8.80% RECL NCD RED 14-05-2029**</t>
  </si>
  <si>
    <t>INE020B08BS3</t>
  </si>
  <si>
    <t>7.25% NPCIL NCD RED 15-12-2029 XXXIII C**</t>
  </si>
  <si>
    <t>INE206D08436</t>
  </si>
  <si>
    <t>8.3% NTPC LTD NCD RED 15-01-2029**</t>
  </si>
  <si>
    <t>INE733E07KJ7</t>
  </si>
  <si>
    <t>8.23% IRFC NCD RED 29-03-2029**</t>
  </si>
  <si>
    <t>INE053F07BE7</t>
  </si>
  <si>
    <t>7.13% NHPC LTD NCD 11-02-2030**</t>
  </si>
  <si>
    <t>INE848E07BC7</t>
  </si>
  <si>
    <t>7.10% NABARD GOI SERV NCD RED 08-02-2030**</t>
  </si>
  <si>
    <t>INE261F08BY2</t>
  </si>
  <si>
    <t>7.93% PFC LTD NCD RED 31-12-2029**</t>
  </si>
  <si>
    <t>INE134E08KI8</t>
  </si>
  <si>
    <t>7.38% NHPC LTD NCD 03-01-2030**</t>
  </si>
  <si>
    <t>INE848E07AX5</t>
  </si>
  <si>
    <t>8.15% POWER GRID CORP NCD RED 09-03-2030**</t>
  </si>
  <si>
    <t>INE752E07MK1</t>
  </si>
  <si>
    <t>8.13% NUCLEAR POWER CORP NCD 28-03-2030**</t>
  </si>
  <si>
    <t>INE206D08394</t>
  </si>
  <si>
    <t>9.3% POWER GRID CORP NCD RED 04-09-2029**</t>
  </si>
  <si>
    <t>INE752E07LR8</t>
  </si>
  <si>
    <t>7.95% IRFC NCD RED 12-06-2029**</t>
  </si>
  <si>
    <t>INE053F07BR9</t>
  </si>
  <si>
    <t>8.24% POWER GRID NCD GOI SERV 14-02-2029**</t>
  </si>
  <si>
    <t>INE752E08551</t>
  </si>
  <si>
    <t>8.15% EXIM NCB 21-01-2030 R21 - 2030**</t>
  </si>
  <si>
    <t>INE514E08EJ2</t>
  </si>
  <si>
    <t>7.34% POWER GRID CORP NCD 13-07-2029**</t>
  </si>
  <si>
    <t>INE752E08577</t>
  </si>
  <si>
    <t>7.36% NLC INDIA LTD. NCD RED 25-01-2030**</t>
  </si>
  <si>
    <t>INE589A07045</t>
  </si>
  <si>
    <t>8.4% POWER GRID NCD RED 26-05-2029**</t>
  </si>
  <si>
    <t>INE752E07MV8</t>
  </si>
  <si>
    <t>Government Securities</t>
  </si>
  <si>
    <t>7.10% GOVT OF INDIA RED 18-04-2029</t>
  </si>
  <si>
    <t>IN0020220011</t>
  </si>
  <si>
    <t>6.79% GOVT OF INDIA RED 26-12-2029</t>
  </si>
  <si>
    <t>IN0020160118</t>
  </si>
  <si>
    <t>6.45% GOVT OF INDIA RED 07-10-2029</t>
  </si>
  <si>
    <t>IN0020190362</t>
  </si>
  <si>
    <t>7.88% GOVT OF INDIA RED 19-03-2030</t>
  </si>
  <si>
    <t>IN0020150028</t>
  </si>
  <si>
    <t>6.41% IRFC NCD RED 11-04-2031**</t>
  </si>
  <si>
    <t>INE053F07CR7</t>
  </si>
  <si>
    <t>6.90% REC LTD. NCD RED 31-03-2031**</t>
  </si>
  <si>
    <t>INE020B08DA7</t>
  </si>
  <si>
    <t>6.45% NABARD NCD RED 11-04-2031**</t>
  </si>
  <si>
    <t>INE261F08CJ1</t>
  </si>
  <si>
    <t>6.50% NHAI NCD RED 11-04-2031**</t>
  </si>
  <si>
    <t>INE906B07IE0</t>
  </si>
  <si>
    <t>6.80% NPCL NCD RED 21-03-2031**</t>
  </si>
  <si>
    <t>INE206D08477</t>
  </si>
  <si>
    <t>6.88% PFC LTD NCD RED 11-04-2031**</t>
  </si>
  <si>
    <t>INE134E08KY5</t>
  </si>
  <si>
    <t>6.4% ONGC NCD RED 11-04-2031**</t>
  </si>
  <si>
    <t>INE213A08024</t>
  </si>
  <si>
    <t>6.29% NTPC LTD NCD RED 11-04-2031**</t>
  </si>
  <si>
    <t>INE733E08155</t>
  </si>
  <si>
    <t>6.63% HPCL NCD RED 11-04-2031**</t>
  </si>
  <si>
    <t>INE094A08093</t>
  </si>
  <si>
    <t>6.65% FOOD CORP GOI GRNT NCD 23-10-2030</t>
  </si>
  <si>
    <t>INE861G08076</t>
  </si>
  <si>
    <t>ICRA AAA(CE)</t>
  </si>
  <si>
    <t>6.28% POWER GRID CORP NCD 11-04-31**</t>
  </si>
  <si>
    <t>INE752E08650</t>
  </si>
  <si>
    <t>7.55% REC LTD. NCD RED 10-05-2030**</t>
  </si>
  <si>
    <t>INE020B08CU7</t>
  </si>
  <si>
    <t>7.05% PFC LTD NCD RED 09-08-2030**</t>
  </si>
  <si>
    <t>INE134E08KZ2</t>
  </si>
  <si>
    <t>7.04% PFC LTD NCD RED 16-12-2030</t>
  </si>
  <si>
    <t>INE134E08LC9</t>
  </si>
  <si>
    <t>6.90% REC LTD. NCD RED 31-01-2031**</t>
  </si>
  <si>
    <t>INE020B08DG4</t>
  </si>
  <si>
    <t>8.85% POWER FINANCE NCD 15-06-2030**</t>
  </si>
  <si>
    <t>INE134E08DB8</t>
  </si>
  <si>
    <t>7.75% PFC LTD NCD RED 11-06-2030**</t>
  </si>
  <si>
    <t>INE134E08KV1</t>
  </si>
  <si>
    <t>7.79% REC LTD. NCD RED 21-05-2030**</t>
  </si>
  <si>
    <t>INE020B08CW3</t>
  </si>
  <si>
    <t>8.32% POWER GRID CORP NCD RED 23-12-2030**</t>
  </si>
  <si>
    <t>INE752E07NL7</t>
  </si>
  <si>
    <t>6.43% NTPC LTD NCD RED 27-01-2031**</t>
  </si>
  <si>
    <t>INE733E08171</t>
  </si>
  <si>
    <t>8.13% NUCLEAR POWER CORP NCD 28-03-2031**</t>
  </si>
  <si>
    <t>INE206D08402</t>
  </si>
  <si>
    <t>8.13% PGCIL NCD 25-04-2030 LIII K**</t>
  </si>
  <si>
    <t>INE752E07NW4</t>
  </si>
  <si>
    <t>6.80% REC LTD NCD RED 20-12-2030**</t>
  </si>
  <si>
    <t>INE020B08DE9</t>
  </si>
  <si>
    <t>7.25% NPCIL NCD RED 15-12-2030 XXXIII D**</t>
  </si>
  <si>
    <t>INE206D08444</t>
  </si>
  <si>
    <t>7.40% POWER FIN CORP NCD RED 08-05-2030**</t>
  </si>
  <si>
    <t>INE134E08KQ1</t>
  </si>
  <si>
    <t>7% POWER FIN CORP NCD RED 22-01-2031**</t>
  </si>
  <si>
    <t>INE134E07AN1</t>
  </si>
  <si>
    <t>8.4% POWER GRID CORP NCD RED 27-05-2030**</t>
  </si>
  <si>
    <t>INE752E07MW6</t>
  </si>
  <si>
    <t>6.75% HUDCO NCD RED 29-05-2030**</t>
  </si>
  <si>
    <t>INE031A08806</t>
  </si>
  <si>
    <t>7.61% GOVT OF INDIA RED 09-05-2030</t>
  </si>
  <si>
    <t>IN0020160019</t>
  </si>
  <si>
    <t>7.48% MANGALORE REF&amp;PET 14-04-2032**</t>
  </si>
  <si>
    <t>INE103A08050</t>
  </si>
  <si>
    <t>6.74% NTPC LTD RED 14-04-2032**</t>
  </si>
  <si>
    <t>INE733E08205</t>
  </si>
  <si>
    <t>6.87% NHAI NCD RED 14-04-2032**</t>
  </si>
  <si>
    <t>INE906B07JA6</t>
  </si>
  <si>
    <t>6.92% POWER FINANCE NCD 14-04-32**</t>
  </si>
  <si>
    <t>INE134E08LN6</t>
  </si>
  <si>
    <t>6.92% REC LTD NCD RED 20-03-2032**</t>
  </si>
  <si>
    <t>INE020B08DV3</t>
  </si>
  <si>
    <t>6.87% IRFC NCD RED 14-04-2032**</t>
  </si>
  <si>
    <t>INE053F08163</t>
  </si>
  <si>
    <t>7.79% IOC NCD RED 12-04-2032**</t>
  </si>
  <si>
    <t>INE242A08528</t>
  </si>
  <si>
    <t>6.85% NABARD NCD RED 14-04-2032**</t>
  </si>
  <si>
    <t>INE261F08DL5</t>
  </si>
  <si>
    <t>7.81% HPCL NCD RED 13-04-2032**</t>
  </si>
  <si>
    <t>INE094A08119</t>
  </si>
  <si>
    <t>6.85% NLC INDIA RED 13-04-2032**</t>
  </si>
  <si>
    <t>INE589A08043</t>
  </si>
  <si>
    <t>6.92% IRFC NCD SR 161 RED 29-08-2031**</t>
  </si>
  <si>
    <t>INE053F08122</t>
  </si>
  <si>
    <t>6.89% IRFC NCD RED 18-07-2031**</t>
  </si>
  <si>
    <t>INE053F08106</t>
  </si>
  <si>
    <t>7.38% NABARD NCD RED 20-10-2031**</t>
  </si>
  <si>
    <t>INE261F08683</t>
  </si>
  <si>
    <t>6.69% NTPC LTD NCD RED 12-09-2031**</t>
  </si>
  <si>
    <t>INE733E08197</t>
  </si>
  <si>
    <t>7.30% NABARD NCD RED 26-12-2031**</t>
  </si>
  <si>
    <t>INE261F08717</t>
  </si>
  <si>
    <t>8.24% NHPC LTD SER U NCD RED 27-06-2031**</t>
  </si>
  <si>
    <t>INE848E07914</t>
  </si>
  <si>
    <t>6.54% GOVT OF INDIA RED 17-01-2032</t>
  </si>
  <si>
    <t>IN0020210244</t>
  </si>
  <si>
    <t>8.37% HUDCO NCD RED 23-03-2029**</t>
  </si>
  <si>
    <t>INE031A08707</t>
  </si>
  <si>
    <t>8.24% NABARD NCD GOI SERVICED 22-03-2029</t>
  </si>
  <si>
    <t>INE261F08BF1</t>
  </si>
  <si>
    <t>8.83% EXIM BK OF INDIA NCD RED 03-11-29**</t>
  </si>
  <si>
    <t>INE514E08EE3</t>
  </si>
  <si>
    <t>8.13% NUCLEAR POWER CORP NCD 28-03-2029**</t>
  </si>
  <si>
    <t>INE206D08386</t>
  </si>
  <si>
    <t>8.27% NHAI NCD RED 28-03-2029**</t>
  </si>
  <si>
    <t>INE906B07GP0</t>
  </si>
  <si>
    <t>8.95% FOOD CORP OF INDIA NCD 01-03-2029**</t>
  </si>
  <si>
    <t>INE861G08043</t>
  </si>
  <si>
    <t>8.40% NUCLEAR POW COR IN LTD NCD28-11-29**</t>
  </si>
  <si>
    <t>INE206D08253</t>
  </si>
  <si>
    <t>8.79% INDIAN RAIL FIN NCD RED 04-05-2030**</t>
  </si>
  <si>
    <t>INE053F09GX2</t>
  </si>
  <si>
    <t>8.7% LIC HOUS FIN NCD RED 23-03-2029**</t>
  </si>
  <si>
    <t>INE115A07OB4</t>
  </si>
  <si>
    <t>7.20% EXIM NCD RED 05-06-2025**</t>
  </si>
  <si>
    <t>INE514E08FY8</t>
  </si>
  <si>
    <t>5.7% NABARD NCD RED SR 22D 31-07-2025**</t>
  </si>
  <si>
    <t>INE261F08DK7</t>
  </si>
  <si>
    <t>8.11% REC LTD NCD 07-10-2025 SR136**</t>
  </si>
  <si>
    <t>INE020B08963</t>
  </si>
  <si>
    <t>7.25% SIDBI NCD RED 31-07-2025**</t>
  </si>
  <si>
    <t>INE556F08KA6</t>
  </si>
  <si>
    <t>7.34% NHB LTD NCD RED 07-08-2025</t>
  </si>
  <si>
    <t>INE557F08FN7</t>
  </si>
  <si>
    <t>7.50% NHPC LTD SR Y STR A NCD 07-10-2025**</t>
  </si>
  <si>
    <t>INE848E07AO4</t>
  </si>
  <si>
    <t>6.50% POWER FIN CORP NCD RED 17-09-2025**</t>
  </si>
  <si>
    <t>INE134E08LD7</t>
  </si>
  <si>
    <t>7.17% POWER FIN COR NCD SR 202B 22-05-25**</t>
  </si>
  <si>
    <t>INE134E08KT5</t>
  </si>
  <si>
    <t>7.15% SIDBI NCD RED 02-06-2025**</t>
  </si>
  <si>
    <t>INE556F08JY8</t>
  </si>
  <si>
    <t>8.75% REC LTD NCD RED 12-07-2025**</t>
  </si>
  <si>
    <t>INE020B08443</t>
  </si>
  <si>
    <t>8.4% POWER GRID CORP NCD RED 27-05-2025**</t>
  </si>
  <si>
    <t>INE752E07MR6</t>
  </si>
  <si>
    <t>7.12% HPCL NCD RED 30-07-2025**</t>
  </si>
  <si>
    <t>INE094A08127</t>
  </si>
  <si>
    <t>7.30% NMDC LTD SR I NCD RED 28-08-2025**</t>
  </si>
  <si>
    <t>INE584A08010</t>
  </si>
  <si>
    <t>State Development Loan</t>
  </si>
  <si>
    <t>8.20% GUJARAT SDL RED 24-06-2025</t>
  </si>
  <si>
    <t>IN1520150021</t>
  </si>
  <si>
    <t>8.31% ANDHRA PRADESH SDL RED 29-07-2025</t>
  </si>
  <si>
    <t>IN1020150042</t>
  </si>
  <si>
    <t>8.31% UTTAR PRADESH SDL 29-07-2025</t>
  </si>
  <si>
    <t>IN3320150250</t>
  </si>
  <si>
    <t>8.27% KERALA SDL RED 12-08-2025</t>
  </si>
  <si>
    <t>IN2020150073</t>
  </si>
  <si>
    <t>8.30% JHARKHAND SDL RED 29-07-2025</t>
  </si>
  <si>
    <t>IN3720150017</t>
  </si>
  <si>
    <t>8.21% WEST BENGAL SDL RED 24-06-2025</t>
  </si>
  <si>
    <t>IN3420150036</t>
  </si>
  <si>
    <t>7.99% MAHARASHTRA SDL RED 28-10-2025</t>
  </si>
  <si>
    <t>IN2220150113</t>
  </si>
  <si>
    <t>7.97% TAMIL NADU SDL RED 14-10-2025</t>
  </si>
  <si>
    <t>IN3120150112</t>
  </si>
  <si>
    <t>7.89% GUJARAT SDL RED 15-05-2025</t>
  </si>
  <si>
    <t>IN1520190043</t>
  </si>
  <si>
    <t>8.24% KERALA SDL RED 13-05-2025</t>
  </si>
  <si>
    <t>IN2020150032</t>
  </si>
  <si>
    <t>8.22% TAMIL NADU SDL RED 13-05-2025</t>
  </si>
  <si>
    <t>IN3120150039</t>
  </si>
  <si>
    <t>8.20% RAJASTHAN SDL RED 24-06-2025</t>
  </si>
  <si>
    <t>IN2920150157</t>
  </si>
  <si>
    <t>7.96% MAHARASHTRA SDL RED 14-10-2025</t>
  </si>
  <si>
    <t>IN2220150105</t>
  </si>
  <si>
    <t>8.36% MADHYA PRADESH SDL RED 15-07-2025</t>
  </si>
  <si>
    <t>IN2120150023</t>
  </si>
  <si>
    <t>8.25% MAHARASHTRA SDL RED 10-06-2025</t>
  </si>
  <si>
    <t>IN2220150030</t>
  </si>
  <si>
    <t>8.16% MAHARASHTRA SDL RED 23-09-2025</t>
  </si>
  <si>
    <t>IN2220150097</t>
  </si>
  <si>
    <t>5.95% TAMIL NADU SDL RED 13-05-2025</t>
  </si>
  <si>
    <t>IN3120200057</t>
  </si>
  <si>
    <t>8.28% MAHARASHTRA SDL RED 29-07-2025</t>
  </si>
  <si>
    <t>IN2220150055</t>
  </si>
  <si>
    <t>8.29% KERALA SDL RED 29-07-2025</t>
  </si>
  <si>
    <t>IN2020150065</t>
  </si>
  <si>
    <t>8% TAMIL NADU SDL RED 28-10-2025</t>
  </si>
  <si>
    <t>IN3120150120</t>
  </si>
  <si>
    <t>Investment in Mutual fund</t>
  </si>
  <si>
    <t>BHARAT BOND ETF-APRIL 2023-GROWTH</t>
  </si>
  <si>
    <t>INF754K01KN4</t>
  </si>
  <si>
    <t>BHARAT BOND ETF-APRIL 2025-GROWTH</t>
  </si>
  <si>
    <t>INF754K01LD3</t>
  </si>
  <si>
    <t>BHARAT BOND ETF-APRIL 2030-GROWTH</t>
  </si>
  <si>
    <t>INF754K01KO2</t>
  </si>
  <si>
    <t>BHARAT BOND ETF-APRIL 2031-GROWTH</t>
  </si>
  <si>
    <t>INF754K01LE1</t>
  </si>
  <si>
    <t>BHARAT BOND ETF–APRIL 2032-GROWTH</t>
  </si>
  <si>
    <t>INF754K01OB1</t>
  </si>
  <si>
    <t>(a) Listed / Awaiting listing on Stock Exchanges</t>
  </si>
  <si>
    <t>7.26% GOVT OF INDIA RED 22-08-2032</t>
  </si>
  <si>
    <t>IN0020220060</t>
  </si>
  <si>
    <t>7.38% GOVT OF INDIA RED 20-06-2027</t>
  </si>
  <si>
    <t>IN0020220037</t>
  </si>
  <si>
    <t>6.95% GOVT OF INDIA RED 16-12-2061</t>
  </si>
  <si>
    <t>IN0020210202</t>
  </si>
  <si>
    <t>7.80% KERALA SDL RED 15-03-2027</t>
  </si>
  <si>
    <t>IN2020160155</t>
  </si>
  <si>
    <t>8.38% GUJARAT SDL RED 27-02-2029</t>
  </si>
  <si>
    <t>IN1520180309</t>
  </si>
  <si>
    <t>364 DAYS TBILL RED 02-11-2022</t>
  </si>
  <si>
    <t>IN002021Z327</t>
  </si>
  <si>
    <t>7.32% EXIM NCD RED 08-06-2026**</t>
  </si>
  <si>
    <t>INE514E08FZ5</t>
  </si>
  <si>
    <t>7.18% POWER FIN GOI SERVICD NCD 20-01-27**</t>
  </si>
  <si>
    <t>INE134E08IR3</t>
  </si>
  <si>
    <t>7.75% POWER FIN COR GOI SER NCD 22-03-27**</t>
  </si>
  <si>
    <t>INE134E08IX1</t>
  </si>
  <si>
    <t>6.14% IND OIL COR NCD 18-02-27**</t>
  </si>
  <si>
    <t>INE242A08502</t>
  </si>
  <si>
    <t>7.89% POWER GRID CORP NCD RED 09-03-2027**</t>
  </si>
  <si>
    <t>INE752E07OE0</t>
  </si>
  <si>
    <t>7.83% IRFC LTD NCD RED 19-03-2027**</t>
  </si>
  <si>
    <t>INE053F07983</t>
  </si>
  <si>
    <t>7.95% RECL SR 147 NCD RED 12-03-2027**</t>
  </si>
  <si>
    <t>INE020B08AH8</t>
  </si>
  <si>
    <t>7.54% REC LTD NCD RED 30-12-2026**</t>
  </si>
  <si>
    <t>INE020B08AC9</t>
  </si>
  <si>
    <t>7.25% EXIM BANK NCD RED 01-02-2027**</t>
  </si>
  <si>
    <t>INE514E08FJ9</t>
  </si>
  <si>
    <t>7.13% NHPC STRPP B NCD 11-02-2027**</t>
  </si>
  <si>
    <t>INE848E07AZ0</t>
  </si>
  <si>
    <t>8.14% NUCLEAR POWER CORP NCD 25-03-2027**</t>
  </si>
  <si>
    <t>INE206D08279</t>
  </si>
  <si>
    <t>8.85% POWER GRID CORP NCD KRED 19-10-26**</t>
  </si>
  <si>
    <t>INE752E07KL3</t>
  </si>
  <si>
    <t>7.52% REC LTD NCD RED 07-11-26**</t>
  </si>
  <si>
    <t>INE020B08AA3</t>
  </si>
  <si>
    <t>7.5% NHPC NCD RED 07-10-2026**</t>
  </si>
  <si>
    <t>INE848E07AP1</t>
  </si>
  <si>
    <t>9.25% POWER GRID CORP NCD  RED 09-03-27**</t>
  </si>
  <si>
    <t>INE752E07JN1</t>
  </si>
  <si>
    <t>7.23% POWER FIN COR NCD RED- 05-01-2027**</t>
  </si>
  <si>
    <t>INE134E08IO0</t>
  </si>
  <si>
    <t>6.09% HPCL NCD RED 26-02-2027**</t>
  </si>
  <si>
    <t>INE094A08101</t>
  </si>
  <si>
    <t>5.74% GOVT OF INDIA RED 15-11-2026</t>
  </si>
  <si>
    <t>IN0020210186</t>
  </si>
  <si>
    <t>7.78% BIHAR SDL RED 01-03-2027</t>
  </si>
  <si>
    <t>IN1320160170</t>
  </si>
  <si>
    <t>7.20% UTTAR PRADESH SDL 25-01-2027</t>
  </si>
  <si>
    <t>IN3320160309</t>
  </si>
  <si>
    <t>6.58% GUJARAT SDL RED 31-03-2027</t>
  </si>
  <si>
    <t>IN1520200347</t>
  </si>
  <si>
    <t>7.75% KARNATAKA SDL RED 01-03-2027</t>
  </si>
  <si>
    <t>IN1920160109</t>
  </si>
  <si>
    <t>7.59% GUJARAT SDL RED 15-02-2027</t>
  </si>
  <si>
    <t>IN1520160194</t>
  </si>
  <si>
    <t>8.31% RAJASTHAN SDL RED 08-04-2027</t>
  </si>
  <si>
    <t>IN2920200036</t>
  </si>
  <si>
    <t>7.92% WEST BENGAL SDL 15-03-2027</t>
  </si>
  <si>
    <t>IN3420160175</t>
  </si>
  <si>
    <t>7.61% TAMIL NADU SDL RED 15-02-2027</t>
  </si>
  <si>
    <t>IN3120160194</t>
  </si>
  <si>
    <t>7.59% RAJASTHAN SDL RED 15-02-2027</t>
  </si>
  <si>
    <t>IN2920160412</t>
  </si>
  <si>
    <t>7.78% WEST BENGAL SDL 01-03-2027</t>
  </si>
  <si>
    <t>IN3420160167</t>
  </si>
  <si>
    <t>7.74% TAMIL NADU SDL RED 01-03-2027</t>
  </si>
  <si>
    <t>IN3120161309</t>
  </si>
  <si>
    <t>7.64% HARYANA SDL RED 29-03-2027</t>
  </si>
  <si>
    <t>IN1620160292</t>
  </si>
  <si>
    <t>7.61% ANDHRA PRADESH SDL RED 15-02-2027</t>
  </si>
  <si>
    <t>IN1020160439</t>
  </si>
  <si>
    <t>7.59% HARYANA SDL RED 15-02-2027</t>
  </si>
  <si>
    <t>IN1620160268</t>
  </si>
  <si>
    <t>7.59% BIHAR SDL RED 15-02-2027</t>
  </si>
  <si>
    <t>IN1320160162</t>
  </si>
  <si>
    <t>6.72% KERALA SDL RED 24-03-2027</t>
  </si>
  <si>
    <t>IN2020200290</t>
  </si>
  <si>
    <t>7.86% KARNATAKA SDL RED 15-03-2027</t>
  </si>
  <si>
    <t>IN1920160117</t>
  </si>
  <si>
    <t>7.85% TAMIL NADU SDL RED 15-03-2027</t>
  </si>
  <si>
    <t>IN3120161317</t>
  </si>
  <si>
    <t>7.15% KERALA SDL RED 11-01-2027</t>
  </si>
  <si>
    <t>IN2020160130</t>
  </si>
  <si>
    <t>7.17% UTTAR PRADESH SDL 11-01-2027</t>
  </si>
  <si>
    <t>IN3320160291</t>
  </si>
  <si>
    <t>7.59% Karnataka SDL RED 29-03-2027</t>
  </si>
  <si>
    <t>IN1920160125</t>
  </si>
  <si>
    <t>7.21% WEST BENGAL SDL 25-01-2027</t>
  </si>
  <si>
    <t>IN3420160142</t>
  </si>
  <si>
    <t>7.59% KARNATAKA SDL 15-02-2027</t>
  </si>
  <si>
    <t>IN1920160091</t>
  </si>
  <si>
    <t>7.14% ANDHRA PRADESH SDL RED 11-01-2027</t>
  </si>
  <si>
    <t>IN1020160421</t>
  </si>
  <si>
    <t>7.64% WEST BENGAL SDL RED 29-03-2027</t>
  </si>
  <si>
    <t>IN3420160183</t>
  </si>
  <si>
    <t>7.40% NABARD NCD RED 30-01-2026**</t>
  </si>
  <si>
    <t>INE261F08DO9</t>
  </si>
  <si>
    <t>7.10% EXIM NCD RED 18-03-2026**</t>
  </si>
  <si>
    <t>INE514E08GA6</t>
  </si>
  <si>
    <t>7.11% SIDBI NCD RED 27-02-2026</t>
  </si>
  <si>
    <t>INE556F08KB4</t>
  </si>
  <si>
    <t>5.94% REC LTD. NCD RED 31-01-2026**</t>
  </si>
  <si>
    <t>INE020B08DK6</t>
  </si>
  <si>
    <t>9.18% NUCLEAR POWER NCD RED 23-01-2026**</t>
  </si>
  <si>
    <t>INE206D08188</t>
  </si>
  <si>
    <t>5.85% REC LTD NCD RED 20-12-2025**</t>
  </si>
  <si>
    <t>INE020B08DF6</t>
  </si>
  <si>
    <t>6.18% MANGALORE REF &amp; PET NCD 29-12-2025**</t>
  </si>
  <si>
    <t>INE103A08043</t>
  </si>
  <si>
    <t>5.81% REC LTD. NCD RED 31-12-2025**</t>
  </si>
  <si>
    <t>INE020B08DH2</t>
  </si>
  <si>
    <t>7.13% NHPC LTD AA STRPP A NCD 11-02-2026**</t>
  </si>
  <si>
    <t>INE848E07AY3</t>
  </si>
  <si>
    <t>8.18% EXIM BANK NCD RED 07-12-2025**</t>
  </si>
  <si>
    <t>INE514E08EU9</t>
  </si>
  <si>
    <t>9.09% INDIAN RAIL FIN NCD RED 29-03-2026**</t>
  </si>
  <si>
    <t>INE053F09HM3</t>
  </si>
  <si>
    <t>8.02% EXIM BANK NCD RED 20-04-2026**</t>
  </si>
  <si>
    <t>INE514E08FB6</t>
  </si>
  <si>
    <t>8.32% POWER GRID CORP NCD RED 23/12/2025**</t>
  </si>
  <si>
    <t>INE752E07NK9</t>
  </si>
  <si>
    <t>6.89% NHPC SR AA1 STRPP A NCD 11-03-2026**</t>
  </si>
  <si>
    <t>INE848E07BD5</t>
  </si>
  <si>
    <t>7.38% NHPC SR Y1 STRPP A NCD 03-01-2026**</t>
  </si>
  <si>
    <t>INE848E07AT3</t>
  </si>
  <si>
    <t>8.14% NUCLEAR POWER NCD RED 25-03-2026**</t>
  </si>
  <si>
    <t>INE206D08261</t>
  </si>
  <si>
    <t>9.09% IRFC NCD RED 31-03-2026**</t>
  </si>
  <si>
    <t>INE053F09HN1</t>
  </si>
  <si>
    <t>7.23% SIDBI NCD RED 09-03-2026**</t>
  </si>
  <si>
    <t>INE556F08KC2</t>
  </si>
  <si>
    <t>8.19% NTPC LTD NCD RED 15-12-2025**</t>
  </si>
  <si>
    <t>INE733E07JX0</t>
  </si>
  <si>
    <t>6.05% NLC INDIA LTD NCD RED 12-02-2026**</t>
  </si>
  <si>
    <t>INE589A08035</t>
  </si>
  <si>
    <t>8.85% NHPC LTD NCD 11-02-2026**</t>
  </si>
  <si>
    <t>INE848E07377</t>
  </si>
  <si>
    <t>8.78% NHPC LTD NCD 11-02-2026**</t>
  </si>
  <si>
    <t>INE848E07468</t>
  </si>
  <si>
    <t>9.25% POWER GRID CORP NCD RED 26-12-2025**</t>
  </si>
  <si>
    <t>INE752E07JL5</t>
  </si>
  <si>
    <t>5.60% INDIAN OIL CORP NCD 23-01-2026**</t>
  </si>
  <si>
    <t>INE242A08494</t>
  </si>
  <si>
    <t>5.63% GOVT OF INDIA RED 12-04-2026</t>
  </si>
  <si>
    <t>IN0020210012</t>
  </si>
  <si>
    <t>6.18% GUJARAT SDL RED 31-03-2026</t>
  </si>
  <si>
    <t>IN1520200339</t>
  </si>
  <si>
    <t>8.38% KARNATAKA SDL RED 27-01-2026</t>
  </si>
  <si>
    <t>IN1920150084</t>
  </si>
  <si>
    <t>8.54% BIHAR SDL RED 10-02-2026</t>
  </si>
  <si>
    <t>IN1320150031</t>
  </si>
  <si>
    <t>8.51% MAHARASHTRA SDL RED 09-03-2026</t>
  </si>
  <si>
    <t>IN2220150204</t>
  </si>
  <si>
    <t>8.3% RAJASTHAN SDL RED 13-01-2026</t>
  </si>
  <si>
    <t>IN2920150223</t>
  </si>
  <si>
    <t>8.53% TAMIL NADU SDL RED 09-03-2026</t>
  </si>
  <si>
    <t>IN3120150211</t>
  </si>
  <si>
    <t>8.76% MADHYA PRADESH SDL RED 24-02-2026</t>
  </si>
  <si>
    <t>IN2120150106</t>
  </si>
  <si>
    <t>8.38% TAMILNADU SDL RED 27-01-2026</t>
  </si>
  <si>
    <t>IN3120150187</t>
  </si>
  <si>
    <t>8.57% ANDHRA PRADESH SDL RED 09-03-2026</t>
  </si>
  <si>
    <t>IN1020150141</t>
  </si>
  <si>
    <t>8.28% KARNATAKA SDL RED 06-03-2026</t>
  </si>
  <si>
    <t>IN1920180198</t>
  </si>
  <si>
    <t>8.48% RAJASTHAN SDL RED 10-02-2026</t>
  </si>
  <si>
    <t>IN2920150249</t>
  </si>
  <si>
    <t>8.39% MADHYA PRADESH SDL RED 27-01-2026</t>
  </si>
  <si>
    <t>IN2120150098</t>
  </si>
  <si>
    <t>8.88% WEST BENGAL SDL RED 24-02-2026</t>
  </si>
  <si>
    <t>IN3420150150</t>
  </si>
  <si>
    <t>8.60% BIHAR SDL RED 09-03-2026</t>
  </si>
  <si>
    <t>IN1320150056</t>
  </si>
  <si>
    <t>8.39% UTTAR PRADESH SDL 27-01-2026</t>
  </si>
  <si>
    <t>IN3320150367</t>
  </si>
  <si>
    <t>8.49% TAMIL NADU SDL RED 10-02-2026</t>
  </si>
  <si>
    <t>IN3120150195</t>
  </si>
  <si>
    <t>8.40% WEST BENGAL SDL RED 27-01-2026</t>
  </si>
  <si>
    <t>IN3420150135</t>
  </si>
  <si>
    <t>8.67% KARNATAKA SDL RED 24-02-2026</t>
  </si>
  <si>
    <t>IN1920150092</t>
  </si>
  <si>
    <t>8.67% MAHARASHTRA SDL RED 24-02-2026</t>
  </si>
  <si>
    <t>IN2220150196</t>
  </si>
  <si>
    <t>8.29% ANDHRA PRADESH SDL RED 13-01-2026</t>
  </si>
  <si>
    <t>IN1020150117</t>
  </si>
  <si>
    <t>8.30% MADHYA PRADESH SDL RED 13-01-2026</t>
  </si>
  <si>
    <t>IN2120150080</t>
  </si>
  <si>
    <t>8.00% GUJARAT SDL RED 20-04-2026</t>
  </si>
  <si>
    <t>IN1520160012</t>
  </si>
  <si>
    <t>8.57% WEST BENGAL SDL RED 09-03-2026</t>
  </si>
  <si>
    <t>IN3420150168</t>
  </si>
  <si>
    <t>8.34% UTTAR PRADESH SDL 13-01-2026</t>
  </si>
  <si>
    <t>IN3320150359</t>
  </si>
  <si>
    <t>8.83% UTTAR PRADESH SDL 24-02-2026</t>
  </si>
  <si>
    <t>IN3320150383</t>
  </si>
  <si>
    <t>8.53% UTTAR PRADESH SDL 10-02-2026</t>
  </si>
  <si>
    <t>IN3320150375</t>
  </si>
  <si>
    <t>8.51% WEST BENGAL SDL RED 10-02-2026</t>
  </si>
  <si>
    <t>IN3420150143</t>
  </si>
  <si>
    <t>8.72% ANDHRA PRADESH SDL RED 24-02-2026</t>
  </si>
  <si>
    <t>IN1020150133</t>
  </si>
  <si>
    <t>8.82% BIHAR SDL RED 24-02-2026</t>
  </si>
  <si>
    <t>IN1320150049</t>
  </si>
  <si>
    <t>8.36% MAHARASHTRA SDL RED 27-01-2026</t>
  </si>
  <si>
    <t>IN2220150170</t>
  </si>
  <si>
    <t>8.55% RAJASTHAN SDL RED 09-03-2026</t>
  </si>
  <si>
    <t>IN2920150264</t>
  </si>
  <si>
    <t>8.31% WEST BENGAL SDL RED 13-01-2026</t>
  </si>
  <si>
    <t>IN3420150127</t>
  </si>
  <si>
    <t>8.69% TAMIL NADU SDL RED 24-02-2026</t>
  </si>
  <si>
    <t>IN3120150203</t>
  </si>
  <si>
    <t>8.47% MAHARASHTRA SDL RED 10-02-2026</t>
  </si>
  <si>
    <t>IN2220150188</t>
  </si>
  <si>
    <t>8.38% RAJASTHAN SDL RED 27-01-2026</t>
  </si>
  <si>
    <t>IN2920150231</t>
  </si>
  <si>
    <t>7.90% RAJASTHAN SDL RED 08-04-2026</t>
  </si>
  <si>
    <t>IN2920200028</t>
  </si>
  <si>
    <t>8.39% ANDHRA PRADESH SDL RED 27-01-2026</t>
  </si>
  <si>
    <t>IN1020150125</t>
  </si>
  <si>
    <t>8.27% TAMIL NADU SDL RED 13-01-2026</t>
  </si>
  <si>
    <t>IN3120150179</t>
  </si>
  <si>
    <t>8.25% MAHARASHTRA SDL RED 13-01-2026</t>
  </si>
  <si>
    <t>IN2220150162</t>
  </si>
  <si>
    <t>8.27% KARNATAKA SDL RED 13-01-2026</t>
  </si>
  <si>
    <t>IN1920150076</t>
  </si>
  <si>
    <t>8.46% GUJARAT SDL RED 10-02-2026</t>
  </si>
  <si>
    <t>IN1520150120</t>
  </si>
  <si>
    <t>8.09% RAJASTHAN SDL RED 23-03-2026</t>
  </si>
  <si>
    <t>IN2920150363</t>
  </si>
  <si>
    <t>8.09% ANDHRA PRADESH SDL RED 23-03-2026</t>
  </si>
  <si>
    <t>IN1020150158</t>
  </si>
  <si>
    <t>7.96% TAMIL NADU SDL RED 27-04-2026</t>
  </si>
  <si>
    <t>IN3120160020</t>
  </si>
  <si>
    <t>7.96% GUJARAT SDL RED 27-04-2026</t>
  </si>
  <si>
    <t>IN1520160020</t>
  </si>
  <si>
    <t>6.70% ANDHRA PRADESH SDL RED 22-04-2026</t>
  </si>
  <si>
    <t>IN1020200078</t>
  </si>
  <si>
    <t>(a)Listed / Awaiting listing on Stock Exchanges</t>
  </si>
  <si>
    <t>Adani Ports &amp; Special Economic Zone Ltd.</t>
  </si>
  <si>
    <t>INE742F01042</t>
  </si>
  <si>
    <t>Transport Infrastructure</t>
  </si>
  <si>
    <t>Zee Entertainment Enterprises Ltd.</t>
  </si>
  <si>
    <t>INE256A01028</t>
  </si>
  <si>
    <t>Entertainment</t>
  </si>
  <si>
    <t>Adani Enterprises Ltd.</t>
  </si>
  <si>
    <t>INE423A01024</t>
  </si>
  <si>
    <t>Metals &amp; Minerals Trading</t>
  </si>
  <si>
    <t>Kotak Mahindra Bank Ltd.</t>
  </si>
  <si>
    <t>INE237A01028</t>
  </si>
  <si>
    <t>Banks</t>
  </si>
  <si>
    <t>Reliance Industries Ltd.</t>
  </si>
  <si>
    <t>INE002A01018</t>
  </si>
  <si>
    <t>Petroleum Products</t>
  </si>
  <si>
    <t>Maruti Suzuki India Ltd.</t>
  </si>
  <si>
    <t>INE585B01010</t>
  </si>
  <si>
    <t>Automobiles</t>
  </si>
  <si>
    <t>Hindustan Aeronautics Ltd.</t>
  </si>
  <si>
    <t>INE066F01012</t>
  </si>
  <si>
    <t>Aerospace &amp; Defense</t>
  </si>
  <si>
    <t>Housing Development Finance Corporation Ltd.</t>
  </si>
  <si>
    <t>INE001A01036</t>
  </si>
  <si>
    <t>Finance</t>
  </si>
  <si>
    <t>UPL Ltd.</t>
  </si>
  <si>
    <t>INE628A01036</t>
  </si>
  <si>
    <t>Fertilizers &amp; Agrochemicals</t>
  </si>
  <si>
    <t>Sun Pharmaceutical Industries Ltd.</t>
  </si>
  <si>
    <t>INE044A01036</t>
  </si>
  <si>
    <t>Pharmaceuticals &amp; Biotechnology</t>
  </si>
  <si>
    <t>Ambuja Cements Ltd.</t>
  </si>
  <si>
    <t>INE079A01024</t>
  </si>
  <si>
    <t>Cement &amp; Cement Products</t>
  </si>
  <si>
    <t>IDFC Ltd.</t>
  </si>
  <si>
    <t>INE043D01016</t>
  </si>
  <si>
    <t>Tata Consultancy Services Ltd.</t>
  </si>
  <si>
    <t>INE467B01029</t>
  </si>
  <si>
    <t>IT - Software</t>
  </si>
  <si>
    <t>HDFC Bank Ltd.</t>
  </si>
  <si>
    <t>INE040A01034</t>
  </si>
  <si>
    <t>InterGlobe Aviation Ltd.</t>
  </si>
  <si>
    <t>INE646L01027</t>
  </si>
  <si>
    <t>Transport Services</t>
  </si>
  <si>
    <t>Punjab National Bank</t>
  </si>
  <si>
    <t>INE160A01022</t>
  </si>
  <si>
    <t>United Spirits Ltd.</t>
  </si>
  <si>
    <t>INE854D01024</t>
  </si>
  <si>
    <t>Beverages</t>
  </si>
  <si>
    <t>Ashok Leyland Ltd.</t>
  </si>
  <si>
    <t>INE208A01029</t>
  </si>
  <si>
    <t>Agricultural, Commercial &amp; Construction Vehicles</t>
  </si>
  <si>
    <t>Bharat Electronics Ltd.</t>
  </si>
  <si>
    <t>INE263A01024</t>
  </si>
  <si>
    <t>Tata Power Company Ltd.</t>
  </si>
  <si>
    <t>INE245A01021</t>
  </si>
  <si>
    <t>Power</t>
  </si>
  <si>
    <t>Infosys Ltd.</t>
  </si>
  <si>
    <t>INE009A01021</t>
  </si>
  <si>
    <t>ICICI Bank Ltd.</t>
  </si>
  <si>
    <t>INE090A01021</t>
  </si>
  <si>
    <t>MindTree Ltd.</t>
  </si>
  <si>
    <t>INE018I01017</t>
  </si>
  <si>
    <t>HCL Technologies Ltd.</t>
  </si>
  <si>
    <t>INE860A01027</t>
  </si>
  <si>
    <t>Tech Mahindra Ltd.</t>
  </si>
  <si>
    <t>INE669C01036</t>
  </si>
  <si>
    <t>Sun TV Network Ltd.</t>
  </si>
  <si>
    <t>INE424H01027</t>
  </si>
  <si>
    <t>NMDC Ltd.</t>
  </si>
  <si>
    <t>INE584A01023</t>
  </si>
  <si>
    <t>Minerals &amp; Mining</t>
  </si>
  <si>
    <t>Bajaj Finance Ltd.</t>
  </si>
  <si>
    <t>INE296A01024</t>
  </si>
  <si>
    <t>Hindalco Industries Ltd.</t>
  </si>
  <si>
    <t>INE038A01020</t>
  </si>
  <si>
    <t>Non - Ferrous Metals</t>
  </si>
  <si>
    <t>Tata Chemicals Ltd.</t>
  </si>
  <si>
    <t>INE092A01019</t>
  </si>
  <si>
    <t>Chemicals &amp; Petrochemicals</t>
  </si>
  <si>
    <t>Power Finance Corporation Ltd.</t>
  </si>
  <si>
    <t>INE134E01011</t>
  </si>
  <si>
    <t>Cummins India Ltd.</t>
  </si>
  <si>
    <t>INE298A01020</t>
  </si>
  <si>
    <t>Industrial Products</t>
  </si>
  <si>
    <t>Piramal Enterprises Ltd.</t>
  </si>
  <si>
    <t>INE140A01024</t>
  </si>
  <si>
    <t>National Aluminium Company Ltd.</t>
  </si>
  <si>
    <t>INE139A01034</t>
  </si>
  <si>
    <t>Axis Bank Ltd.</t>
  </si>
  <si>
    <t>INE238A01034</t>
  </si>
  <si>
    <t>RBL Bank Ltd.</t>
  </si>
  <si>
    <t>INE976G01028</t>
  </si>
  <si>
    <t>Multi Commodity Exchange Of India Ltd.</t>
  </si>
  <si>
    <t>INE745G01035</t>
  </si>
  <si>
    <t>Capital Markets</t>
  </si>
  <si>
    <t>Zydus Lifesciences Ltd.</t>
  </si>
  <si>
    <t>INE010B01027</t>
  </si>
  <si>
    <t>SRF Ltd.</t>
  </si>
  <si>
    <t>INE647A01010</t>
  </si>
  <si>
    <t>Bata India Ltd.</t>
  </si>
  <si>
    <t>INE176A01028</t>
  </si>
  <si>
    <t>Consumer Durables</t>
  </si>
  <si>
    <t>Bosch Ltd.</t>
  </si>
  <si>
    <t>INE323A01026</t>
  </si>
  <si>
    <t>Auto Components</t>
  </si>
  <si>
    <t>Cholamandalam Investment &amp; Finance Company Ltd.</t>
  </si>
  <si>
    <t>INE121A01024</t>
  </si>
  <si>
    <t>Vedanta Ltd.</t>
  </si>
  <si>
    <t>INE205A01025</t>
  </si>
  <si>
    <t>Diversified Metals</t>
  </si>
  <si>
    <t>Steel Authority of India Ltd.</t>
  </si>
  <si>
    <t>INE114A01011</t>
  </si>
  <si>
    <t>Ferrous Metals</t>
  </si>
  <si>
    <t>Torrent Power Ltd.</t>
  </si>
  <si>
    <t>INE813H01021</t>
  </si>
  <si>
    <t>Mahindra &amp; Mahindra Ltd.</t>
  </si>
  <si>
    <t>INE101A01026</t>
  </si>
  <si>
    <t>P I INDUSTRIES LIMITED</t>
  </si>
  <si>
    <t>INE603J01030</t>
  </si>
  <si>
    <t>Bharat Heavy Electricals Ltd.</t>
  </si>
  <si>
    <t>INE257A01026</t>
  </si>
  <si>
    <t>Electrical Equipment</t>
  </si>
  <si>
    <t>ACC Ltd.</t>
  </si>
  <si>
    <t>INE012A01025</t>
  </si>
  <si>
    <t>Delta Corp Ltd.</t>
  </si>
  <si>
    <t>INE124G01033</t>
  </si>
  <si>
    <t>Leisure Services</t>
  </si>
  <si>
    <t>Indraprastha Gas Ltd.</t>
  </si>
  <si>
    <t>INE203G01027</t>
  </si>
  <si>
    <t>Gas</t>
  </si>
  <si>
    <t>Canara Bank</t>
  </si>
  <si>
    <t>INE476A01014</t>
  </si>
  <si>
    <t>AU Small Finance Bank Ltd.</t>
  </si>
  <si>
    <t>INE949L01017</t>
  </si>
  <si>
    <t>Indian Energy Exchange Ltd.</t>
  </si>
  <si>
    <t>INE022Q01020</t>
  </si>
  <si>
    <t>Nestle India Ltd.</t>
  </si>
  <si>
    <t>INE239A01016</t>
  </si>
  <si>
    <t>Food Products</t>
  </si>
  <si>
    <t>Marico Ltd.</t>
  </si>
  <si>
    <t>INE196A01026</t>
  </si>
  <si>
    <t>Personal Products</t>
  </si>
  <si>
    <t>Gujarat Narmada Valley Fert &amp; Chem Ltd.</t>
  </si>
  <si>
    <t>INE113A01013</t>
  </si>
  <si>
    <t>Tata Communications Ltd.</t>
  </si>
  <si>
    <t>INE151A01013</t>
  </si>
  <si>
    <t>Telecom - Services</t>
  </si>
  <si>
    <t>Larsen &amp; Toubro Ltd.</t>
  </si>
  <si>
    <t>INE018A01030</t>
  </si>
  <si>
    <t>Construction</t>
  </si>
  <si>
    <t>Container Corporation Of India Ltd.</t>
  </si>
  <si>
    <t>INE111A01025</t>
  </si>
  <si>
    <t>Voltas Ltd.</t>
  </si>
  <si>
    <t>INE226A01021</t>
  </si>
  <si>
    <t>Dalmia Bharat Ltd.</t>
  </si>
  <si>
    <t>INE00R701025</t>
  </si>
  <si>
    <t>Aurobindo Pharma Ltd.</t>
  </si>
  <si>
    <t>INE406A01037</t>
  </si>
  <si>
    <t>Asian Paints Ltd.</t>
  </si>
  <si>
    <t>INE021A01026</t>
  </si>
  <si>
    <t>Manappuram Finance Ltd.</t>
  </si>
  <si>
    <t>INE522D01027</t>
  </si>
  <si>
    <t>Berger Paints (I) Ltd.</t>
  </si>
  <si>
    <t>INE463A01038</t>
  </si>
  <si>
    <t>Divi's Laboratories Ltd.</t>
  </si>
  <si>
    <t>INE361B01024</t>
  </si>
  <si>
    <t>ICICI Lombard General Insurance Co. Ltd.</t>
  </si>
  <si>
    <t>INE765G01017</t>
  </si>
  <si>
    <t>Insurance</t>
  </si>
  <si>
    <t>Exide Industries Ltd.</t>
  </si>
  <si>
    <t>INE302A01020</t>
  </si>
  <si>
    <t>PVR Ltd.</t>
  </si>
  <si>
    <t>INE191H01014</t>
  </si>
  <si>
    <t>Trent Ltd.</t>
  </si>
  <si>
    <t>INE849A01020</t>
  </si>
  <si>
    <t>Retailing</t>
  </si>
  <si>
    <t>JSW Steel Ltd.</t>
  </si>
  <si>
    <t>INE019A01038</t>
  </si>
  <si>
    <t>Bandhan Bank Ltd.</t>
  </si>
  <si>
    <t>INE545U01014</t>
  </si>
  <si>
    <t>L&amp;T Finance Holdings Ltd.</t>
  </si>
  <si>
    <t>INE498L01015</t>
  </si>
  <si>
    <t>Hindustan Unilever Ltd.</t>
  </si>
  <si>
    <t>INE030A01027</t>
  </si>
  <si>
    <t>Diversified FMCG</t>
  </si>
  <si>
    <t>Coromandel International Ltd.</t>
  </si>
  <si>
    <t>INE169A01031</t>
  </si>
  <si>
    <t>Chambal Fertilizers &amp; Chemicals Ltd.</t>
  </si>
  <si>
    <t>INE085A01013</t>
  </si>
  <si>
    <t>Bharat Forge Ltd.</t>
  </si>
  <si>
    <t>INE465A01025</t>
  </si>
  <si>
    <t>IndusInd Bank Ltd.</t>
  </si>
  <si>
    <t>INE095A01012</t>
  </si>
  <si>
    <t>Godrej Properties Ltd.</t>
  </si>
  <si>
    <t>INE484J01027</t>
  </si>
  <si>
    <t>Realty</t>
  </si>
  <si>
    <t>Oberoi Realty Ltd.</t>
  </si>
  <si>
    <t>INE093I01010</t>
  </si>
  <si>
    <t>The India Cements Ltd.</t>
  </si>
  <si>
    <t>INE383A01012</t>
  </si>
  <si>
    <t>Laurus Labs Ltd.</t>
  </si>
  <si>
    <t>INE947Q01028</t>
  </si>
  <si>
    <t>Mahindra &amp; Mahindra Financial Services Ltd</t>
  </si>
  <si>
    <t>INE774D01024</t>
  </si>
  <si>
    <t>Jindal Steel &amp; Power Ltd.</t>
  </si>
  <si>
    <t>INE749A01030</t>
  </si>
  <si>
    <t>Grasim Industries Ltd.</t>
  </si>
  <si>
    <t>INE047A01021</t>
  </si>
  <si>
    <t>Ultratech Cement Ltd.</t>
  </si>
  <si>
    <t>INE481G01011</t>
  </si>
  <si>
    <t>Lupin Ltd.</t>
  </si>
  <si>
    <t>INE326A01037</t>
  </si>
  <si>
    <t>LIC Housing Finance Ltd.</t>
  </si>
  <si>
    <t>INE115A01026</t>
  </si>
  <si>
    <t>Birlasoft Ltd.</t>
  </si>
  <si>
    <t>INE836A01035</t>
  </si>
  <si>
    <t>Mphasis Ltd.</t>
  </si>
  <si>
    <t>INE356A01018</t>
  </si>
  <si>
    <t>JK Cement Ltd.</t>
  </si>
  <si>
    <t>INE823G01014</t>
  </si>
  <si>
    <t>Can Fin Homes Ltd.</t>
  </si>
  <si>
    <t>INE477A01020</t>
  </si>
  <si>
    <t>REC Ltd.</t>
  </si>
  <si>
    <t>INE020B01018</t>
  </si>
  <si>
    <t>Apollo Hospitals Enterprise Ltd.</t>
  </si>
  <si>
    <t>INE437A01024</t>
  </si>
  <si>
    <t>Healthcare Services</t>
  </si>
  <si>
    <t>Persistent Systems Ltd.</t>
  </si>
  <si>
    <t>INE262H01013</t>
  </si>
  <si>
    <t>Vodafone Idea Ltd.</t>
  </si>
  <si>
    <t>INE669E01016</t>
  </si>
  <si>
    <t>Rain Industries Ltd.</t>
  </si>
  <si>
    <t>INE855B01025</t>
  </si>
  <si>
    <t>The Federal Bank Ltd.</t>
  </si>
  <si>
    <t>INE171A01029</t>
  </si>
  <si>
    <t>GMR Infrastructure Ltd.</t>
  </si>
  <si>
    <t>INE776C01039</t>
  </si>
  <si>
    <t>Navin Fluorine International Ltd.</t>
  </si>
  <si>
    <t>INE048G01026</t>
  </si>
  <si>
    <t>Page Industries Ltd.</t>
  </si>
  <si>
    <t>INE761H01022</t>
  </si>
  <si>
    <t>Textiles &amp; Apparels</t>
  </si>
  <si>
    <t>Samvardhana Motherson International Ltd.</t>
  </si>
  <si>
    <t>INE775A01035</t>
  </si>
  <si>
    <t>Wipro Ltd.</t>
  </si>
  <si>
    <t>INE075A01022</t>
  </si>
  <si>
    <t>Balrampur Chini Mills Ltd.</t>
  </si>
  <si>
    <t>INE119A01028</t>
  </si>
  <si>
    <t>Agricultural Food &amp; other Products</t>
  </si>
  <si>
    <t>The Indian Hotels Company Ltd.</t>
  </si>
  <si>
    <t>INE053A01029</t>
  </si>
  <si>
    <t>TVS Motor Company Ltd.</t>
  </si>
  <si>
    <t>INE494B01023</t>
  </si>
  <si>
    <t>Metropolis Healthcare Ltd.</t>
  </si>
  <si>
    <t>INE112L01020</t>
  </si>
  <si>
    <t>HDFC Life Insurance Company Ltd.</t>
  </si>
  <si>
    <t>INE795G01014</t>
  </si>
  <si>
    <t>Max Financial Services Ltd.</t>
  </si>
  <si>
    <t>INE180A01020</t>
  </si>
  <si>
    <t>Hindustan Petroleum Corporation Ltd.</t>
  </si>
  <si>
    <t>INE094A01015</t>
  </si>
  <si>
    <t>Aditya Birla Capital Ltd.</t>
  </si>
  <si>
    <t>INE674K01013</t>
  </si>
  <si>
    <t>Tata Steel Ltd.</t>
  </si>
  <si>
    <t>INE081A01020</t>
  </si>
  <si>
    <t>Titan Company Ltd.</t>
  </si>
  <si>
    <t>INE280A01028</t>
  </si>
  <si>
    <t>Indiabulls Housing Finance Ltd.</t>
  </si>
  <si>
    <t>INE148I01020</t>
  </si>
  <si>
    <t>Oracle Financial Services Software Ltd.</t>
  </si>
  <si>
    <t>INE881D01027</t>
  </si>
  <si>
    <t>Amara Raja Batteries Ltd.</t>
  </si>
  <si>
    <t>INE885A01032</t>
  </si>
  <si>
    <t>ITC Ltd.</t>
  </si>
  <si>
    <t>INE154A01025</t>
  </si>
  <si>
    <t>Atul Ltd.</t>
  </si>
  <si>
    <t>INE100A01010</t>
  </si>
  <si>
    <t>SBI Cards &amp; Payment Services Ltd.</t>
  </si>
  <si>
    <t>INE018E01016</t>
  </si>
  <si>
    <t>Power Grid Corporation of India Ltd.</t>
  </si>
  <si>
    <t>INE752E01010</t>
  </si>
  <si>
    <t>Biocon Ltd.</t>
  </si>
  <si>
    <t>INE376G01013</t>
  </si>
  <si>
    <t>Indus Towers Ltd.</t>
  </si>
  <si>
    <t>INE121J01017</t>
  </si>
  <si>
    <t>IPCA Laboratories Ltd.</t>
  </si>
  <si>
    <t>INE571A01038</t>
  </si>
  <si>
    <t>Glenmark Pharmaceuticals Ltd.</t>
  </si>
  <si>
    <t>INE935A01035</t>
  </si>
  <si>
    <t>Hindustan Copper Ltd.</t>
  </si>
  <si>
    <t>INE531E01026</t>
  </si>
  <si>
    <t>Info Edge (India) Ltd.</t>
  </si>
  <si>
    <t>INE663F01024</t>
  </si>
  <si>
    <t>Apollo Tyres Ltd.</t>
  </si>
  <si>
    <t>INE438A01022</t>
  </si>
  <si>
    <t>DLF Ltd.</t>
  </si>
  <si>
    <t>INE271C01023</t>
  </si>
  <si>
    <t>SBI Life Insurance Company Ltd.</t>
  </si>
  <si>
    <t>INE123W01016</t>
  </si>
  <si>
    <t>Tata Consumer Products Ltd.</t>
  </si>
  <si>
    <t>INE192A01025</t>
  </si>
  <si>
    <t>Mahanagar Gas Ltd.</t>
  </si>
  <si>
    <t>INE002S01010</t>
  </si>
  <si>
    <t>Bank of Baroda</t>
  </si>
  <si>
    <t>INE028A01039</t>
  </si>
  <si>
    <t>Gujarat State Petronet Ltd.</t>
  </si>
  <si>
    <t>INE246F01010</t>
  </si>
  <si>
    <t>State Bank of India</t>
  </si>
  <si>
    <t>INE062A01020</t>
  </si>
  <si>
    <t>ABB India Ltd.</t>
  </si>
  <si>
    <t>INE117A01022</t>
  </si>
  <si>
    <t>Godrej Consumer Products Ltd.</t>
  </si>
  <si>
    <t>INE102D01028</t>
  </si>
  <si>
    <t>ICICI Prudential Life Insurance Co Ltd.</t>
  </si>
  <si>
    <t>INE726G01019</t>
  </si>
  <si>
    <t>Syngene International Ltd.</t>
  </si>
  <si>
    <t>INE398R01022</t>
  </si>
  <si>
    <t>Coal India Ltd.</t>
  </si>
  <si>
    <t>INE522F01014</t>
  </si>
  <si>
    <t>Consumable Fuels</t>
  </si>
  <si>
    <t>Siemens Ltd.</t>
  </si>
  <si>
    <t>INE003A01024</t>
  </si>
  <si>
    <t>Granules India Ltd.</t>
  </si>
  <si>
    <t>INE101D01020</t>
  </si>
  <si>
    <t>Abbott India Ltd.</t>
  </si>
  <si>
    <t>INE358A01014</t>
  </si>
  <si>
    <t>Whirlpool of India Ltd.</t>
  </si>
  <si>
    <t>INE716A01013</t>
  </si>
  <si>
    <t>NTPC Ltd.</t>
  </si>
  <si>
    <t>INE733E01010</t>
  </si>
  <si>
    <t>Aditya Birla Fashion and Retail Ltd.</t>
  </si>
  <si>
    <t>INE647O01011</t>
  </si>
  <si>
    <t>Balkrishna Industries Ltd.</t>
  </si>
  <si>
    <t>INE787D01026</t>
  </si>
  <si>
    <t>United Breweries Ltd.</t>
  </si>
  <si>
    <t>INE686F01025</t>
  </si>
  <si>
    <t>Hero MotoCorp Ltd.</t>
  </si>
  <si>
    <t>INE158A01026</t>
  </si>
  <si>
    <t>Dr. Reddy's Laboratories Ltd.</t>
  </si>
  <si>
    <t>INE089A01023</t>
  </si>
  <si>
    <t>Shree Cement Ltd.</t>
  </si>
  <si>
    <t>INE070A01015</t>
  </si>
  <si>
    <t>Torrent Pharmaceuticals Ltd.</t>
  </si>
  <si>
    <t>INE685A01028</t>
  </si>
  <si>
    <t>Pidilite Industries Ltd.</t>
  </si>
  <si>
    <t>INE318A01026</t>
  </si>
  <si>
    <t>Jubilant Foodworks Ltd.</t>
  </si>
  <si>
    <t>INE797F01020</t>
  </si>
  <si>
    <t>Havells India Ltd.</t>
  </si>
  <si>
    <t>INE176B01034</t>
  </si>
  <si>
    <t>Intellect Design Arena Ltd.</t>
  </si>
  <si>
    <t>INE306R01017</t>
  </si>
  <si>
    <t>(b) Unlisted</t>
  </si>
  <si>
    <t>Derivatives</t>
  </si>
  <si>
    <t>(a) Index/Stock Future</t>
  </si>
  <si>
    <t>Intellect Design Arena Ltd.27/10/2022</t>
  </si>
  <si>
    <t>Havells India Ltd.27/10/2022</t>
  </si>
  <si>
    <t>Jubilant Foodworks Ltd.27/10/2022</t>
  </si>
  <si>
    <t>Pidilite Industries Ltd.27/10/2022</t>
  </si>
  <si>
    <t>Torrent Pharmaceuticals Ltd.27/10/2022</t>
  </si>
  <si>
    <t>Shree Cement Ltd.27/10/2022</t>
  </si>
  <si>
    <t>Dr. Reddy's Laboratories Ltd.27/10/2022</t>
  </si>
  <si>
    <t>Hero MotoCorp Ltd.27/10/2022</t>
  </si>
  <si>
    <t>United Breweries Ltd.27/10/2022</t>
  </si>
  <si>
    <t>Balkrishna Industries Ltd.27/10/2022</t>
  </si>
  <si>
    <t>Aditya Birla Fashion and Retail Ltd.27/10/2022</t>
  </si>
  <si>
    <t>NTPC Ltd.27/10/2022</t>
  </si>
  <si>
    <t>Whirlpool of India Ltd.27/10/2022</t>
  </si>
  <si>
    <t>Abbott India Ltd.27/10/2022</t>
  </si>
  <si>
    <t>Granules India Ltd.27/10/2022</t>
  </si>
  <si>
    <t>Siemens Ltd.27/10/2022</t>
  </si>
  <si>
    <t>Coal India Ltd.27/10/2022</t>
  </si>
  <si>
    <t>Syngene International Ltd.27/10/2022</t>
  </si>
  <si>
    <t>ICICI Prudential Life Insurance Co Ltd.27/10/2022</t>
  </si>
  <si>
    <t>Godrej Consumer Products Ltd.27/10/2022</t>
  </si>
  <si>
    <t>ABB India Ltd.27/10/2022</t>
  </si>
  <si>
    <t>State Bank of India27/10/2022</t>
  </si>
  <si>
    <t>Gujarat State Petronet Ltd.27/10/2022</t>
  </si>
  <si>
    <t>Bank of Baroda27/10/2022</t>
  </si>
  <si>
    <t>Mahanagar Gas Ltd.27/10/2022</t>
  </si>
  <si>
    <t>Tata Consumer Products Ltd.27/10/2022</t>
  </si>
  <si>
    <t>SBI Life Insurance Company Ltd.27/10/2022</t>
  </si>
  <si>
    <t>DLF Ltd.27/10/2022</t>
  </si>
  <si>
    <t>HCL Technologies Ltd.24/11/2022</t>
  </si>
  <si>
    <t>Apollo Tyres Ltd.27/10/2022</t>
  </si>
  <si>
    <t>Info Edge (India) Ltd.27/10/2022</t>
  </si>
  <si>
    <t>Hindustan Copper Ltd.27/10/2022</t>
  </si>
  <si>
    <t>Glenmark Pharmaceuticals Ltd.27/10/2022</t>
  </si>
  <si>
    <t>IPCA Laboratories Ltd.27/10/2022</t>
  </si>
  <si>
    <t>Indus Towers Ltd.27/10/2022</t>
  </si>
  <si>
    <t>Biocon Ltd.27/10/2022</t>
  </si>
  <si>
    <t>Power Grid Corporation of India Ltd.27/10/2022</t>
  </si>
  <si>
    <t>Atul Ltd.27/10/2022</t>
  </si>
  <si>
    <t>SBI Cards &amp; Payment Services Ltd.27/10/2022</t>
  </si>
  <si>
    <t>ITC Ltd.27/10/2022</t>
  </si>
  <si>
    <t>Amara Raja Batteries Ltd.27/10/2022</t>
  </si>
  <si>
    <t>Oracle Financial Services Software Ltd.27/10/2022</t>
  </si>
  <si>
    <t>Indiabulls Housing Finance Ltd.27/10/2022</t>
  </si>
  <si>
    <t>Titan Company Ltd.27/10/2022</t>
  </si>
  <si>
    <t>Tata Steel Ltd.27/10/2022</t>
  </si>
  <si>
    <t>Aditya Birla Capital Ltd.27/10/2022</t>
  </si>
  <si>
    <t>Hindustan Petroleum Corporation Ltd.27/10/2022</t>
  </si>
  <si>
    <t>HDFC Life Insurance Company Ltd.27/10/2022</t>
  </si>
  <si>
    <t>Max Financial Services Ltd.27/10/2022</t>
  </si>
  <si>
    <t>Metropolis Healthcare Ltd.27/10/2022</t>
  </si>
  <si>
    <t>TVS Motor Company Ltd.27/10/2022</t>
  </si>
  <si>
    <t>The Indian Hotels Company Ltd.27/10/2022</t>
  </si>
  <si>
    <t>Balrampur Chini Mills Ltd.27/10/2022</t>
  </si>
  <si>
    <t>Wipro Ltd.27/10/2022</t>
  </si>
  <si>
    <t>Samvardhana Motherson International Ltd.27/10/2022</t>
  </si>
  <si>
    <t>Page Industries Ltd.27/10/2022</t>
  </si>
  <si>
    <t>Navin Fluorine International Ltd.27/10/2022</t>
  </si>
  <si>
    <t>GMR Infrastructure Ltd.27/10/2022</t>
  </si>
  <si>
    <t>The Federal Bank Ltd.27/10/2022</t>
  </si>
  <si>
    <t>Rain Industries Ltd.27/10/2022</t>
  </si>
  <si>
    <t>Vodafone Idea Ltd.27/10/2022</t>
  </si>
  <si>
    <t>Persistent Systems Ltd.27/10/2022</t>
  </si>
  <si>
    <t>Apollo Hospitals Enterprise Ltd.27/10/2022</t>
  </si>
  <si>
    <t>REC Ltd.27/10/2022</t>
  </si>
  <si>
    <t>Can Fin Homes Ltd.27/10/2022</t>
  </si>
  <si>
    <t>JK Cement Ltd.27/10/2022</t>
  </si>
  <si>
    <t>Mphasis Ltd.27/10/2022</t>
  </si>
  <si>
    <t>Birlasoft Ltd.27/10/2022</t>
  </si>
  <si>
    <t>LIC Housing Finance Ltd.27/10/2022</t>
  </si>
  <si>
    <t>Lupin Ltd.27/10/2022</t>
  </si>
  <si>
    <t>Ultratech Cement Ltd.27/10/2022</t>
  </si>
  <si>
    <t>Grasim Industries Ltd.27/10/2022</t>
  </si>
  <si>
    <t>Jindal Steel &amp; Power Ltd.27/10/2022</t>
  </si>
  <si>
    <t>Mahindra &amp; Mahindra Financial Services Ltd27/10/2022</t>
  </si>
  <si>
    <t>Laurus Labs Ltd.27/10/2022</t>
  </si>
  <si>
    <t>The India Cements Ltd.27/10/2022</t>
  </si>
  <si>
    <t>Oberoi Realty Ltd.27/10/2022</t>
  </si>
  <si>
    <t>Godrej Properties Ltd.27/10/2022</t>
  </si>
  <si>
    <t>IndusInd Bank Ltd.27/10/2022</t>
  </si>
  <si>
    <t>Bharat Forge Ltd.27/10/2022</t>
  </si>
  <si>
    <t>Chambal Fertilizers &amp; Chemicals Ltd.27/10/2022</t>
  </si>
  <si>
    <t>Coromandel International Ltd.27/10/2022</t>
  </si>
  <si>
    <t>Hindustan Unilever Ltd.27/10/2022</t>
  </si>
  <si>
    <t>L&amp;T Finance Holdings Ltd.27/10/2022</t>
  </si>
  <si>
    <t>Bandhan Bank Ltd.27/10/2022</t>
  </si>
  <si>
    <t>JSW Steel Ltd.27/10/2022</t>
  </si>
  <si>
    <t>Trent Ltd.27/10/2022</t>
  </si>
  <si>
    <t>PVR Ltd.27/10/2022</t>
  </si>
  <si>
    <t>Exide Industries Ltd.27/10/2022</t>
  </si>
  <si>
    <t>ICICI Lombard General Insurance Co. Ltd.27/10/2022</t>
  </si>
  <si>
    <t>Divi's Laboratories Ltd.27/10/2022</t>
  </si>
  <si>
    <t>Berger Paints (I) Ltd.27/10/2022</t>
  </si>
  <si>
    <t>Manappuram Finance Ltd.27/10/2022</t>
  </si>
  <si>
    <t>Asian Paints Ltd.27/10/2022</t>
  </si>
  <si>
    <t>Aurobindo Pharma Ltd.27/10/2022</t>
  </si>
  <si>
    <t>Dalmia Bharat Ltd.27/10/2022</t>
  </si>
  <si>
    <t>Voltas Ltd.27/10/2022</t>
  </si>
  <si>
    <t>Container Corporation Of India Ltd.27/10/2022</t>
  </si>
  <si>
    <t>Larsen &amp; Toubro Ltd.27/10/2022</t>
  </si>
  <si>
    <t>Tata Communications Ltd.27/10/2022</t>
  </si>
  <si>
    <t>Gujarat Narmada Valley Fert &amp; Chem Ltd.27/10/2022</t>
  </si>
  <si>
    <t>Marico Ltd.27/10/2022</t>
  </si>
  <si>
    <t>Nestle India Ltd.27/10/2022</t>
  </si>
  <si>
    <t>Indian Energy Exchange Ltd.27/10/2022</t>
  </si>
  <si>
    <t>AU Small Finance Bank Ltd.27/10/2022</t>
  </si>
  <si>
    <t>Canara Bank27/10/2022</t>
  </si>
  <si>
    <t>Indraprastha Gas Ltd.27/10/2022</t>
  </si>
  <si>
    <t>Delta Corp Ltd.27/10/2022</t>
  </si>
  <si>
    <t>ACC Ltd.27/10/2022</t>
  </si>
  <si>
    <t>Bharat Heavy Electricals Ltd.27/10/2022</t>
  </si>
  <si>
    <t>P I INDUSTRIES LIMITED27/10/2022</t>
  </si>
  <si>
    <t>Mahindra &amp; Mahindra Ltd.27/10/2022</t>
  </si>
  <si>
    <t>Torrent Power Ltd.27/10/2022</t>
  </si>
  <si>
    <t>Steel Authority of India Ltd.27/10/2022</t>
  </si>
  <si>
    <t>Vedanta Ltd.27/10/2022</t>
  </si>
  <si>
    <t>Cholamandalam Investment &amp; Finance Company Ltd.27/10/2022</t>
  </si>
  <si>
    <t>Bosch Ltd.27/10/2022</t>
  </si>
  <si>
    <t>Bata India Ltd.27/10/2022</t>
  </si>
  <si>
    <t>SRF Ltd.27/10/2022</t>
  </si>
  <si>
    <t>Zydus Lifesciences Ltd.27/10/2022</t>
  </si>
  <si>
    <t>Multi Commodity Exchange Of India Ltd.27/10/2022</t>
  </si>
  <si>
    <t>RBL Bank Ltd.27/10/2022</t>
  </si>
  <si>
    <t>Axis Bank Ltd.27/10/2022</t>
  </si>
  <si>
    <t>National Aluminium Company Ltd.27/10/2022</t>
  </si>
  <si>
    <t>Piramal Enterprises Ltd.27/10/2022</t>
  </si>
  <si>
    <t>Cummins India Ltd.27/10/2022</t>
  </si>
  <si>
    <t>Power Finance Corporation Ltd.27/10/2022</t>
  </si>
  <si>
    <t>Tata Chemicals Ltd.27/10/2022</t>
  </si>
  <si>
    <t>Hindalco Industries Ltd.27/10/2022</t>
  </si>
  <si>
    <t>Bajaj Finance Ltd.27/10/2022</t>
  </si>
  <si>
    <t>NMDC Ltd.27/10/2022</t>
  </si>
  <si>
    <t>HCL Technologies Ltd.27/10/2022</t>
  </si>
  <si>
    <t>Sun TV Network Ltd.27/10/2022</t>
  </si>
  <si>
    <t>Tech Mahindra Ltd.27/10/2022</t>
  </si>
  <si>
    <t>MindTree Ltd.27/10/2022</t>
  </si>
  <si>
    <t>Infosys Ltd.27/10/2022</t>
  </si>
  <si>
    <t>ICICI Bank Ltd.27/10/2022</t>
  </si>
  <si>
    <t>Tata Power Company Ltd.27/10/2022</t>
  </si>
  <si>
    <t>Bharat Electronics Ltd.27/10/2022</t>
  </si>
  <si>
    <t>Ashok Leyland Ltd.27/10/2022</t>
  </si>
  <si>
    <t>United Spirits Ltd.27/10/2022</t>
  </si>
  <si>
    <t>Punjab National Bank27/10/2022</t>
  </si>
  <si>
    <t>InterGlobe Aviation Ltd.27/10/2022</t>
  </si>
  <si>
    <t>HDFC Bank Ltd.27/10/2022</t>
  </si>
  <si>
    <t>Tata Consultancy Services Ltd.27/10/2022</t>
  </si>
  <si>
    <t>IDFC Ltd.27/10/2022</t>
  </si>
  <si>
    <t>Ambuja Cements Ltd.27/10/2022</t>
  </si>
  <si>
    <t>Sun Pharmaceutical Industries Ltd.27/10/2022</t>
  </si>
  <si>
    <t>UPL Ltd.27/10/2022</t>
  </si>
  <si>
    <t>Housing Development Finance Corporation Ltd.27/10/2022</t>
  </si>
  <si>
    <t>Hindustan Aeronautics Ltd.27/10/2022</t>
  </si>
  <si>
    <t>Maruti Suzuki India Ltd.27/10/2022</t>
  </si>
  <si>
    <t>Reliance Industries Ltd.27/10/2022</t>
  </si>
  <si>
    <t>Kotak Mahindra Bank Ltd.27/10/2022</t>
  </si>
  <si>
    <t>Adani Enterprises Ltd.27/10/2022</t>
  </si>
  <si>
    <t>Zee Entertainment Enterprises Ltd.27/10/2022</t>
  </si>
  <si>
    <t>Adani Ports &amp; Special Economic Zone Ltd.27/10/2022</t>
  </si>
  <si>
    <t>7.21% HDFC LTD NCD RED 30-12-2022**</t>
  </si>
  <si>
    <t>INE001A07SD3</t>
  </si>
  <si>
    <t>7.16% GOVT OF INDIA RED 20-05-2023</t>
  </si>
  <si>
    <t>IN0020130012</t>
  </si>
  <si>
    <t>8.83% GOVT OF INDIA RED 25-11-2023</t>
  </si>
  <si>
    <t>IN0020130061</t>
  </si>
  <si>
    <t>6.84% GOVT OF INDIA RED 19-12-2022</t>
  </si>
  <si>
    <t>IN0020160050</t>
  </si>
  <si>
    <t>3.96% GOVT OF INDIA RED 09-11-2022</t>
  </si>
  <si>
    <t>IN0020200260</t>
  </si>
  <si>
    <t>6.69% GOVT OF INDIA RED 27-06-2024</t>
  </si>
  <si>
    <t>IN0020220052</t>
  </si>
  <si>
    <t>182 DAYS TBILL RED 15-12-2022</t>
  </si>
  <si>
    <t>IN002022Y112</t>
  </si>
  <si>
    <t>364 DAYS TBILL RED 19-01-2023</t>
  </si>
  <si>
    <t>IN002021Z442</t>
  </si>
  <si>
    <t>364 DAYS TBILL RED 16-03-2023</t>
  </si>
  <si>
    <t>IN002021Z525</t>
  </si>
  <si>
    <t>364 DAYS TBILL RED 29-06-2023</t>
  </si>
  <si>
    <t>IN002022Z135</t>
  </si>
  <si>
    <t>364 DAYS TBILL RED 02-03-2023</t>
  </si>
  <si>
    <t>IN002021Z509</t>
  </si>
  <si>
    <t>364 DAYS TBILL RED 17-08-2023</t>
  </si>
  <si>
    <t>IN002022Z200</t>
  </si>
  <si>
    <t>364 DAYS TBILL RED 25-05-2023</t>
  </si>
  <si>
    <t>IN002022Z085</t>
  </si>
  <si>
    <t>364 DAYS TBILL RED 05-01-2023</t>
  </si>
  <si>
    <t>IN002021Z426</t>
  </si>
  <si>
    <t>364 DAYS TBILL RED 17-11-2022</t>
  </si>
  <si>
    <t>IN002021Z343</t>
  </si>
  <si>
    <t>INE860H14W43</t>
  </si>
  <si>
    <t>INE018A14IS2</t>
  </si>
  <si>
    <t>Net Receivables/(Payables) include Net Current Assets as well as the Mark to Market on derivative trades.</t>
  </si>
  <si>
    <t>Bajaj Finserv Ltd.</t>
  </si>
  <si>
    <t>INE918I01026</t>
  </si>
  <si>
    <t>GAIL (India) Ltd.</t>
  </si>
  <si>
    <t>INE129A01019</t>
  </si>
  <si>
    <t>Schaeffler India Ltd.</t>
  </si>
  <si>
    <t>INE513A01022</t>
  </si>
  <si>
    <t>Bharat Petroleum Corporation Ltd.</t>
  </si>
  <si>
    <t>INE029A01011</t>
  </si>
  <si>
    <t>Computer Age Management Services Ltd.</t>
  </si>
  <si>
    <t>INE596I01012</t>
  </si>
  <si>
    <t>Oil &amp; Natural Gas Corporation Ltd.</t>
  </si>
  <si>
    <t>INE213A01029</t>
  </si>
  <si>
    <t>Oil</t>
  </si>
  <si>
    <t>UNO Minda Ltd.</t>
  </si>
  <si>
    <t>INE405E01023</t>
  </si>
  <si>
    <t>Petronet LNG Ltd.</t>
  </si>
  <si>
    <t>INE347G01014</t>
  </si>
  <si>
    <t>Tata Elxsi Ltd.</t>
  </si>
  <si>
    <t>INE670A01012</t>
  </si>
  <si>
    <t>Kajaria Ceramics Ltd.</t>
  </si>
  <si>
    <t>INE217B01036</t>
  </si>
  <si>
    <t>Orient Electric Ltd.</t>
  </si>
  <si>
    <t>INE142Z01019</t>
  </si>
  <si>
    <t>Avenue Supermarts Ltd.</t>
  </si>
  <si>
    <t>INE192R01011</t>
  </si>
  <si>
    <t>Creditaccess Grameen Ltd.</t>
  </si>
  <si>
    <t>INE741K01010</t>
  </si>
  <si>
    <t>Brigade Enterprises Ltd.</t>
  </si>
  <si>
    <t>INE791I01019</t>
  </si>
  <si>
    <t>Westlife Development Ltd.</t>
  </si>
  <si>
    <t>INE274F01020</t>
  </si>
  <si>
    <t>Gujarat Fluorochemicals Ltd.</t>
  </si>
  <si>
    <t>INE09N301011</t>
  </si>
  <si>
    <t>CRISIL Ltd.</t>
  </si>
  <si>
    <t>INE007A01025</t>
  </si>
  <si>
    <t>V-Mart Retail Ltd.</t>
  </si>
  <si>
    <t>INE665J01013</t>
  </si>
  <si>
    <t>Timken India Ltd.</t>
  </si>
  <si>
    <t>INE325A01013</t>
  </si>
  <si>
    <t>BROOKFIELD INDIA REAL ESTATE TRUST</t>
  </si>
  <si>
    <t>INE0FDU25010</t>
  </si>
  <si>
    <t>Bharti Airtel Ltd.</t>
  </si>
  <si>
    <t>IN9397D01014</t>
  </si>
  <si>
    <t>Hindustan Zinc Ltd.</t>
  </si>
  <si>
    <t>INE267A01025</t>
  </si>
  <si>
    <t>Sumitomo Chemical India Ltd.</t>
  </si>
  <si>
    <t>INE258G01013</t>
  </si>
  <si>
    <t>Gland Pharma Ltd.</t>
  </si>
  <si>
    <t>INE068V01023</t>
  </si>
  <si>
    <t>KNR Constructions Ltd.</t>
  </si>
  <si>
    <t>INE634I01029</t>
  </si>
  <si>
    <t>HDFC LTD WARRANTS</t>
  </si>
  <si>
    <t>INE001A13049</t>
  </si>
  <si>
    <t>Eicher Motors Ltd.</t>
  </si>
  <si>
    <t>INE066A01021</t>
  </si>
  <si>
    <t>Equitas Holdings Ltd.</t>
  </si>
  <si>
    <t>INE988K01017</t>
  </si>
  <si>
    <t>INE397D01024</t>
  </si>
  <si>
    <t>L&amp;T Technology Services Ltd.</t>
  </si>
  <si>
    <t>INE010V01017</t>
  </si>
  <si>
    <t>IT - Services</t>
  </si>
  <si>
    <t>Coforge Ltd.</t>
  </si>
  <si>
    <t>INE591G01017</t>
  </si>
  <si>
    <t>Bharti Airtel Ltd.27/10/2022</t>
  </si>
  <si>
    <t>Eicher Motors Ltd.27/10/2022</t>
  </si>
  <si>
    <t>Coforge Ltd.27/10/2022</t>
  </si>
  <si>
    <t>L&amp;T Technology Services Ltd.27/10/2022</t>
  </si>
  <si>
    <t>GAIL (India) Ltd.27/10/2022</t>
  </si>
  <si>
    <t>NIFTY 27/10/2022</t>
  </si>
  <si>
    <t>INDEX FUTURES</t>
  </si>
  <si>
    <t>(B)Index / Stock Option</t>
  </si>
  <si>
    <t>PUT NIFTY 27/10/2022 18000</t>
  </si>
  <si>
    <t>INDEX OPTIONS</t>
  </si>
  <si>
    <t>PUT NIFTY 27/10/2022 18500</t>
  </si>
  <si>
    <t>CALL SBI LIFE INSURANCE 27/10/2022 1300</t>
  </si>
  <si>
    <t>SHARE OPTIONS</t>
  </si>
  <si>
    <t>CALL BHARAT PETRO CORP 27/10/2022 310</t>
  </si>
  <si>
    <t>CALL COAL INDIA LTD 27/10/2022 220</t>
  </si>
  <si>
    <t>CALL TECH MAHINDRA LTD 27/10/2022 1040</t>
  </si>
  <si>
    <t>CALL HINDALCO IND LTD 27/10/2022 400</t>
  </si>
  <si>
    <t>CALL HDFC LTD 27/10/2022 2300</t>
  </si>
  <si>
    <t>CALL TATA STEEL LTD 27/10/2022 104</t>
  </si>
  <si>
    <t>CALL ULTRATECH CEMENT 27/10/2022 6400</t>
  </si>
  <si>
    <t>CALL HCL TECHNOLOGIES LT 27/10/2022 940</t>
  </si>
  <si>
    <t>CALL BAJAJ FINANCE LTD 27/10/2022 7300</t>
  </si>
  <si>
    <t>CALL MARUTI SUZUKI IND 27/10/2022 9000</t>
  </si>
  <si>
    <t>CALL M&amp;M LTD 27/10/2022 1300</t>
  </si>
  <si>
    <t>CALL INFOSYS LTD 27/10/2022 1460</t>
  </si>
  <si>
    <t>CALL STATE BANK OF INDIA 27/10/2022 550</t>
  </si>
  <si>
    <t>CALL INDUSIND BANK LTD 27/10/2022 1180</t>
  </si>
  <si>
    <t>CALL RELIANCE INDUS LTD 27/10/2022 2400</t>
  </si>
  <si>
    <t>CALL LARSEN &amp; TOUBRO LTD 27/10/2022 1840</t>
  </si>
  <si>
    <t>CALL HDFC BANK LTD 27/10/2022 1400</t>
  </si>
  <si>
    <t>CALL ICICI BANK LTD 27/10/2022 860</t>
  </si>
  <si>
    <t>CALL AXIS BANK LTD 27/10/2022 730</t>
  </si>
  <si>
    <t>5.14% NABARD NCD RED 31-01-2024**</t>
  </si>
  <si>
    <t>INE261F08CK9</t>
  </si>
  <si>
    <t>5.32% NATIONAL HOUSING BANK RED 01-09-23**</t>
  </si>
  <si>
    <t>INE557F08FK3</t>
  </si>
  <si>
    <t>8.2% IND GR TRU SR V CAT III&amp;IV 06-05-31**</t>
  </si>
  <si>
    <t>INE219X07264</t>
  </si>
  <si>
    <t>7.40% IND GR TRU SR K 26-12-25 C 270925**</t>
  </si>
  <si>
    <t>INE219X07132</t>
  </si>
  <si>
    <t>5.22% GOVT OF INDIA RED 15-06-2025</t>
  </si>
  <si>
    <t>IN0020200112</t>
  </si>
  <si>
    <t>7.37% GOVT OF INDIA RED 16-04-2023</t>
  </si>
  <si>
    <t>IN0020180025</t>
  </si>
  <si>
    <t>7.18% TAMIL NADU SDL RED 26-07-2027</t>
  </si>
  <si>
    <t>IN3120170078</t>
  </si>
  <si>
    <t>182 DAYS TBILL RED 01-12-2022</t>
  </si>
  <si>
    <t>IN002022Y096</t>
  </si>
  <si>
    <t>182 DAYS TBILL RED 08-12-2022</t>
  </si>
  <si>
    <t>IN002022Y104</t>
  </si>
  <si>
    <t>364 DAYS TBILL RED 12-01-2023</t>
  </si>
  <si>
    <t>IN002021Z434</t>
  </si>
  <si>
    <t>364 DAYS TBILL RED 20-10-2022</t>
  </si>
  <si>
    <t>IN002021Z301</t>
  </si>
  <si>
    <t>AXIS BANK LTD CD RED 09-03-2023#**</t>
  </si>
  <si>
    <t>INE238A163Z9</t>
  </si>
  <si>
    <t>Britannia Industries Ltd.</t>
  </si>
  <si>
    <t>INE216A01030</t>
  </si>
  <si>
    <t>Solar Industries India Ltd.</t>
  </si>
  <si>
    <t>INE343H01029</t>
  </si>
  <si>
    <t>Tata Motors Ltd.</t>
  </si>
  <si>
    <t>INE155A01022</t>
  </si>
  <si>
    <t>Procter &amp; Gamble Hygiene&amp;HealthCare Ltd.</t>
  </si>
  <si>
    <t>INE179A01014</t>
  </si>
  <si>
    <t>AIA Engineering Ltd.</t>
  </si>
  <si>
    <t>INE212H01026</t>
  </si>
  <si>
    <t>GlaxoSmithKline Pharmaceuticals Ltd.</t>
  </si>
  <si>
    <t>INE159A01016</t>
  </si>
  <si>
    <t>Crompton Greaves Cons Electrical Ltd.</t>
  </si>
  <si>
    <t>INE299U01018</t>
  </si>
  <si>
    <t>Crompton Greaves Cons Electrical Ltd.27/10/2022</t>
  </si>
  <si>
    <t>The Phoenix Mills Ltd.</t>
  </si>
  <si>
    <t>INE211B01039</t>
  </si>
  <si>
    <t>Cipla Ltd.</t>
  </si>
  <si>
    <t>INE059A01026</t>
  </si>
  <si>
    <t>Motherson Sumi Wiring India Ltd.</t>
  </si>
  <si>
    <t>INE0FS801015</t>
  </si>
  <si>
    <t>Praj Industries Ltd.</t>
  </si>
  <si>
    <t>INE074A01025</t>
  </si>
  <si>
    <t>Industrial Manufacturing</t>
  </si>
  <si>
    <t>JB Chemicals &amp; Pharmaceuticals Ltd.</t>
  </si>
  <si>
    <t>INE572A01028</t>
  </si>
  <si>
    <t>Astral Ltd.</t>
  </si>
  <si>
    <t>INE006I01046</t>
  </si>
  <si>
    <t>Max Healthcare Institute Ltd.</t>
  </si>
  <si>
    <t>INE027H01010</t>
  </si>
  <si>
    <t>APL Apollo Tubes Ltd.</t>
  </si>
  <si>
    <t>INE702C01027</t>
  </si>
  <si>
    <t>Century Plyboards (India) Ltd.</t>
  </si>
  <si>
    <t>INE348B01021</t>
  </si>
  <si>
    <t>GMM Pfaudler Ltd.</t>
  </si>
  <si>
    <t>INE541A01023</t>
  </si>
  <si>
    <t>Action Construction Equipment Ltd.</t>
  </si>
  <si>
    <t>INE731H01025</t>
  </si>
  <si>
    <t>Gujarat Gas Ltd.</t>
  </si>
  <si>
    <t>INE844O01030</t>
  </si>
  <si>
    <t>Honeywell Automation India Ltd.</t>
  </si>
  <si>
    <t>INE671A01010</t>
  </si>
  <si>
    <t>Dixon Technologies (India) Ltd.</t>
  </si>
  <si>
    <t>INE935N01020</t>
  </si>
  <si>
    <t>Emami Ltd.</t>
  </si>
  <si>
    <t>INE548C01032</t>
  </si>
  <si>
    <t>Kansai Nerolac Paints Ltd.</t>
  </si>
  <si>
    <t>INE531A01024</t>
  </si>
  <si>
    <t>Mahindra Logistics Ltd.</t>
  </si>
  <si>
    <t>INE766P01016</t>
  </si>
  <si>
    <t>Gateway Distriparks Ltd.</t>
  </si>
  <si>
    <t>INE079J01017</t>
  </si>
  <si>
    <t>KEI Industries Ltd.</t>
  </si>
  <si>
    <t>INE878B01027</t>
  </si>
  <si>
    <t>City Union Bank Ltd.</t>
  </si>
  <si>
    <t>INE491A01021</t>
  </si>
  <si>
    <t>Mold-Tek Packaging Ltd.</t>
  </si>
  <si>
    <t>INE893J01029</t>
  </si>
  <si>
    <t>Ratnamani Metals &amp; Tubes Ltd.</t>
  </si>
  <si>
    <t>INE703B01027</t>
  </si>
  <si>
    <t>RHI Magnesita India Ltd.</t>
  </si>
  <si>
    <t>INE743M01012</t>
  </si>
  <si>
    <t>K.P.R. Mill Ltd.</t>
  </si>
  <si>
    <t>INE930H01031</t>
  </si>
  <si>
    <t>NOCIL Ltd.</t>
  </si>
  <si>
    <t>INE163A01018</t>
  </si>
  <si>
    <t>JK Lakshmi Cement Ltd.</t>
  </si>
  <si>
    <t>INE786A01032</t>
  </si>
  <si>
    <t>Fine Organic Industries Ltd.</t>
  </si>
  <si>
    <t>INE686Y01026</t>
  </si>
  <si>
    <t>Grindwell Norton Ltd.</t>
  </si>
  <si>
    <t>INE536A01023</t>
  </si>
  <si>
    <t>TCI Express Ltd.</t>
  </si>
  <si>
    <t>INE586V01016</t>
  </si>
  <si>
    <t>PNC Infratech Ltd.</t>
  </si>
  <si>
    <t>INE195J01029</t>
  </si>
  <si>
    <t>Apar Industries Ltd.</t>
  </si>
  <si>
    <t>INE372A01015</t>
  </si>
  <si>
    <t>Greenpanel Industries Ltd.</t>
  </si>
  <si>
    <t>INE08ZM01014</t>
  </si>
  <si>
    <t>Indian Bank</t>
  </si>
  <si>
    <t>INE562A01011</t>
  </si>
  <si>
    <t>Teamlease Services Ltd.</t>
  </si>
  <si>
    <t>INE985S01024</t>
  </si>
  <si>
    <t>Commercial Services &amp; Supplies</t>
  </si>
  <si>
    <t>Subros Ltd.</t>
  </si>
  <si>
    <t>INE287B01021</t>
  </si>
  <si>
    <t>The Great Eastern Shipping Company Ltd.</t>
  </si>
  <si>
    <t>INE017A01032</t>
  </si>
  <si>
    <t>Voltamp Transformers Ltd.</t>
  </si>
  <si>
    <t>INE540H01012</t>
  </si>
  <si>
    <t>Garware Technical Fibres Ltd.</t>
  </si>
  <si>
    <t>INE276A01018</t>
  </si>
  <si>
    <t>KEC International Ltd.</t>
  </si>
  <si>
    <t>INE389H01022</t>
  </si>
  <si>
    <t>Jamna Auto Industries Ltd.</t>
  </si>
  <si>
    <t>INE039C01032</t>
  </si>
  <si>
    <t>Tejas Networks Ltd.</t>
  </si>
  <si>
    <t>INE010J01012</t>
  </si>
  <si>
    <t>Telecom - Equipment &amp; Accessories</t>
  </si>
  <si>
    <t>Amber Enterprises India Ltd.</t>
  </si>
  <si>
    <t>INE371P01015</t>
  </si>
  <si>
    <t>CSB Bank Ltd.</t>
  </si>
  <si>
    <t>INE679A01013</t>
  </si>
  <si>
    <t>Suven Pharmaceuticals Ltd.</t>
  </si>
  <si>
    <t>INE03QK01018</t>
  </si>
  <si>
    <t>Mastek Ltd.</t>
  </si>
  <si>
    <t>INE759A01021</t>
  </si>
  <si>
    <t>Vedant Fashions Ltd.</t>
  </si>
  <si>
    <t>INE825V01034</t>
  </si>
  <si>
    <t>Carborundum Universal Ltd.</t>
  </si>
  <si>
    <t>INE120A01034</t>
  </si>
  <si>
    <t>Agro Tech Foods Ltd.</t>
  </si>
  <si>
    <t>INE209A01019</t>
  </si>
  <si>
    <t>Rolex Rings Ltd.</t>
  </si>
  <si>
    <t>INE645S01016</t>
  </si>
  <si>
    <t>Cholamandalam Financial Holdings Ltd.</t>
  </si>
  <si>
    <t>INE149A01033</t>
  </si>
  <si>
    <t>Sudarshan Chemical Industries Ltd.</t>
  </si>
  <si>
    <t>INE659A01023</t>
  </si>
  <si>
    <t>Ahluwalia Contracts (India) Ltd.</t>
  </si>
  <si>
    <t>INE758C01029</t>
  </si>
  <si>
    <t>Angel One Ltd.</t>
  </si>
  <si>
    <t>INE732I01013</t>
  </si>
  <si>
    <t>Rategain Travel Technologies Ltd.</t>
  </si>
  <si>
    <t>INE0CLI01024</t>
  </si>
  <si>
    <t>Vinati Organics Ltd.</t>
  </si>
  <si>
    <t>INE410B01037</t>
  </si>
  <si>
    <t>Ashoka Buildcon Ltd.</t>
  </si>
  <si>
    <t>INE442H01029</t>
  </si>
  <si>
    <t>ZF Commercial Vehicle Ctrl Sys Ind Ltd.</t>
  </si>
  <si>
    <t>INE342J01019</t>
  </si>
  <si>
    <t>BEML Ltd.</t>
  </si>
  <si>
    <t>INE258A01016</t>
  </si>
  <si>
    <t>MINDSPACE BUSINESS PARKS REIT</t>
  </si>
  <si>
    <t>INE0CCU25019</t>
  </si>
  <si>
    <t>Tarsons Products Ltd.</t>
  </si>
  <si>
    <t>INE144Z01023</t>
  </si>
  <si>
    <t>Healthcare Equipment &amp; Supplies</t>
  </si>
  <si>
    <t>BEML LAND ASSETS LTD</t>
  </si>
  <si>
    <t>INDUMMY08091</t>
  </si>
  <si>
    <t>CALL AXIS BANK LTD 27/10/2022 760</t>
  </si>
  <si>
    <t>CALL ITC LTD 27/10/2022 335</t>
  </si>
  <si>
    <t>EDELWEISS LIQUID FUND - DIRECT PL -GR</t>
  </si>
  <si>
    <t>INF754K01GM4</t>
  </si>
  <si>
    <t>Colgate Palmolive (India) Ltd.</t>
  </si>
  <si>
    <t>INE259A01022</t>
  </si>
  <si>
    <t>Bajaj Auto Ltd.</t>
  </si>
  <si>
    <t>INE917I01010</t>
  </si>
  <si>
    <t>Dabur India Ltd.</t>
  </si>
  <si>
    <t>INE016A01026</t>
  </si>
  <si>
    <t>Larsen &amp; Toubro Infotech Ltd.</t>
  </si>
  <si>
    <t>INE214T01019</t>
  </si>
  <si>
    <t>Muthoot Finance Ltd.</t>
  </si>
  <si>
    <t>INE414G01012</t>
  </si>
  <si>
    <t>Yes Bank Ltd.</t>
  </si>
  <si>
    <t>Tube Investments Of India Ltd.</t>
  </si>
  <si>
    <t>INE974X01010</t>
  </si>
  <si>
    <t>VARUN BEVERAGES LIMITED</t>
  </si>
  <si>
    <t>INE200M01013</t>
  </si>
  <si>
    <t>Shriram Transport Finance Company Ltd.</t>
  </si>
  <si>
    <t>INE721A01013</t>
  </si>
  <si>
    <t>INE528G01035</t>
  </si>
  <si>
    <t>Adani Total Gas Ltd.</t>
  </si>
  <si>
    <t>INE399L01023</t>
  </si>
  <si>
    <t>Adani Transmission Ltd.</t>
  </si>
  <si>
    <t>INE931S01010</t>
  </si>
  <si>
    <t>MRF Ltd.</t>
  </si>
  <si>
    <t>INE883A01011</t>
  </si>
  <si>
    <t>Alkem Laboratories Ltd.</t>
  </si>
  <si>
    <t>INE540L01014</t>
  </si>
  <si>
    <t>Adani Green Energy Ltd.</t>
  </si>
  <si>
    <t>INE364U01010</t>
  </si>
  <si>
    <t>IDFC First Bank Ltd.</t>
  </si>
  <si>
    <t>INE092T01019</t>
  </si>
  <si>
    <t>Sundaram Finance Ltd.</t>
  </si>
  <si>
    <t>INE660A01013</t>
  </si>
  <si>
    <t>Deepak Nitrite Ltd.</t>
  </si>
  <si>
    <t>INE288B01029</t>
  </si>
  <si>
    <t>CG Power and Industrial Solutions Ltd.</t>
  </si>
  <si>
    <t>INE067A01029</t>
  </si>
  <si>
    <t>Supreme Industries Ltd.</t>
  </si>
  <si>
    <t>INE195A01028</t>
  </si>
  <si>
    <t>Fortis Healthcare Ltd.</t>
  </si>
  <si>
    <t>INE061F01013</t>
  </si>
  <si>
    <t>JSW Energy Ltd.</t>
  </si>
  <si>
    <t>INE121E01018</t>
  </si>
  <si>
    <t>Adani Wilmar Ltd.</t>
  </si>
  <si>
    <t>INE699H01024</t>
  </si>
  <si>
    <t>Polycab India Ltd.</t>
  </si>
  <si>
    <t>INE455K01017</t>
  </si>
  <si>
    <t>SKF India Ltd.</t>
  </si>
  <si>
    <t>INE640A01023</t>
  </si>
  <si>
    <t>Aavas Financiers Ltd.</t>
  </si>
  <si>
    <t>INE216P01012</t>
  </si>
  <si>
    <t>NHPC Ltd.</t>
  </si>
  <si>
    <t>INE848E01016</t>
  </si>
  <si>
    <t>The Ramco Cements Ltd.</t>
  </si>
  <si>
    <t>INE331A01037</t>
  </si>
  <si>
    <t>Sundram Fasteners Ltd.</t>
  </si>
  <si>
    <t>INE387A01021</t>
  </si>
  <si>
    <t>Patanjali Foods Ltd.</t>
  </si>
  <si>
    <t>INE619A01035</t>
  </si>
  <si>
    <t>Poonawalla Fincorp Ltd.</t>
  </si>
  <si>
    <t>INE511C01022</t>
  </si>
  <si>
    <t>Sona BLW Precision Forgings Ltd.</t>
  </si>
  <si>
    <t>INE073K01018</t>
  </si>
  <si>
    <t>Thermax Ltd.</t>
  </si>
  <si>
    <t>INE152A01029</t>
  </si>
  <si>
    <t>Dr. Lal Path Labs Ltd.</t>
  </si>
  <si>
    <t>INE600L01024</t>
  </si>
  <si>
    <t>Macrotech Developers Ltd.</t>
  </si>
  <si>
    <t>INE670K01029</t>
  </si>
  <si>
    <t>Rajesh Exports Ltd.</t>
  </si>
  <si>
    <t>INE343B01030</t>
  </si>
  <si>
    <t>Relaxo Footwears Ltd.</t>
  </si>
  <si>
    <t>INE131B01039</t>
  </si>
  <si>
    <t>Linde India Ltd.</t>
  </si>
  <si>
    <t>INE473A01011</t>
  </si>
  <si>
    <t>Escorts Kubota Ltd.</t>
  </si>
  <si>
    <t>INE042A01014</t>
  </si>
  <si>
    <t>3M India Ltd.</t>
  </si>
  <si>
    <t>INE470A01017</t>
  </si>
  <si>
    <t>Diversified</t>
  </si>
  <si>
    <t>Indiamart Intermesh Ltd.</t>
  </si>
  <si>
    <t>INE933S01016</t>
  </si>
  <si>
    <t>Affle (India) Ltd.</t>
  </si>
  <si>
    <t>INE00WC01027</t>
  </si>
  <si>
    <t>Pfizer Ltd.</t>
  </si>
  <si>
    <t>INE182A01018</t>
  </si>
  <si>
    <t>Bayer Cropscience Ltd.</t>
  </si>
  <si>
    <t>INE462A01022</t>
  </si>
  <si>
    <t>Prestige Estates Projects Ltd.</t>
  </si>
  <si>
    <t>INE811K01011</t>
  </si>
  <si>
    <t>Happiest Minds Technologies Ltd.</t>
  </si>
  <si>
    <t>INE419U01012</t>
  </si>
  <si>
    <t>Oil India Ltd.</t>
  </si>
  <si>
    <t>INE274J01014</t>
  </si>
  <si>
    <t>Bajaj Holdings &amp; Investment Ltd.</t>
  </si>
  <si>
    <t>INE118A01012</t>
  </si>
  <si>
    <t>Delhivery Ltd.</t>
  </si>
  <si>
    <t>INE148O01028</t>
  </si>
  <si>
    <t>Hatsun Agro Product Ltd.</t>
  </si>
  <si>
    <t>INE473B01035</t>
  </si>
  <si>
    <t>PB Fintech Ltd.</t>
  </si>
  <si>
    <t>INE417T01026</t>
  </si>
  <si>
    <t>Financial Technology (Fintech)</t>
  </si>
  <si>
    <t>Star Health &amp; Allied Insurance Co Ltd.</t>
  </si>
  <si>
    <t>INE575P01011</t>
  </si>
  <si>
    <t>Natco Pharma Ltd.</t>
  </si>
  <si>
    <t>INE987B01026</t>
  </si>
  <si>
    <t>Sanofi India Ltd.</t>
  </si>
  <si>
    <t>INE058A01010</t>
  </si>
  <si>
    <t>Tata Teleservices (Maharashtra) Ltd.</t>
  </si>
  <si>
    <t>INE517B01013</t>
  </si>
  <si>
    <t>Blue Dart Express Ltd.</t>
  </si>
  <si>
    <t>INE233B01017</t>
  </si>
  <si>
    <t>Union Bank of India</t>
  </si>
  <si>
    <t>INE692A01016</t>
  </si>
  <si>
    <t>Endurance Technologies Ltd.</t>
  </si>
  <si>
    <t>INE913H01037</t>
  </si>
  <si>
    <t>Ajanta Pharma Ltd.</t>
  </si>
  <si>
    <t>INE031B01049</t>
  </si>
  <si>
    <t>Indian Oil Corporation Ltd.</t>
  </si>
  <si>
    <t>INE242A01010</t>
  </si>
  <si>
    <t>Trident Ltd.</t>
  </si>
  <si>
    <t>INE064C01022</t>
  </si>
  <si>
    <t>Nippon Life India Asset Management Ltd.</t>
  </si>
  <si>
    <t>INE298J01013</t>
  </si>
  <si>
    <t>ICICI Securities Ltd.</t>
  </si>
  <si>
    <t>INE763G01038</t>
  </si>
  <si>
    <t>Alkyl Amines Chemicals Ltd.</t>
  </si>
  <si>
    <t>INE150B01039</t>
  </si>
  <si>
    <t>Devyani International Ltd.</t>
  </si>
  <si>
    <t>INE872J01023</t>
  </si>
  <si>
    <t>Indian Railway Finance Corporation Ltd.</t>
  </si>
  <si>
    <t>INE053F01010</t>
  </si>
  <si>
    <t>Zomato Ltd.</t>
  </si>
  <si>
    <t>INE758T01015</t>
  </si>
  <si>
    <t>Bank of India</t>
  </si>
  <si>
    <t>INE084A01016</t>
  </si>
  <si>
    <t>Indian Railway Catering &amp;Tou. Corp. Ltd.</t>
  </si>
  <si>
    <t>INE335Y01020</t>
  </si>
  <si>
    <t>Alembic Pharmaceuticals Ltd.</t>
  </si>
  <si>
    <t>INE901L01018</t>
  </si>
  <si>
    <t>Clean Science and Technology Ltd.</t>
  </si>
  <si>
    <t>INE227W01023</t>
  </si>
  <si>
    <t>General Insurance Corporation of India</t>
  </si>
  <si>
    <t>INE481Y01014</t>
  </si>
  <si>
    <t>Life Insurance Corporation of India</t>
  </si>
  <si>
    <t>INE0J1Y01017</t>
  </si>
  <si>
    <t>Godrej Industries Ltd.</t>
  </si>
  <si>
    <t>INE233A01035</t>
  </si>
  <si>
    <t>HDFC Asset Management Company Ltd.</t>
  </si>
  <si>
    <t>INE127D01025</t>
  </si>
  <si>
    <t>The New India Assurance Company Ltd.</t>
  </si>
  <si>
    <t>INE470Y01017</t>
  </si>
  <si>
    <t>FSN E-Commerce Ventures Ltd.</t>
  </si>
  <si>
    <t>INE388Y01029</t>
  </si>
  <si>
    <t>One 97 Communications Ltd.</t>
  </si>
  <si>
    <t>INE982J01020</t>
  </si>
  <si>
    <t>Metro Brands Ltd.</t>
  </si>
  <si>
    <t>INE317I01021</t>
  </si>
  <si>
    <t>Go Fashion (India) Ltd.</t>
  </si>
  <si>
    <t>INE0BJS01011</t>
  </si>
  <si>
    <t>Data Patterns (India) Ltd.</t>
  </si>
  <si>
    <t>INE0IX101010</t>
  </si>
  <si>
    <t>MTAR Technologies Ltd.</t>
  </si>
  <si>
    <t>INE864I01014</t>
  </si>
  <si>
    <t>C.E. Info Systems Ltd.</t>
  </si>
  <si>
    <t>INE0BV301023</t>
  </si>
  <si>
    <t>Latent View Analytics Ltd.</t>
  </si>
  <si>
    <t>INE0I7C01011</t>
  </si>
  <si>
    <t>Krishna Inst of Medical Sciences Ltd.</t>
  </si>
  <si>
    <t>INE967H01017</t>
  </si>
  <si>
    <t>Aptus Value Housing Finance India Ltd.</t>
  </si>
  <si>
    <t>INE852O01025</t>
  </si>
  <si>
    <t>Nuvoco Vistas Corporation Ltd.</t>
  </si>
  <si>
    <t>INE118D01016</t>
  </si>
  <si>
    <t>Ami Organics Ltd.</t>
  </si>
  <si>
    <t>INE00FF01017</t>
  </si>
  <si>
    <t>G R Infraprojects Ltd.</t>
  </si>
  <si>
    <t>INE201P01022</t>
  </si>
  <si>
    <t>Rossari Biotech Ltd.</t>
  </si>
  <si>
    <t>INE02A801020</t>
  </si>
  <si>
    <t>Indigo Paints Ltd.</t>
  </si>
  <si>
    <t>INE09VQ01012</t>
  </si>
  <si>
    <t>Home First Finance Company India Ltd.</t>
  </si>
  <si>
    <t>INE481N01025</t>
  </si>
  <si>
    <t>Medplus Health Services Ltd.</t>
  </si>
  <si>
    <t>INE804L01022</t>
  </si>
  <si>
    <t>RailTel Corporation of India Ltd.</t>
  </si>
  <si>
    <t>INE0DD101019</t>
  </si>
  <si>
    <t>Syrma Sgs Technology Ltd.</t>
  </si>
  <si>
    <t>INE0DYJ01015</t>
  </si>
  <si>
    <t>Aether Industries Ltd.</t>
  </si>
  <si>
    <t>INE0BWX01014</t>
  </si>
  <si>
    <t>Vijaya Diagnostic Centre Ltd.</t>
  </si>
  <si>
    <t>INE043W01024</t>
  </si>
  <si>
    <t>Aditya Birla Sun Life AMC Ltd.</t>
  </si>
  <si>
    <t>INE404A01024</t>
  </si>
  <si>
    <t>Craftsman Automation Ltd.</t>
  </si>
  <si>
    <t>INE00LO01017</t>
  </si>
  <si>
    <t>Dodla Dairy Ltd.</t>
  </si>
  <si>
    <t>INE021O01019</t>
  </si>
  <si>
    <t>TCNS Clothing Company Ltd.</t>
  </si>
  <si>
    <t>INE778U01029</t>
  </si>
  <si>
    <t>Campus Activewear Ltd.</t>
  </si>
  <si>
    <t>INE278Y01022</t>
  </si>
  <si>
    <t>Restaurant Brands Asia Ltd.</t>
  </si>
  <si>
    <t>INE07T201019</t>
  </si>
  <si>
    <t>Krsnaa Diagnostics Ltd.</t>
  </si>
  <si>
    <t>INE08LI01020</t>
  </si>
  <si>
    <t>Polycab India Ltd.27/10/2022</t>
  </si>
  <si>
    <t>EID Parry India Ltd.</t>
  </si>
  <si>
    <t>INE126A01031</t>
  </si>
  <si>
    <t>CALL TATA MOTORS LTD 27/10/2022 420</t>
  </si>
  <si>
    <t>CALL ONGC 27/10/2022 130</t>
  </si>
  <si>
    <t>CALL HINDALCO IND 27/10/2022 385</t>
  </si>
  <si>
    <t>CALL BAJAJ FINANCE LTD 27/10/2022 7400</t>
  </si>
  <si>
    <t>EDELWEISS-NIFTY 50-INDEX FUND</t>
  </si>
  <si>
    <t>INF754K01NB3</t>
  </si>
  <si>
    <t>ADITYA BIRLA SUNLIFE SILVER ETF</t>
  </si>
  <si>
    <t>INF209KB19F6</t>
  </si>
  <si>
    <t>ICICI PRUDENTIAL GOLD ETF</t>
  </si>
  <si>
    <t>INF109KC1NT3</t>
  </si>
  <si>
    <t>182 DAYS TBILL RED 22-12-2022</t>
  </si>
  <si>
    <t>IN002022Y120</t>
  </si>
  <si>
    <t>INE040A16DC6</t>
  </si>
  <si>
    <t>AXIS BANK LTD CD RED 09-11-2022#**</t>
  </si>
  <si>
    <t>INE238A162Y4</t>
  </si>
  <si>
    <t>PUNJAB NATIONAL BNK CD R 25-11-22#**</t>
  </si>
  <si>
    <t>INE160A16MN0</t>
  </si>
  <si>
    <t>INE205A14WU2</t>
  </si>
  <si>
    <t>INE929O14776</t>
  </si>
  <si>
    <t>INE865C14HT2</t>
  </si>
  <si>
    <t>INE110L14QX7</t>
  </si>
  <si>
    <t>INE242A14XH0</t>
  </si>
  <si>
    <t>INE001A14YY3</t>
  </si>
  <si>
    <t>INE018A14IW4</t>
  </si>
  <si>
    <t>INE261F14JD7</t>
  </si>
  <si>
    <t>INE763G14NH3</t>
  </si>
  <si>
    <t>INE110L14RA3</t>
  </si>
  <si>
    <t>INE860H14Y25</t>
  </si>
  <si>
    <t>INE763G14MY0</t>
  </si>
  <si>
    <t>INE233A14VW2</t>
  </si>
  <si>
    <t>INE514E14QP1</t>
  </si>
  <si>
    <t>INE514E14QQ9</t>
  </si>
  <si>
    <t>Foreign Securities and/or Overseas ETFs</t>
  </si>
  <si>
    <t>International  Mutual Fund Units</t>
  </si>
  <si>
    <t>JPM ASEAN EQUITY-I ACC USD</t>
  </si>
  <si>
    <t>LU0441852299</t>
  </si>
  <si>
    <t>JPM GREATER CHINA-I-I2 USD</t>
  </si>
  <si>
    <t>LU1727356906</t>
  </si>
  <si>
    <t>JOHNSON &amp; JOHNSON</t>
  </si>
  <si>
    <t>US4781601046</t>
  </si>
  <si>
    <t>Pharmaceuticals</t>
  </si>
  <si>
    <t>PFIZER INC</t>
  </si>
  <si>
    <t>US7170811035</t>
  </si>
  <si>
    <t>ELI LILLY &amp; CO</t>
  </si>
  <si>
    <t>US5324571083</t>
  </si>
  <si>
    <t>ABBVIE INC</t>
  </si>
  <si>
    <t>US00287Y1091</t>
  </si>
  <si>
    <t>Biotechnology</t>
  </si>
  <si>
    <t>MERCK &amp; CO.INC</t>
  </si>
  <si>
    <t>US58933Y1055</t>
  </si>
  <si>
    <t>THERMO FISHER SCIENTIFIC INC</t>
  </si>
  <si>
    <t>US8835561023</t>
  </si>
  <si>
    <t>Life Sciences Tools &amp; Services</t>
  </si>
  <si>
    <t>DANAHER CORP</t>
  </si>
  <si>
    <t>US2358511028</t>
  </si>
  <si>
    <t>Health Care Equipment &amp; Supplies</t>
  </si>
  <si>
    <t>ABBOTT LABORATORIES</t>
  </si>
  <si>
    <t>US0028241000</t>
  </si>
  <si>
    <t>NOVARTIS AG</t>
  </si>
  <si>
    <t>US66987V1098</t>
  </si>
  <si>
    <t>AMGEN INC</t>
  </si>
  <si>
    <t>US0311621009</t>
  </si>
  <si>
    <t>MEDTRONIC PLC</t>
  </si>
  <si>
    <t>IE00BTN1Y115</t>
  </si>
  <si>
    <t>GILEAD SCIENCES INC</t>
  </si>
  <si>
    <t>US3755581036</t>
  </si>
  <si>
    <t>Narayana Hrudayalaya ltd.</t>
  </si>
  <si>
    <t>INE410P01011</t>
  </si>
  <si>
    <t>VERTEX PHARMACEUTICALS INC</t>
  </si>
  <si>
    <t>US92532F1003</t>
  </si>
  <si>
    <t>STRYKER CORP</t>
  </si>
  <si>
    <t>US8636671013</t>
  </si>
  <si>
    <t>INTUITIVE SURGICAL INC</t>
  </si>
  <si>
    <t>US46120E6023</t>
  </si>
  <si>
    <t>BECTON DICKINSON AND CO</t>
  </si>
  <si>
    <t>US0758871091</t>
  </si>
  <si>
    <t>MODERNA INC</t>
  </si>
  <si>
    <t>US60770K1079</t>
  </si>
  <si>
    <t>PHARMACEUTICALS</t>
  </si>
  <si>
    <t>AGILENT TECHNOLOGIES INC</t>
  </si>
  <si>
    <t>US00846U1016</t>
  </si>
  <si>
    <t>IQVIA HOLDINGS INC</t>
  </si>
  <si>
    <t>US46266C1053</t>
  </si>
  <si>
    <t>ILLUMINA INC</t>
  </si>
  <si>
    <t>US4523271090</t>
  </si>
  <si>
    <t>JPMORGAN F-EUROPE DYNAM-I-A</t>
  </si>
  <si>
    <t>LU0248045857</t>
  </si>
  <si>
    <t>JPMORGAN ASSET MGM - EMG MKT OPPS I USD</t>
  </si>
  <si>
    <t>LU0431993749</t>
  </si>
  <si>
    <t>JPMORGAN F-JPM US VALUE-I AC</t>
  </si>
  <si>
    <t>LU0248060658</t>
  </si>
  <si>
    <t>JPMORGAN F-US TECHNOLOGY-I A</t>
  </si>
  <si>
    <t>LU0248060906</t>
  </si>
  <si>
    <t>Notes:</t>
  </si>
  <si>
    <t>1. Security in default beyond its maturiy date</t>
  </si>
  <si>
    <t>2. NAV at the beginning of the period (Rs. per unit)</t>
  </si>
  <si>
    <t>Plan /option (Face Value 10)</t>
  </si>
  <si>
    <t>As on</t>
  </si>
  <si>
    <t>Direct Plan Annual IDCW Option</t>
  </si>
  <si>
    <t>Direct Plan Bonus Option</t>
  </si>
  <si>
    <t>^</t>
  </si>
  <si>
    <t>Direct Plan Growth Option</t>
  </si>
  <si>
    <t>Direct Plan IDCW Option</t>
  </si>
  <si>
    <t>Institutional Annual IDCW Option</t>
  </si>
  <si>
    <t>Institutional Growth Option</t>
  </si>
  <si>
    <t>Institutional IDCW Option</t>
  </si>
  <si>
    <t>Regular Plan - Annual IDCW Option</t>
  </si>
  <si>
    <t>Regular Plan - Bonus Option</t>
  </si>
  <si>
    <t>Regular Plan - Growth</t>
  </si>
  <si>
    <t>Regular Plan - IDCW Option</t>
  </si>
  <si>
    <t>Regular Plan Bonus Option</t>
  </si>
  <si>
    <t>^ There were no investors in this option.</t>
  </si>
  <si>
    <t xml:space="preserve">3. Total Dividend (Net) declared during the month </t>
  </si>
  <si>
    <t>4. Bonus was declared during the month</t>
  </si>
  <si>
    <t>5. Investment in Repo of Corporate Debt Securities during the month ended September 30, 2022</t>
  </si>
  <si>
    <t>6. Investment in foreign securities/ADRs/GDRs at the end of the month</t>
  </si>
  <si>
    <t>7. Average Portfolio Maturity</t>
  </si>
  <si>
    <t>8. Total gross exposure to derivative instruments (excluding reversed positions) at the end of the month (Rs. in Lakhs)</t>
  </si>
  <si>
    <t>9. Margin Deposits includes Margin money placed on derivatives other than margin money placed with bank</t>
  </si>
  <si>
    <t>Plan /option (Face Value 1000)</t>
  </si>
  <si>
    <t>Growth Option</t>
  </si>
  <si>
    <t>10. Value of investment made by other schemes under same management (Rs. In Lakhs)</t>
  </si>
  <si>
    <t>Direct Plan Fortnightly IDCW Option</t>
  </si>
  <si>
    <t>Direct Plan Monthly IDCW Option</t>
  </si>
  <si>
    <t>Direct Plan Weekly IDCW Option</t>
  </si>
  <si>
    <t>Regular Plan Fortnightly IDCW Option</t>
  </si>
  <si>
    <t>Regular Plan Growth Option</t>
  </si>
  <si>
    <t>Regular Plan IDCW Option</t>
  </si>
  <si>
    <t>Regular Plan Monthly IDCW Option</t>
  </si>
  <si>
    <t>Regular Plan Weekly IDCW Option</t>
  </si>
  <si>
    <t>3. Total Dividend (Net) declared during the month</t>
  </si>
  <si>
    <t>Plan/Option Name</t>
  </si>
  <si>
    <t xml:space="preserve"> </t>
  </si>
  <si>
    <t>individual &amp; HUF</t>
  </si>
  <si>
    <t>others</t>
  </si>
  <si>
    <t>Direct Plan Fortnightly IDCW</t>
  </si>
  <si>
    <t>Direct Plan weekly IDCW</t>
  </si>
  <si>
    <t>Regular Plan Fortnightly IDCW</t>
  </si>
  <si>
    <t>Regular Plan Weekly IDCW</t>
  </si>
  <si>
    <t>Direct Plan  Growth Option</t>
  </si>
  <si>
    <t>Regular Plan  Growth Option</t>
  </si>
  <si>
    <t>Direct Plan Daily IDCW Option</t>
  </si>
  <si>
    <t>Regular Annual IDCW Option</t>
  </si>
  <si>
    <t>Regular Daily IDCW Option</t>
  </si>
  <si>
    <t>Unclaimed IDCW less than 3 yrs</t>
  </si>
  <si>
    <t>Unclaimed IDCW more than 3 yrs</t>
  </si>
  <si>
    <t>Unclaimed Redemption less than 3 yrs</t>
  </si>
  <si>
    <t>Unclaimed Redemption more than 3 yrs</t>
  </si>
  <si>
    <t>Direct Daily IDCW</t>
  </si>
  <si>
    <t>Direct Monthly IDCW</t>
  </si>
  <si>
    <t>Regular Daily IDCW</t>
  </si>
  <si>
    <t>Regular Fortnightly IDCW</t>
  </si>
  <si>
    <t>Regular Monthly IDCW</t>
  </si>
  <si>
    <t>Regular Weekly IDCW</t>
  </si>
  <si>
    <t>7. Portfolio Turnover Ratio</t>
  </si>
  <si>
    <t>Direct plan -Quarterly IDCW option</t>
  </si>
  <si>
    <t>Regular Plan -Quarterly IDCW option</t>
  </si>
  <si>
    <t>Direct Plan – Monthly IDCW</t>
  </si>
  <si>
    <t>Regular Plan - Monthly IDCW</t>
  </si>
  <si>
    <t>Plan B - Growth option</t>
  </si>
  <si>
    <t>Plan B - IDCW option</t>
  </si>
  <si>
    <t>Plan C - Growth option</t>
  </si>
  <si>
    <t>Plan C - IDCW option</t>
  </si>
  <si>
    <t>Direct Plan IDCW</t>
  </si>
  <si>
    <t>Regular Plan IDCW</t>
  </si>
  <si>
    <t>Direct Plan Monthly IDCW</t>
  </si>
  <si>
    <t>Regular Plan Monthly IDCW</t>
  </si>
  <si>
    <t>Regular Plan Annual IDCW</t>
  </si>
  <si>
    <t>Regular Plan Daily IDCW</t>
  </si>
  <si>
    <t>Regular Plan Growth</t>
  </si>
  <si>
    <t>Retail Annual IDCW Option</t>
  </si>
  <si>
    <t>Retail Bonus Option</t>
  </si>
  <si>
    <t>Retail Daily IDCW Option</t>
  </si>
  <si>
    <t>Retail Fortnightly IDCW Option</t>
  </si>
  <si>
    <t>Retail Growth Option</t>
  </si>
  <si>
    <t>Retail IDCW Option</t>
  </si>
  <si>
    <t>Retail Monthly IDCW Option</t>
  </si>
  <si>
    <t>Retail Weekly IDCW Option</t>
  </si>
  <si>
    <t>Retail Plan Monthly IDCW</t>
  </si>
  <si>
    <t>Retail Plan Weekly IDCW</t>
  </si>
  <si>
    <t>7. Total gross exposure to derivative instruments (excluding reversed positions) at the end of the month (Rs. in Lakhs)</t>
  </si>
  <si>
    <t>8. Margin Deposits includes Margin money placed on derivatives other than margin money placed with bank</t>
  </si>
  <si>
    <t>Fund Id</t>
  </si>
  <si>
    <t>EDELWEISS MUTUAL FUND</t>
  </si>
  <si>
    <t>EDACBF</t>
  </si>
  <si>
    <t>EDBE23</t>
  </si>
  <si>
    <t>EDBE25</t>
  </si>
  <si>
    <t>EDBE30</t>
  </si>
  <si>
    <t>EDBE31</t>
  </si>
  <si>
    <t>EDBE32</t>
  </si>
  <si>
    <t>EDBPDF</t>
  </si>
  <si>
    <t>EDCPSF</t>
  </si>
  <si>
    <t>EDFF23</t>
  </si>
  <si>
    <t>EDFF25</t>
  </si>
  <si>
    <t>EDFF30</t>
  </si>
  <si>
    <t>EDFF31</t>
  </si>
  <si>
    <t>EDFF32</t>
  </si>
  <si>
    <t>EDGSEC</t>
  </si>
  <si>
    <t>EDNP27</t>
  </si>
  <si>
    <t>EDNPSF</t>
  </si>
  <si>
    <t>EDONTF</t>
  </si>
  <si>
    <t>EEARBF</t>
  </si>
  <si>
    <t>EEARFD</t>
  </si>
  <si>
    <t>EEDGEF</t>
  </si>
  <si>
    <t>EEECRF</t>
  </si>
  <si>
    <t>EEELSS</t>
  </si>
  <si>
    <t>EEEQTF</t>
  </si>
  <si>
    <t>EEESCF</t>
  </si>
  <si>
    <t>EEESSF</t>
  </si>
  <si>
    <t>EEFOCF</t>
  </si>
  <si>
    <t>EEIF30</t>
  </si>
  <si>
    <t>EEIF50</t>
  </si>
  <si>
    <t>EELMIF</t>
  </si>
  <si>
    <t>EEMOF1</t>
  </si>
  <si>
    <t>EENFBA</t>
  </si>
  <si>
    <t>EEPRUA</t>
  </si>
  <si>
    <t>EESMCF</t>
  </si>
  <si>
    <t>EGSFOF</t>
  </si>
  <si>
    <t>ELLIQF</t>
  </si>
  <si>
    <t>EOASEF</t>
  </si>
  <si>
    <t>EOCHIF</t>
  </si>
  <si>
    <t>EODWHF</t>
  </si>
  <si>
    <t>EOEDOF</t>
  </si>
  <si>
    <t>EOEMOP</t>
  </si>
  <si>
    <t>EOUSEF</t>
  </si>
  <si>
    <t>EOUSTF</t>
  </si>
  <si>
    <t>LIC HSG FIN CP RED 20-06-2023**</t>
  </si>
  <si>
    <t>HDFC LTD CP RED 25-07-2023**</t>
  </si>
  <si>
    <t>ADITYA BIRLA FIN LTD CP RED 18-11-2022**</t>
  </si>
  <si>
    <t>LARSEN &amp; TOUBRO LTD CP 29-12-22**</t>
  </si>
  <si>
    <t>VEDANTA LTD CP RED 28-10-2022**</t>
  </si>
  <si>
    <t>RELIANCE RETAIL VENTU CP 05-12-22**</t>
  </si>
  <si>
    <t>ADITYA BIRLA MONEY CP RED 28-10-2022**</t>
  </si>
  <si>
    <t>RELIANCE JIO INFO CP 31-10-22**</t>
  </si>
  <si>
    <t>INDIAN OIL CORP LTD CP 17-11-22**</t>
  </si>
  <si>
    <t>HDFC LTD. CP RED 25-11-2022**</t>
  </si>
  <si>
    <t>LARSEN &amp; TOUBRO LTD CP RED 30-11-2022**</t>
  </si>
  <si>
    <t>NABARD CP RED 15-12-2022**</t>
  </si>
  <si>
    <t>ICICI SECURITIES CP RED 12-12-2022**</t>
  </si>
  <si>
    <t>RELIANCE JIO INFO LTD CP RED 15-12-2022**</t>
  </si>
  <si>
    <t>ADITYA BIRLA FIN LTD CP RED 31-10-2022**</t>
  </si>
  <si>
    <t>ICICI SECURITIES CP RED 09-11-2022**</t>
  </si>
  <si>
    <t>GODREJ INDUSTRIES LTD CP RED 11-11-2022**</t>
  </si>
  <si>
    <t>EXIM BANK CP RED 05-12-2022**</t>
  </si>
  <si>
    <t>EXIM BANK CP RED 30-12-2022**</t>
  </si>
  <si>
    <t>Yes Bank Ltd.@</t>
  </si>
  <si>
    <t xml:space="preserve">@ These equity shares are under lock-in of three years till March 12, 2023 pursuant to the Gazette notification (Reference no: G.S.R.174(E)) issued by Ministry of Finance on March 13, 2020, for Yes Bank Limited Reconstruction Scheme, 2020. Further, in accordance with AMFI guidance, these equity shares are valued at ZERO with effect from March 16,  2020. For any realisation beyond the carrying value shall be distributed to the set of investors existing the unit holders’ register /BENPOS as on March 13, 2020. </t>
  </si>
  <si>
    <t xml:space="preserve">(c) Listed / Awaiting listing on International Stock Exchanges 
 </t>
  </si>
  <si>
    <t>HDFC BANK CD RED 10-11-2022#</t>
  </si>
  <si>
    <t>STATE BK OF INDIA CD 12-09-23#</t>
  </si>
  <si>
    <t>10. Number of instance of deviation In valuation of securities</t>
  </si>
  <si>
    <t>11. Total value and percentage of illiquid equity shares / securities</t>
  </si>
  <si>
    <t>9. Number of instance of deviation In valuation of securities</t>
  </si>
  <si>
    <t>10. Total value and percentage of illiquid equity shares / securities</t>
  </si>
  <si>
    <t>11. Number of instance of deviation In valuation of securities</t>
  </si>
  <si>
    <t>12. Total value and percentage of illiquid equity shares / securities</t>
  </si>
  <si>
    <t>Scheme Risk- O - Meter</t>
  </si>
  <si>
    <t>Benchmark of the Scheme</t>
  </si>
  <si>
    <t>Benchmark Risk-o-meter</t>
  </si>
  <si>
    <t>NIFTY Money Market Index B-I (TIER-1)</t>
  </si>
  <si>
    <t>NIFTY Money Market
Index A-I (TIER-2)</t>
  </si>
  <si>
    <t>NIFTY BHARAT Bond Index - April 2023</t>
  </si>
  <si>
    <t>NIFTY BHARAT Bond Index - April 2025</t>
  </si>
  <si>
    <t>NIFTY BHARAT Bond Index - April 2030</t>
  </si>
  <si>
    <t>NIFTY BHARAT Bond Index - April 2031</t>
  </si>
  <si>
    <t>Nifty BHARAT Bond Index – April 2032</t>
  </si>
  <si>
    <t>NIFTY Banking and PSU Debt Index (TIER - 1)</t>
  </si>
  <si>
    <t>Nifty Banking &amp; PSU Debt Index - A-III (TIER - 2)</t>
  </si>
  <si>
    <t>CRISIL [IBX] 50:50 PSU + SDL Index - October 2025</t>
  </si>
  <si>
    <t>Nifty BHARAT Bond Index – April 2025</t>
  </si>
  <si>
    <t>NIFTY All Duration G-Sec Index (TIER - 1)</t>
  </si>
  <si>
    <t>Nifty G -Sec Index A -III (TIER - 2)</t>
  </si>
  <si>
    <t>Nifty PSU Bond Plus SDL Apr 2027 50:50 Index</t>
  </si>
  <si>
    <t>Nifty PSU Bond Plus SDL Apr 2026 50:50 Index</t>
  </si>
  <si>
    <t>NIFTY 1D Rate Index</t>
  </si>
  <si>
    <t>Nifty 50 Arbitrage Index</t>
  </si>
  <si>
    <t>CRISIL Hybrid 50+50 Moderate Index</t>
  </si>
  <si>
    <t>Nifty 50 Total Return Index</t>
  </si>
  <si>
    <t>Nifty 500 Total Return Index</t>
  </si>
  <si>
    <t>Nifty Large Midcap 250 Index - Total Return Index</t>
  </si>
  <si>
    <t>Nifty Smallcap 250 TR Index</t>
  </si>
  <si>
    <t>NIFTY Equity Savings Index</t>
  </si>
  <si>
    <t>NIFTY 500 Total Return Index</t>
  </si>
  <si>
    <t>Nifty 100 Quality 30</t>
  </si>
  <si>
    <t>Nifty 50</t>
  </si>
  <si>
    <t>NIFTY LargeMidcap 250 Total Return Index</t>
  </si>
  <si>
    <t>India Recent 100 IPO</t>
  </si>
  <si>
    <t>Nifty Bank</t>
  </si>
  <si>
    <t>CRISIL Hybrid 35+65 - Aggressive Index</t>
  </si>
  <si>
    <t>Nifty Midcap 100 Total Return Index</t>
  </si>
  <si>
    <t>NIFTY Liquid Index B-I (TIER-1)</t>
  </si>
  <si>
    <t>NIFTY Liquid Index  A-I (TIER-2)</t>
  </si>
  <si>
    <t>MSCI AC ASEAN Index</t>
  </si>
  <si>
    <t>MSCI Golden Dragon Index (Total Return Net)</t>
  </si>
  <si>
    <t>MSCI India Domestic &amp; World Healthcare 45 Index           </t>
  </si>
  <si>
    <t>MSCI Europe Index (Total Return Net)</t>
  </si>
  <si>
    <t>MSCI Emerging Market Index</t>
  </si>
  <si>
    <t>Russell 1000 Value Index</t>
  </si>
  <si>
    <t>Russell 1000 Equal Weighted Technology Index</t>
  </si>
  <si>
    <t>LBMA Prices</t>
  </si>
  <si>
    <t>Scheme Name</t>
  </si>
  <si>
    <t>Risk- O - Meter</t>
  </si>
  <si>
    <t>Fund Description</t>
  </si>
  <si>
    <t>PORTFOLIO STATEMENT as on 30 Sep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</si>
</sst>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0.00_);\(##,##0\)"/>
    <numFmt numFmtId="166" formatCode="#,##0.00_);\(##,##0.00\)"/>
    <numFmt numFmtId="167" formatCode="0.00%_);\(0.00%\)"/>
    <numFmt numFmtId="168" formatCode="mmmm\ dd\,\ yyyy"/>
    <numFmt numFmtId="169" formatCode="#,##0.000000"/>
  </numFmts>
  <fonts count="7" x14ac:knownFonts="1">
    <font>
      <sz val="11"/>
      <color theme="1"/>
      <name val="Calibri"/>
      <family val="2"/>
      <scheme val="minor"/>
    </font>
    <font>
      <b/>
      <sz val="14"/>
      <color theme="0"/>
      <name val="Calibri"/>
      <family val="2"/>
      <scheme val="minor"/>
    </font>
    <font>
      <b/>
      <sz val="9"/>
      <color theme="1" tint="4.9989318521683403E-2"/>
      <name val="Arial"/>
      <family val="2"/>
    </font>
    <font>
      <b/>
      <sz val="11"/>
      <color theme="1"/>
      <name val="Calibri"/>
      <family val="2"/>
      <scheme val="minor"/>
    </font>
    <font>
      <u/>
      <sz val="11"/>
      <color theme="10"/>
      <name val="Calibri"/>
      <family val="2"/>
      <scheme val="minor"/>
    </font>
    <font>
      <u/>
      <sz val="11"/>
      <name val="Calibri"/>
      <family val="2"/>
      <scheme val="minor"/>
    </font>
    <font>
      <sz val="11"/>
      <color theme="1"/>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auto="1"/>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70">
    <xf numFmtId="0" fontId="0" fillId="0" borderId="0" xfId="0"/>
    <xf numFmtId="0" fontId="3" fillId="0" borderId="0" xfId="0" applyFont="1"/>
    <xf numFmtId="10" fontId="0" fillId="0" borderId="0" xfId="0" applyNumberFormat="1"/>
    <xf numFmtId="0" fontId="2" fillId="0" borderId="2" xfId="0" applyFont="1" applyBorder="1" applyAlignment="1">
      <alignment horizontal="center" vertical="center"/>
    </xf>
    <xf numFmtId="16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0" fontId="2" fillId="0" borderId="2" xfId="0" applyNumberFormat="1" applyFont="1" applyBorder="1" applyAlignment="1">
      <alignment horizontal="center" vertical="center"/>
    </xf>
    <xf numFmtId="0" fontId="0" fillId="0" borderId="3" xfId="0" applyBorder="1"/>
    <xf numFmtId="165" fontId="0" fillId="0" borderId="3" xfId="0" applyNumberFormat="1" applyBorder="1"/>
    <xf numFmtId="166" fontId="0" fillId="0" borderId="3" xfId="0" applyNumberFormat="1" applyBorder="1"/>
    <xf numFmtId="167" fontId="0" fillId="0" borderId="3" xfId="0" applyNumberFormat="1" applyBorder="1"/>
    <xf numFmtId="10" fontId="0" fillId="0" borderId="3" xfId="0" applyNumberFormat="1" applyBorder="1"/>
    <xf numFmtId="0" fontId="0" fillId="0" borderId="4" xfId="0" applyBorder="1"/>
    <xf numFmtId="164" fontId="0" fillId="0" borderId="4" xfId="0" applyNumberFormat="1" applyBorder="1"/>
    <xf numFmtId="4" fontId="0" fillId="0" borderId="4" xfId="0" applyNumberFormat="1" applyBorder="1"/>
    <xf numFmtId="10" fontId="0" fillId="0" borderId="4" xfId="0" applyNumberFormat="1" applyBorder="1"/>
    <xf numFmtId="0" fontId="3" fillId="0" borderId="4" xfId="0" applyFont="1" applyBorder="1"/>
    <xf numFmtId="164" fontId="3" fillId="0" borderId="4" xfId="0" applyNumberFormat="1" applyFont="1" applyBorder="1"/>
    <xf numFmtId="4" fontId="3" fillId="0" borderId="5" xfId="0" applyNumberFormat="1" applyFont="1" applyBorder="1"/>
    <xf numFmtId="10" fontId="3" fillId="0" borderId="5" xfId="0" applyNumberFormat="1" applyFont="1" applyBorder="1"/>
    <xf numFmtId="10" fontId="3" fillId="0" borderId="4" xfId="0" applyNumberFormat="1" applyFont="1" applyBorder="1"/>
    <xf numFmtId="0" fontId="3" fillId="0" borderId="5" xfId="0" applyFont="1" applyBorder="1"/>
    <xf numFmtId="164" fontId="3" fillId="0" borderId="5" xfId="0" applyNumberFormat="1" applyFont="1" applyBorder="1"/>
    <xf numFmtId="166" fontId="0" fillId="0" borderId="4" xfId="0" applyNumberFormat="1" applyBorder="1"/>
    <xf numFmtId="167" fontId="0" fillId="0" borderId="4" xfId="0" applyNumberFormat="1" applyBorder="1"/>
    <xf numFmtId="0" fontId="3" fillId="0" borderId="6" xfId="0" applyFont="1" applyBorder="1"/>
    <xf numFmtId="164" fontId="3" fillId="0" borderId="6" xfId="0" applyNumberFormat="1" applyFont="1" applyBorder="1"/>
    <xf numFmtId="4" fontId="3" fillId="0" borderId="6" xfId="0" applyNumberFormat="1" applyFont="1" applyBorder="1"/>
    <xf numFmtId="10" fontId="3" fillId="0" borderId="6" xfId="0" applyNumberFormat="1" applyFont="1" applyBorder="1"/>
    <xf numFmtId="0" fontId="0" fillId="0" borderId="3" xfId="0" applyBorder="1" applyAlignment="1">
      <alignment horizontal="center"/>
    </xf>
    <xf numFmtId="0" fontId="0" fillId="0" borderId="4" xfId="0"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0" fillId="0" borderId="0" xfId="0" applyAlignment="1">
      <alignment horizontal="right"/>
    </xf>
    <xf numFmtId="4" fontId="0" fillId="0" borderId="5" xfId="0" applyNumberFormat="1" applyBorder="1" applyAlignment="1">
      <alignment horizontal="right"/>
    </xf>
    <xf numFmtId="10" fontId="0" fillId="0" borderId="5" xfId="0" applyNumberFormat="1" applyBorder="1" applyAlignment="1">
      <alignment horizontal="right"/>
    </xf>
    <xf numFmtId="4" fontId="3" fillId="0" borderId="7" xfId="0" applyNumberFormat="1" applyFont="1" applyBorder="1"/>
    <xf numFmtId="10" fontId="3" fillId="0" borderId="7" xfId="0" applyNumberFormat="1" applyFont="1" applyBorder="1"/>
    <xf numFmtId="4" fontId="0" fillId="0" borderId="7" xfId="0" applyNumberFormat="1" applyBorder="1" applyAlignment="1">
      <alignment horizontal="right"/>
    </xf>
    <xf numFmtId="10" fontId="0" fillId="0" borderId="7" xfId="0" applyNumberFormat="1" applyBorder="1" applyAlignment="1">
      <alignment horizontal="right"/>
    </xf>
    <xf numFmtId="165" fontId="0" fillId="0" borderId="4" xfId="0" applyNumberFormat="1" applyBorder="1"/>
    <xf numFmtId="166" fontId="3" fillId="0" borderId="7" xfId="0" applyNumberFormat="1" applyFont="1" applyBorder="1"/>
    <xf numFmtId="167" fontId="3" fillId="0" borderId="7" xfId="0" applyNumberFormat="1" applyFont="1" applyBorder="1"/>
    <xf numFmtId="166" fontId="3" fillId="0" borderId="5" xfId="0" applyNumberFormat="1" applyFont="1" applyBorder="1"/>
    <xf numFmtId="167" fontId="3" fillId="0" borderId="5" xfId="0" applyNumberFormat="1" applyFont="1" applyBorder="1"/>
    <xf numFmtId="4" fontId="3" fillId="0" borderId="4" xfId="0" applyNumberFormat="1" applyFont="1" applyBorder="1"/>
    <xf numFmtId="0" fontId="0" fillId="0" borderId="0" xfId="0" applyAlignment="1">
      <alignment wrapText="1"/>
    </xf>
    <xf numFmtId="168" fontId="3" fillId="0" borderId="0" xfId="0" applyNumberFormat="1" applyFont="1"/>
    <xf numFmtId="4" fontId="0" fillId="0" borderId="0" xfId="0" applyNumberFormat="1" applyAlignment="1">
      <alignment horizontal="right"/>
    </xf>
    <xf numFmtId="169" fontId="0" fillId="0" borderId="1" xfId="0" applyNumberFormat="1" applyBorder="1"/>
    <xf numFmtId="0" fontId="4" fillId="0" borderId="0" xfId="1"/>
    <xf numFmtId="4" fontId="0" fillId="0" borderId="6" xfId="0" applyNumberFormat="1" applyBorder="1" applyAlignment="1">
      <alignment horizontal="right"/>
    </xf>
    <xf numFmtId="10" fontId="0" fillId="0" borderId="6" xfId="0" applyNumberFormat="1" applyBorder="1" applyAlignment="1">
      <alignment horizontal="right"/>
    </xf>
    <xf numFmtId="4" fontId="0" fillId="0" borderId="0" xfId="0" applyNumberFormat="1"/>
    <xf numFmtId="0" fontId="3" fillId="0" borderId="7" xfId="0" applyFont="1" applyBorder="1" applyAlignment="1">
      <alignment vertical="top"/>
    </xf>
    <xf numFmtId="0" fontId="0" fillId="0" borderId="7" xfId="0" applyBorder="1" applyAlignment="1">
      <alignment vertical="top"/>
    </xf>
    <xf numFmtId="0" fontId="0" fillId="0" borderId="7" xfId="0" applyBorder="1" applyAlignment="1">
      <alignment vertical="top" wrapText="1"/>
    </xf>
    <xf numFmtId="0" fontId="5" fillId="0" borderId="7" xfId="1" applyFont="1" applyFill="1" applyBorder="1" applyAlignment="1">
      <alignment vertical="top"/>
    </xf>
    <xf numFmtId="0" fontId="0" fillId="0" borderId="7" xfId="0" applyBorder="1"/>
    <xf numFmtId="0" fontId="6" fillId="0" borderId="7" xfId="0" applyFont="1" applyBorder="1" applyAlignment="1">
      <alignment vertical="top" wrapText="1"/>
    </xf>
    <xf numFmtId="0" fontId="0" fillId="0" borderId="7" xfId="0" applyBorder="1" applyAlignment="1">
      <alignment horizontal="left" vertical="top" wrapText="1"/>
    </xf>
    <xf numFmtId="0" fontId="0" fillId="0" borderId="7" xfId="0" applyBorder="1" applyAlignment="1">
      <alignment horizontal="center" vertical="center"/>
    </xf>
    <xf numFmtId="0" fontId="3" fillId="0" borderId="7" xfId="0" applyFont="1" applyBorder="1"/>
    <xf numFmtId="0" fontId="4" fillId="0" borderId="7" xfId="1" applyBorder="1"/>
    <xf numFmtId="0" fontId="3" fillId="0" borderId="7" xfId="0" applyFont="1" applyBorder="1" applyAlignment="1">
      <alignment vertical="top" wrapText="1"/>
    </xf>
    <xf numFmtId="0" fontId="1" fillId="2" borderId="0" xfId="0" applyFont="1" applyFill="1" applyAlignment="1">
      <alignment horizontal="center" vertical="center" wrapText="1"/>
    </xf>
    <xf numFmtId="0" fontId="0" fillId="0" borderId="0" xfId="0" applyAlignment="1">
      <alignment horizontal="left" wrapText="1"/>
    </xf>
    <xf numFmtId="0" fontId="3" fillId="0" borderId="0" xfId="0" applyFont="1" applyAlignment="1">
      <alignment horizontal="center"/>
    </xf>
    <xf numFmtId="0" fontId="3" fillId="0" borderId="8"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8.xml.rels><?xml version="1.0" encoding="UTF-8" standalone="yes"?>
<Relationships xmlns="http://schemas.openxmlformats.org/package/2006/relationships"><Relationship Id="rId1" Type="http://schemas.openxmlformats.org/officeDocument/2006/relationships/image" Target="../media/image5.png"/></Relationships>
</file>

<file path=xl/drawings/_rels/drawing29.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5.png"/></Relationships>
</file>

<file path=xl/drawings/_rels/drawing3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3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5.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39.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5.png"/></Relationships>
</file>

<file path=xl/drawings/_rels/drawing41.xml.rels><?xml version="1.0" encoding="UTF-8" standalone="yes"?>
<Relationships xmlns="http://schemas.openxmlformats.org/package/2006/relationships"><Relationship Id="rId1" Type="http://schemas.openxmlformats.org/officeDocument/2006/relationships/image" Target="../media/image5.png"/></Relationships>
</file>

<file path=xl/drawings/_rels/drawing42.xml.rels><?xml version="1.0" encoding="UTF-8" standalone="yes"?>
<Relationships xmlns="http://schemas.openxmlformats.org/package/2006/relationships"><Relationship Id="rId1" Type="http://schemas.openxmlformats.org/officeDocument/2006/relationships/image" Target="../media/image5.png"/></Relationships>
</file>

<file path=xl/drawings/_rels/drawing43.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3</xdr:row>
      <xdr:rowOff>28575</xdr:rowOff>
    </xdr:from>
    <xdr:to>
      <xdr:col>2</xdr:col>
      <xdr:colOff>1528445</xdr:colOff>
      <xdr:row>3</xdr:row>
      <xdr:rowOff>883920</xdr:rowOff>
    </xdr:to>
    <xdr:pic>
      <xdr:nvPicPr>
        <xdr:cNvPr id="185" name="Picture 184">
          <a:extLst>
            <a:ext uri="{FF2B5EF4-FFF2-40B4-BE49-F238E27FC236}">
              <a16:creationId xmlns:a16="http://schemas.microsoft.com/office/drawing/2014/main" id="{81EC81BF-EEE5-4D0A-A94F-48B4C8A95D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8650" y="577215"/>
          <a:ext cx="1471295" cy="855345"/>
        </a:xfrm>
        <a:prstGeom prst="rect">
          <a:avLst/>
        </a:prstGeom>
        <a:noFill/>
        <a:ln>
          <a:noFill/>
        </a:ln>
      </xdr:spPr>
    </xdr:pic>
    <xdr:clientData/>
  </xdr:twoCellAnchor>
  <xdr:twoCellAnchor editAs="oneCell">
    <xdr:from>
      <xdr:col>4</xdr:col>
      <xdr:colOff>0</xdr:colOff>
      <xdr:row>3</xdr:row>
      <xdr:rowOff>0</xdr:rowOff>
    </xdr:from>
    <xdr:to>
      <xdr:col>4</xdr:col>
      <xdr:colOff>1476375</xdr:colOff>
      <xdr:row>3</xdr:row>
      <xdr:rowOff>892175</xdr:rowOff>
    </xdr:to>
    <xdr:pic>
      <xdr:nvPicPr>
        <xdr:cNvPr id="186" name="Picture 185">
          <a:extLst>
            <a:ext uri="{FF2B5EF4-FFF2-40B4-BE49-F238E27FC236}">
              <a16:creationId xmlns:a16="http://schemas.microsoft.com/office/drawing/2014/main" id="{4DAC7D47-F037-474F-AD3C-A3AD3F616A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0" y="548640"/>
          <a:ext cx="1476375" cy="892175"/>
        </a:xfrm>
        <a:prstGeom prst="rect">
          <a:avLst/>
        </a:prstGeom>
        <a:noFill/>
        <a:ln>
          <a:noFill/>
        </a:ln>
      </xdr:spPr>
    </xdr:pic>
    <xdr:clientData/>
  </xdr:twoCellAnchor>
  <xdr:twoCellAnchor editAs="oneCell">
    <xdr:from>
      <xdr:col>6</xdr:col>
      <xdr:colOff>22860</xdr:colOff>
      <xdr:row>3</xdr:row>
      <xdr:rowOff>22860</xdr:rowOff>
    </xdr:from>
    <xdr:to>
      <xdr:col>6</xdr:col>
      <xdr:colOff>1475105</xdr:colOff>
      <xdr:row>3</xdr:row>
      <xdr:rowOff>882015</xdr:rowOff>
    </xdr:to>
    <xdr:pic>
      <xdr:nvPicPr>
        <xdr:cNvPr id="187" name="Picture 186">
          <a:extLst>
            <a:ext uri="{FF2B5EF4-FFF2-40B4-BE49-F238E27FC236}">
              <a16:creationId xmlns:a16="http://schemas.microsoft.com/office/drawing/2014/main" id="{C37C36A5-807E-4D15-A741-00D4648CEF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1380" y="571500"/>
          <a:ext cx="1452245" cy="859155"/>
        </a:xfrm>
        <a:prstGeom prst="rect">
          <a:avLst/>
        </a:prstGeom>
        <a:noFill/>
        <a:ln>
          <a:noFill/>
        </a:ln>
      </xdr:spPr>
    </xdr:pic>
    <xdr:clientData/>
  </xdr:twoCellAnchor>
  <xdr:twoCellAnchor editAs="oneCell">
    <xdr:from>
      <xdr:col>4</xdr:col>
      <xdr:colOff>0</xdr:colOff>
      <xdr:row>3</xdr:row>
      <xdr:rowOff>0</xdr:rowOff>
    </xdr:from>
    <xdr:to>
      <xdr:col>4</xdr:col>
      <xdr:colOff>1476375</xdr:colOff>
      <xdr:row>3</xdr:row>
      <xdr:rowOff>892175</xdr:rowOff>
    </xdr:to>
    <xdr:pic>
      <xdr:nvPicPr>
        <xdr:cNvPr id="189" name="Picture 188">
          <a:extLst>
            <a:ext uri="{FF2B5EF4-FFF2-40B4-BE49-F238E27FC236}">
              <a16:creationId xmlns:a16="http://schemas.microsoft.com/office/drawing/2014/main" id="{9969695E-0AD6-4989-8650-66CF2F589A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0" y="548640"/>
          <a:ext cx="1476375" cy="892175"/>
        </a:xfrm>
        <a:prstGeom prst="rect">
          <a:avLst/>
        </a:prstGeom>
        <a:noFill/>
        <a:ln>
          <a:noFill/>
        </a:ln>
      </xdr:spPr>
    </xdr:pic>
    <xdr:clientData/>
  </xdr:twoCellAnchor>
  <xdr:oneCellAnchor>
    <xdr:from>
      <xdr:col>4</xdr:col>
      <xdr:colOff>53340</xdr:colOff>
      <xdr:row>4</xdr:row>
      <xdr:rowOff>60960</xdr:rowOff>
    </xdr:from>
    <xdr:ext cx="1470660" cy="868679"/>
    <xdr:pic>
      <xdr:nvPicPr>
        <xdr:cNvPr id="190" name="Picture 189">
          <a:extLst>
            <a:ext uri="{FF2B5EF4-FFF2-40B4-BE49-F238E27FC236}">
              <a16:creationId xmlns:a16="http://schemas.microsoft.com/office/drawing/2014/main" id="{39710CBE-3FE8-47F2-8339-D7D9D9D91E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17180" y="1501140"/>
          <a:ext cx="1470660" cy="868679"/>
        </a:xfrm>
        <a:prstGeom prst="rect">
          <a:avLst/>
        </a:prstGeom>
        <a:noFill/>
        <a:ln>
          <a:noFill/>
        </a:ln>
      </xdr:spPr>
    </xdr:pic>
    <xdr:clientData/>
  </xdr:oneCellAnchor>
  <xdr:twoCellAnchor editAs="oneCell">
    <xdr:from>
      <xdr:col>2</xdr:col>
      <xdr:colOff>0</xdr:colOff>
      <xdr:row>6</xdr:row>
      <xdr:rowOff>0</xdr:rowOff>
    </xdr:from>
    <xdr:to>
      <xdr:col>2</xdr:col>
      <xdr:colOff>1474470</xdr:colOff>
      <xdr:row>6</xdr:row>
      <xdr:rowOff>892175</xdr:rowOff>
    </xdr:to>
    <xdr:pic>
      <xdr:nvPicPr>
        <xdr:cNvPr id="191" name="Picture 190">
          <a:extLst>
            <a:ext uri="{FF2B5EF4-FFF2-40B4-BE49-F238E27FC236}">
              <a16:creationId xmlns:a16="http://schemas.microsoft.com/office/drawing/2014/main" id="{A9797E9D-21B2-43CF-A0AB-A06E5BB17F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0" y="3291840"/>
          <a:ext cx="1474470" cy="892175"/>
        </a:xfrm>
        <a:prstGeom prst="rect">
          <a:avLst/>
        </a:prstGeom>
        <a:noFill/>
        <a:ln>
          <a:noFill/>
        </a:ln>
      </xdr:spPr>
    </xdr:pic>
    <xdr:clientData/>
  </xdr:twoCellAnchor>
  <xdr:twoCellAnchor editAs="oneCell">
    <xdr:from>
      <xdr:col>2</xdr:col>
      <xdr:colOff>0</xdr:colOff>
      <xdr:row>7</xdr:row>
      <xdr:rowOff>0</xdr:rowOff>
    </xdr:from>
    <xdr:to>
      <xdr:col>2</xdr:col>
      <xdr:colOff>1474470</xdr:colOff>
      <xdr:row>7</xdr:row>
      <xdr:rowOff>892175</xdr:rowOff>
    </xdr:to>
    <xdr:pic>
      <xdr:nvPicPr>
        <xdr:cNvPr id="192" name="Picture 191">
          <a:extLst>
            <a:ext uri="{FF2B5EF4-FFF2-40B4-BE49-F238E27FC236}">
              <a16:creationId xmlns:a16="http://schemas.microsoft.com/office/drawing/2014/main" id="{168C9A62-336A-481C-AB2E-A3076C1D83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0" y="4183380"/>
          <a:ext cx="1474470" cy="892175"/>
        </a:xfrm>
        <a:prstGeom prst="rect">
          <a:avLst/>
        </a:prstGeom>
        <a:noFill/>
        <a:ln>
          <a:noFill/>
        </a:ln>
      </xdr:spPr>
    </xdr:pic>
    <xdr:clientData/>
  </xdr:twoCellAnchor>
  <xdr:twoCellAnchor editAs="oneCell">
    <xdr:from>
      <xdr:col>2</xdr:col>
      <xdr:colOff>0</xdr:colOff>
      <xdr:row>8</xdr:row>
      <xdr:rowOff>0</xdr:rowOff>
    </xdr:from>
    <xdr:to>
      <xdr:col>2</xdr:col>
      <xdr:colOff>1474470</xdr:colOff>
      <xdr:row>8</xdr:row>
      <xdr:rowOff>892175</xdr:rowOff>
    </xdr:to>
    <xdr:pic>
      <xdr:nvPicPr>
        <xdr:cNvPr id="193" name="Picture 192">
          <a:extLst>
            <a:ext uri="{FF2B5EF4-FFF2-40B4-BE49-F238E27FC236}">
              <a16:creationId xmlns:a16="http://schemas.microsoft.com/office/drawing/2014/main" id="{72DC227A-F8DD-444C-A2DD-0457B943C0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0" y="5074920"/>
          <a:ext cx="1474470" cy="892175"/>
        </a:xfrm>
        <a:prstGeom prst="rect">
          <a:avLst/>
        </a:prstGeom>
        <a:noFill/>
        <a:ln>
          <a:noFill/>
        </a:ln>
      </xdr:spPr>
    </xdr:pic>
    <xdr:clientData/>
  </xdr:twoCellAnchor>
  <xdr:twoCellAnchor editAs="oneCell">
    <xdr:from>
      <xdr:col>2</xdr:col>
      <xdr:colOff>0</xdr:colOff>
      <xdr:row>9</xdr:row>
      <xdr:rowOff>0</xdr:rowOff>
    </xdr:from>
    <xdr:to>
      <xdr:col>2</xdr:col>
      <xdr:colOff>1474470</xdr:colOff>
      <xdr:row>9</xdr:row>
      <xdr:rowOff>892175</xdr:rowOff>
    </xdr:to>
    <xdr:pic>
      <xdr:nvPicPr>
        <xdr:cNvPr id="194" name="Picture 193">
          <a:extLst>
            <a:ext uri="{FF2B5EF4-FFF2-40B4-BE49-F238E27FC236}">
              <a16:creationId xmlns:a16="http://schemas.microsoft.com/office/drawing/2014/main" id="{8F0FE888-FC36-48CA-8552-9EBFC133DC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0" y="5966460"/>
          <a:ext cx="1474470" cy="892175"/>
        </a:xfrm>
        <a:prstGeom prst="rect">
          <a:avLst/>
        </a:prstGeom>
        <a:noFill/>
        <a:ln>
          <a:noFill/>
        </a:ln>
      </xdr:spPr>
    </xdr:pic>
    <xdr:clientData/>
  </xdr:twoCellAnchor>
  <xdr:oneCellAnchor>
    <xdr:from>
      <xdr:col>2</xdr:col>
      <xdr:colOff>152400</xdr:colOff>
      <xdr:row>14</xdr:row>
      <xdr:rowOff>68580</xdr:rowOff>
    </xdr:from>
    <xdr:ext cx="1516380" cy="886460"/>
    <xdr:pic>
      <xdr:nvPicPr>
        <xdr:cNvPr id="196" name="Picture 195">
          <a:extLst>
            <a:ext uri="{FF2B5EF4-FFF2-40B4-BE49-F238E27FC236}">
              <a16:creationId xmlns:a16="http://schemas.microsoft.com/office/drawing/2014/main" id="{286BF582-98BC-407B-8E49-804CB9268C8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33900" y="11765280"/>
          <a:ext cx="1516380" cy="886460"/>
        </a:xfrm>
        <a:prstGeom prst="rect">
          <a:avLst/>
        </a:prstGeom>
        <a:noFill/>
        <a:ln>
          <a:noFill/>
        </a:ln>
      </xdr:spPr>
    </xdr:pic>
    <xdr:clientData/>
  </xdr:oneCellAnchor>
  <xdr:oneCellAnchor>
    <xdr:from>
      <xdr:col>2</xdr:col>
      <xdr:colOff>0</xdr:colOff>
      <xdr:row>17</xdr:row>
      <xdr:rowOff>0</xdr:rowOff>
    </xdr:from>
    <xdr:ext cx="1516380" cy="886460"/>
    <xdr:pic>
      <xdr:nvPicPr>
        <xdr:cNvPr id="197" name="Picture 196">
          <a:extLst>
            <a:ext uri="{FF2B5EF4-FFF2-40B4-BE49-F238E27FC236}">
              <a16:creationId xmlns:a16="http://schemas.microsoft.com/office/drawing/2014/main" id="{587E3E26-FDFE-4914-A375-93895D93D43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81500" y="13098780"/>
          <a:ext cx="1516380" cy="886460"/>
        </a:xfrm>
        <a:prstGeom prst="rect">
          <a:avLst/>
        </a:prstGeom>
        <a:noFill/>
        <a:ln>
          <a:noFill/>
        </a:ln>
      </xdr:spPr>
    </xdr:pic>
    <xdr:clientData/>
  </xdr:oneCellAnchor>
  <xdr:oneCellAnchor>
    <xdr:from>
      <xdr:col>2</xdr:col>
      <xdr:colOff>0</xdr:colOff>
      <xdr:row>18</xdr:row>
      <xdr:rowOff>0</xdr:rowOff>
    </xdr:from>
    <xdr:ext cx="1516380" cy="886460"/>
    <xdr:pic>
      <xdr:nvPicPr>
        <xdr:cNvPr id="198" name="Picture 197">
          <a:extLst>
            <a:ext uri="{FF2B5EF4-FFF2-40B4-BE49-F238E27FC236}">
              <a16:creationId xmlns:a16="http://schemas.microsoft.com/office/drawing/2014/main" id="{3D4FAF13-E97B-4CB8-B4C3-9768E478D91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81500" y="13990320"/>
          <a:ext cx="1516380" cy="886460"/>
        </a:xfrm>
        <a:prstGeom prst="rect">
          <a:avLst/>
        </a:prstGeom>
        <a:noFill/>
        <a:ln>
          <a:noFill/>
        </a:ln>
      </xdr:spPr>
    </xdr:pic>
    <xdr:clientData/>
  </xdr:oneCellAnchor>
  <xdr:twoCellAnchor editAs="oneCell">
    <xdr:from>
      <xdr:col>2</xdr:col>
      <xdr:colOff>22860</xdr:colOff>
      <xdr:row>19</xdr:row>
      <xdr:rowOff>7621</xdr:rowOff>
    </xdr:from>
    <xdr:to>
      <xdr:col>2</xdr:col>
      <xdr:colOff>1464945</xdr:colOff>
      <xdr:row>19</xdr:row>
      <xdr:rowOff>876300</xdr:rowOff>
    </xdr:to>
    <xdr:pic>
      <xdr:nvPicPr>
        <xdr:cNvPr id="199" name="Picture 198">
          <a:extLst>
            <a:ext uri="{FF2B5EF4-FFF2-40B4-BE49-F238E27FC236}">
              <a16:creationId xmlns:a16="http://schemas.microsoft.com/office/drawing/2014/main" id="{89AFB691-1795-406B-9B1A-A876104C51E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04360" y="14889481"/>
          <a:ext cx="1442085" cy="868679"/>
        </a:xfrm>
        <a:prstGeom prst="rect">
          <a:avLst/>
        </a:prstGeom>
        <a:noFill/>
        <a:ln>
          <a:noFill/>
        </a:ln>
      </xdr:spPr>
    </xdr:pic>
    <xdr:clientData/>
  </xdr:twoCellAnchor>
  <xdr:oneCellAnchor>
    <xdr:from>
      <xdr:col>2</xdr:col>
      <xdr:colOff>22860</xdr:colOff>
      <xdr:row>20</xdr:row>
      <xdr:rowOff>7621</xdr:rowOff>
    </xdr:from>
    <xdr:ext cx="1470660" cy="868679"/>
    <xdr:pic>
      <xdr:nvPicPr>
        <xdr:cNvPr id="200" name="Picture 199">
          <a:extLst>
            <a:ext uri="{FF2B5EF4-FFF2-40B4-BE49-F238E27FC236}">
              <a16:creationId xmlns:a16="http://schemas.microsoft.com/office/drawing/2014/main" id="{E83DE10F-7E47-40D6-B3D0-DBBA5F9DB6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04360" y="15781021"/>
          <a:ext cx="1470660" cy="868679"/>
        </a:xfrm>
        <a:prstGeom prst="rect">
          <a:avLst/>
        </a:prstGeom>
        <a:noFill/>
        <a:ln>
          <a:noFill/>
        </a:ln>
      </xdr:spPr>
    </xdr:pic>
    <xdr:clientData/>
  </xdr:oneCellAnchor>
  <xdr:twoCellAnchor editAs="oneCell">
    <xdr:from>
      <xdr:col>2</xdr:col>
      <xdr:colOff>22861</xdr:colOff>
      <xdr:row>21</xdr:row>
      <xdr:rowOff>7621</xdr:rowOff>
    </xdr:from>
    <xdr:to>
      <xdr:col>2</xdr:col>
      <xdr:colOff>1466851</xdr:colOff>
      <xdr:row>21</xdr:row>
      <xdr:rowOff>876301</xdr:rowOff>
    </xdr:to>
    <xdr:pic>
      <xdr:nvPicPr>
        <xdr:cNvPr id="201" name="Picture 200">
          <a:extLst>
            <a:ext uri="{FF2B5EF4-FFF2-40B4-BE49-F238E27FC236}">
              <a16:creationId xmlns:a16="http://schemas.microsoft.com/office/drawing/2014/main" id="{CDF9B0C8-FF2E-4324-8528-D9F91AD125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16672561"/>
          <a:ext cx="1443990" cy="868680"/>
        </a:xfrm>
        <a:prstGeom prst="rect">
          <a:avLst/>
        </a:prstGeom>
        <a:noFill/>
        <a:ln>
          <a:noFill/>
        </a:ln>
      </xdr:spPr>
    </xdr:pic>
    <xdr:clientData/>
  </xdr:twoCellAnchor>
  <xdr:oneCellAnchor>
    <xdr:from>
      <xdr:col>2</xdr:col>
      <xdr:colOff>22861</xdr:colOff>
      <xdr:row>22</xdr:row>
      <xdr:rowOff>7621</xdr:rowOff>
    </xdr:from>
    <xdr:ext cx="1485900" cy="868680"/>
    <xdr:pic>
      <xdr:nvPicPr>
        <xdr:cNvPr id="202" name="Picture 201">
          <a:extLst>
            <a:ext uri="{FF2B5EF4-FFF2-40B4-BE49-F238E27FC236}">
              <a16:creationId xmlns:a16="http://schemas.microsoft.com/office/drawing/2014/main" id="{BD7E5866-6713-4373-B11D-1D6CC62D531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17564101"/>
          <a:ext cx="1485900" cy="868680"/>
        </a:xfrm>
        <a:prstGeom prst="rect">
          <a:avLst/>
        </a:prstGeom>
        <a:noFill/>
        <a:ln>
          <a:noFill/>
        </a:ln>
      </xdr:spPr>
    </xdr:pic>
    <xdr:clientData/>
  </xdr:oneCellAnchor>
  <xdr:oneCellAnchor>
    <xdr:from>
      <xdr:col>2</xdr:col>
      <xdr:colOff>22861</xdr:colOff>
      <xdr:row>23</xdr:row>
      <xdr:rowOff>7621</xdr:rowOff>
    </xdr:from>
    <xdr:ext cx="1485900" cy="868680"/>
    <xdr:pic>
      <xdr:nvPicPr>
        <xdr:cNvPr id="203" name="Picture 202">
          <a:extLst>
            <a:ext uri="{FF2B5EF4-FFF2-40B4-BE49-F238E27FC236}">
              <a16:creationId xmlns:a16="http://schemas.microsoft.com/office/drawing/2014/main" id="{E843A922-CF97-4B8A-9387-A84AD6084B2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18455641"/>
          <a:ext cx="1485900" cy="868680"/>
        </a:xfrm>
        <a:prstGeom prst="rect">
          <a:avLst/>
        </a:prstGeom>
        <a:noFill/>
        <a:ln>
          <a:noFill/>
        </a:ln>
      </xdr:spPr>
    </xdr:pic>
    <xdr:clientData/>
  </xdr:oneCellAnchor>
  <xdr:oneCellAnchor>
    <xdr:from>
      <xdr:col>2</xdr:col>
      <xdr:colOff>22861</xdr:colOff>
      <xdr:row>24</xdr:row>
      <xdr:rowOff>7621</xdr:rowOff>
    </xdr:from>
    <xdr:ext cx="1485900" cy="868680"/>
    <xdr:pic>
      <xdr:nvPicPr>
        <xdr:cNvPr id="204" name="Picture 203">
          <a:extLst>
            <a:ext uri="{FF2B5EF4-FFF2-40B4-BE49-F238E27FC236}">
              <a16:creationId xmlns:a16="http://schemas.microsoft.com/office/drawing/2014/main" id="{C50A9BB3-2937-42D5-A1C0-C7C06DE47A8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19347181"/>
          <a:ext cx="1485900" cy="868680"/>
        </a:xfrm>
        <a:prstGeom prst="rect">
          <a:avLst/>
        </a:prstGeom>
        <a:noFill/>
        <a:ln>
          <a:noFill/>
        </a:ln>
      </xdr:spPr>
    </xdr:pic>
    <xdr:clientData/>
  </xdr:oneCellAnchor>
  <xdr:oneCellAnchor>
    <xdr:from>
      <xdr:col>2</xdr:col>
      <xdr:colOff>22861</xdr:colOff>
      <xdr:row>25</xdr:row>
      <xdr:rowOff>7621</xdr:rowOff>
    </xdr:from>
    <xdr:ext cx="1485900" cy="868680"/>
    <xdr:pic>
      <xdr:nvPicPr>
        <xdr:cNvPr id="205" name="Picture 204">
          <a:extLst>
            <a:ext uri="{FF2B5EF4-FFF2-40B4-BE49-F238E27FC236}">
              <a16:creationId xmlns:a16="http://schemas.microsoft.com/office/drawing/2014/main" id="{78A46E8B-66FD-4375-B0DC-3AE278ED5F0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20238721"/>
          <a:ext cx="1485900" cy="868680"/>
        </a:xfrm>
        <a:prstGeom prst="rect">
          <a:avLst/>
        </a:prstGeom>
        <a:noFill/>
        <a:ln>
          <a:noFill/>
        </a:ln>
      </xdr:spPr>
    </xdr:pic>
    <xdr:clientData/>
  </xdr:oneCellAnchor>
  <xdr:oneCellAnchor>
    <xdr:from>
      <xdr:col>2</xdr:col>
      <xdr:colOff>22861</xdr:colOff>
      <xdr:row>26</xdr:row>
      <xdr:rowOff>7621</xdr:rowOff>
    </xdr:from>
    <xdr:ext cx="1485900" cy="868680"/>
    <xdr:pic>
      <xdr:nvPicPr>
        <xdr:cNvPr id="206" name="Picture 205">
          <a:extLst>
            <a:ext uri="{FF2B5EF4-FFF2-40B4-BE49-F238E27FC236}">
              <a16:creationId xmlns:a16="http://schemas.microsoft.com/office/drawing/2014/main" id="{88486322-7323-4416-B13D-2D8D95618C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21130261"/>
          <a:ext cx="1485900" cy="868680"/>
        </a:xfrm>
        <a:prstGeom prst="rect">
          <a:avLst/>
        </a:prstGeom>
        <a:noFill/>
        <a:ln>
          <a:noFill/>
        </a:ln>
      </xdr:spPr>
    </xdr:pic>
    <xdr:clientData/>
  </xdr:oneCellAnchor>
  <xdr:oneCellAnchor>
    <xdr:from>
      <xdr:col>2</xdr:col>
      <xdr:colOff>22861</xdr:colOff>
      <xdr:row>29</xdr:row>
      <xdr:rowOff>7621</xdr:rowOff>
    </xdr:from>
    <xdr:ext cx="1485900" cy="868680"/>
    <xdr:pic>
      <xdr:nvPicPr>
        <xdr:cNvPr id="207" name="Picture 206">
          <a:extLst>
            <a:ext uri="{FF2B5EF4-FFF2-40B4-BE49-F238E27FC236}">
              <a16:creationId xmlns:a16="http://schemas.microsoft.com/office/drawing/2014/main" id="{1BA63AC1-DDF8-4F78-BC5E-AE9C7FE0D85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23804881"/>
          <a:ext cx="1485900" cy="868680"/>
        </a:xfrm>
        <a:prstGeom prst="rect">
          <a:avLst/>
        </a:prstGeom>
        <a:noFill/>
        <a:ln>
          <a:noFill/>
        </a:ln>
      </xdr:spPr>
    </xdr:pic>
    <xdr:clientData/>
  </xdr:oneCellAnchor>
  <xdr:oneCellAnchor>
    <xdr:from>
      <xdr:col>2</xdr:col>
      <xdr:colOff>22861</xdr:colOff>
      <xdr:row>30</xdr:row>
      <xdr:rowOff>7621</xdr:rowOff>
    </xdr:from>
    <xdr:ext cx="1485900" cy="868680"/>
    <xdr:pic>
      <xdr:nvPicPr>
        <xdr:cNvPr id="208" name="Picture 207">
          <a:extLst>
            <a:ext uri="{FF2B5EF4-FFF2-40B4-BE49-F238E27FC236}">
              <a16:creationId xmlns:a16="http://schemas.microsoft.com/office/drawing/2014/main" id="{5482CF7B-895C-4CED-9FB0-FCAF3AE7E16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24696421"/>
          <a:ext cx="1485900" cy="868680"/>
        </a:xfrm>
        <a:prstGeom prst="rect">
          <a:avLst/>
        </a:prstGeom>
        <a:noFill/>
        <a:ln>
          <a:noFill/>
        </a:ln>
      </xdr:spPr>
    </xdr:pic>
    <xdr:clientData/>
  </xdr:oneCellAnchor>
  <xdr:oneCellAnchor>
    <xdr:from>
      <xdr:col>2</xdr:col>
      <xdr:colOff>22861</xdr:colOff>
      <xdr:row>31</xdr:row>
      <xdr:rowOff>7621</xdr:rowOff>
    </xdr:from>
    <xdr:ext cx="1485900" cy="868680"/>
    <xdr:pic>
      <xdr:nvPicPr>
        <xdr:cNvPr id="209" name="Picture 208">
          <a:extLst>
            <a:ext uri="{FF2B5EF4-FFF2-40B4-BE49-F238E27FC236}">
              <a16:creationId xmlns:a16="http://schemas.microsoft.com/office/drawing/2014/main" id="{123C2367-D973-46E4-AA20-0F97071BA5E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25587961"/>
          <a:ext cx="1485900" cy="868680"/>
        </a:xfrm>
        <a:prstGeom prst="rect">
          <a:avLst/>
        </a:prstGeom>
        <a:noFill/>
        <a:ln>
          <a:noFill/>
        </a:ln>
      </xdr:spPr>
    </xdr:pic>
    <xdr:clientData/>
  </xdr:oneCellAnchor>
  <xdr:oneCellAnchor>
    <xdr:from>
      <xdr:col>2</xdr:col>
      <xdr:colOff>22861</xdr:colOff>
      <xdr:row>32</xdr:row>
      <xdr:rowOff>7621</xdr:rowOff>
    </xdr:from>
    <xdr:ext cx="1485900" cy="868680"/>
    <xdr:pic>
      <xdr:nvPicPr>
        <xdr:cNvPr id="210" name="Picture 209">
          <a:extLst>
            <a:ext uri="{FF2B5EF4-FFF2-40B4-BE49-F238E27FC236}">
              <a16:creationId xmlns:a16="http://schemas.microsoft.com/office/drawing/2014/main" id="{2251D8E1-6840-44CF-8A51-017F8371C13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26479501"/>
          <a:ext cx="1485900" cy="868680"/>
        </a:xfrm>
        <a:prstGeom prst="rect">
          <a:avLst/>
        </a:prstGeom>
        <a:noFill/>
        <a:ln>
          <a:noFill/>
        </a:ln>
      </xdr:spPr>
    </xdr:pic>
    <xdr:clientData/>
  </xdr:oneCellAnchor>
  <xdr:oneCellAnchor>
    <xdr:from>
      <xdr:col>2</xdr:col>
      <xdr:colOff>22861</xdr:colOff>
      <xdr:row>33</xdr:row>
      <xdr:rowOff>7621</xdr:rowOff>
    </xdr:from>
    <xdr:ext cx="1485900" cy="868680"/>
    <xdr:pic>
      <xdr:nvPicPr>
        <xdr:cNvPr id="211" name="Picture 210">
          <a:extLst>
            <a:ext uri="{FF2B5EF4-FFF2-40B4-BE49-F238E27FC236}">
              <a16:creationId xmlns:a16="http://schemas.microsoft.com/office/drawing/2014/main" id="{415215CB-623C-48C1-BC33-2CC08BA0159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27371041"/>
          <a:ext cx="1485900" cy="868680"/>
        </a:xfrm>
        <a:prstGeom prst="rect">
          <a:avLst/>
        </a:prstGeom>
        <a:noFill/>
        <a:ln>
          <a:noFill/>
        </a:ln>
      </xdr:spPr>
    </xdr:pic>
    <xdr:clientData/>
  </xdr:oneCellAnchor>
  <xdr:oneCellAnchor>
    <xdr:from>
      <xdr:col>2</xdr:col>
      <xdr:colOff>22861</xdr:colOff>
      <xdr:row>34</xdr:row>
      <xdr:rowOff>7621</xdr:rowOff>
    </xdr:from>
    <xdr:ext cx="1485900" cy="868680"/>
    <xdr:pic>
      <xdr:nvPicPr>
        <xdr:cNvPr id="212" name="Picture 211">
          <a:extLst>
            <a:ext uri="{FF2B5EF4-FFF2-40B4-BE49-F238E27FC236}">
              <a16:creationId xmlns:a16="http://schemas.microsoft.com/office/drawing/2014/main" id="{C11FA6B0-83E5-4144-95A5-E1B1FEAB6C1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28262581"/>
          <a:ext cx="1485900" cy="868680"/>
        </a:xfrm>
        <a:prstGeom prst="rect">
          <a:avLst/>
        </a:prstGeom>
        <a:noFill/>
        <a:ln>
          <a:noFill/>
        </a:ln>
      </xdr:spPr>
    </xdr:pic>
    <xdr:clientData/>
  </xdr:oneCellAnchor>
  <xdr:oneCellAnchor>
    <xdr:from>
      <xdr:col>2</xdr:col>
      <xdr:colOff>22861</xdr:colOff>
      <xdr:row>35</xdr:row>
      <xdr:rowOff>15241</xdr:rowOff>
    </xdr:from>
    <xdr:ext cx="1485900" cy="868680"/>
    <xdr:pic>
      <xdr:nvPicPr>
        <xdr:cNvPr id="213" name="Picture 212">
          <a:extLst>
            <a:ext uri="{FF2B5EF4-FFF2-40B4-BE49-F238E27FC236}">
              <a16:creationId xmlns:a16="http://schemas.microsoft.com/office/drawing/2014/main" id="{1B213030-97A8-4AF5-B216-E65CDAD6297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29161741"/>
          <a:ext cx="1485900" cy="868680"/>
        </a:xfrm>
        <a:prstGeom prst="rect">
          <a:avLst/>
        </a:prstGeom>
        <a:noFill/>
        <a:ln>
          <a:noFill/>
        </a:ln>
      </xdr:spPr>
    </xdr:pic>
    <xdr:clientData/>
  </xdr:oneCellAnchor>
  <xdr:oneCellAnchor>
    <xdr:from>
      <xdr:col>2</xdr:col>
      <xdr:colOff>0</xdr:colOff>
      <xdr:row>16</xdr:row>
      <xdr:rowOff>0</xdr:rowOff>
    </xdr:from>
    <xdr:ext cx="1516380" cy="886460"/>
    <xdr:pic>
      <xdr:nvPicPr>
        <xdr:cNvPr id="214" name="Picture 213">
          <a:extLst>
            <a:ext uri="{FF2B5EF4-FFF2-40B4-BE49-F238E27FC236}">
              <a16:creationId xmlns:a16="http://schemas.microsoft.com/office/drawing/2014/main" id="{E556351C-ABE2-4C8D-A02F-F07861F629B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81500" y="12207240"/>
          <a:ext cx="1516380" cy="886460"/>
        </a:xfrm>
        <a:prstGeom prst="rect">
          <a:avLst/>
        </a:prstGeom>
        <a:noFill/>
        <a:ln>
          <a:noFill/>
        </a:ln>
      </xdr:spPr>
    </xdr:pic>
    <xdr:clientData/>
  </xdr:oneCellAnchor>
  <xdr:twoCellAnchor>
    <xdr:from>
      <xdr:col>4</xdr:col>
      <xdr:colOff>1</xdr:colOff>
      <xdr:row>18</xdr:row>
      <xdr:rowOff>0</xdr:rowOff>
    </xdr:from>
    <xdr:to>
      <xdr:col>5</xdr:col>
      <xdr:colOff>1</xdr:colOff>
      <xdr:row>19</xdr:row>
      <xdr:rowOff>0</xdr:rowOff>
    </xdr:to>
    <xdr:pic>
      <xdr:nvPicPr>
        <xdr:cNvPr id="215" name="Picture 3">
          <a:extLst>
            <a:ext uri="{FF2B5EF4-FFF2-40B4-BE49-F238E27FC236}">
              <a16:creationId xmlns:a16="http://schemas.microsoft.com/office/drawing/2014/main" id="{A75997AF-ABE7-4162-B7EE-64EB55D14FF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863841" y="13990320"/>
          <a:ext cx="157734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19051</xdr:colOff>
      <xdr:row>21</xdr:row>
      <xdr:rowOff>2</xdr:rowOff>
    </xdr:from>
    <xdr:to>
      <xdr:col>4</xdr:col>
      <xdr:colOff>1472566</xdr:colOff>
      <xdr:row>21</xdr:row>
      <xdr:rowOff>883920</xdr:rowOff>
    </xdr:to>
    <xdr:pic>
      <xdr:nvPicPr>
        <xdr:cNvPr id="216" name="Picture 215">
          <a:extLst>
            <a:ext uri="{FF2B5EF4-FFF2-40B4-BE49-F238E27FC236}">
              <a16:creationId xmlns:a16="http://schemas.microsoft.com/office/drawing/2014/main" id="{E378D3D9-37B0-4420-AB34-8ECB844F36FD}"/>
            </a:ext>
          </a:extLst>
        </xdr:cNvPr>
        <xdr:cNvPicPr>
          <a:picLocks noChangeAspect="1"/>
        </xdr:cNvPicPr>
      </xdr:nvPicPr>
      <xdr:blipFill>
        <a:blip xmlns:r="http://schemas.openxmlformats.org/officeDocument/2006/relationships" r:embed="rId7"/>
        <a:stretch>
          <a:fillRect/>
        </a:stretch>
      </xdr:blipFill>
      <xdr:spPr>
        <a:xfrm>
          <a:off x="7882891" y="16664942"/>
          <a:ext cx="1453515" cy="883918"/>
        </a:xfrm>
        <a:prstGeom prst="rect">
          <a:avLst/>
        </a:prstGeom>
      </xdr:spPr>
    </xdr:pic>
    <xdr:clientData/>
  </xdr:twoCellAnchor>
  <xdr:twoCellAnchor>
    <xdr:from>
      <xdr:col>4</xdr:col>
      <xdr:colOff>0</xdr:colOff>
      <xdr:row>24</xdr:row>
      <xdr:rowOff>0</xdr:rowOff>
    </xdr:from>
    <xdr:to>
      <xdr:col>4</xdr:col>
      <xdr:colOff>1504950</xdr:colOff>
      <xdr:row>25</xdr:row>
      <xdr:rowOff>0</xdr:rowOff>
    </xdr:to>
    <xdr:pic>
      <xdr:nvPicPr>
        <xdr:cNvPr id="217" name="Picture 216">
          <a:extLst>
            <a:ext uri="{FF2B5EF4-FFF2-40B4-BE49-F238E27FC236}">
              <a16:creationId xmlns:a16="http://schemas.microsoft.com/office/drawing/2014/main" id="{14122B26-8315-443A-A6A0-502EE769097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863840" y="19339560"/>
          <a:ext cx="150495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xdr:colOff>
      <xdr:row>35</xdr:row>
      <xdr:rowOff>0</xdr:rowOff>
    </xdr:from>
    <xdr:to>
      <xdr:col>4</xdr:col>
      <xdr:colOff>1472565</xdr:colOff>
      <xdr:row>35</xdr:row>
      <xdr:rowOff>876300</xdr:rowOff>
    </xdr:to>
    <xdr:pic>
      <xdr:nvPicPr>
        <xdr:cNvPr id="218" name="Picture 217">
          <a:extLst>
            <a:ext uri="{FF2B5EF4-FFF2-40B4-BE49-F238E27FC236}">
              <a16:creationId xmlns:a16="http://schemas.microsoft.com/office/drawing/2014/main" id="{D60BD86B-B8CC-4640-8826-25E3EB8850CC}"/>
            </a:ext>
          </a:extLst>
        </xdr:cNvPr>
        <xdr:cNvPicPr>
          <a:picLocks noChangeAspect="1"/>
        </xdr:cNvPicPr>
      </xdr:nvPicPr>
      <xdr:blipFill>
        <a:blip xmlns:r="http://schemas.openxmlformats.org/officeDocument/2006/relationships" r:embed="rId7"/>
        <a:stretch>
          <a:fillRect/>
        </a:stretch>
      </xdr:blipFill>
      <xdr:spPr>
        <a:xfrm>
          <a:off x="7892415" y="29146500"/>
          <a:ext cx="1443990" cy="876300"/>
        </a:xfrm>
        <a:prstGeom prst="rect">
          <a:avLst/>
        </a:prstGeom>
      </xdr:spPr>
    </xdr:pic>
    <xdr:clientData/>
  </xdr:twoCellAnchor>
  <xdr:oneCellAnchor>
    <xdr:from>
      <xdr:col>4</xdr:col>
      <xdr:colOff>30480</xdr:colOff>
      <xdr:row>34</xdr:row>
      <xdr:rowOff>30480</xdr:rowOff>
    </xdr:from>
    <xdr:ext cx="1478279" cy="845820"/>
    <xdr:pic>
      <xdr:nvPicPr>
        <xdr:cNvPr id="219" name="Picture 218">
          <a:extLst>
            <a:ext uri="{FF2B5EF4-FFF2-40B4-BE49-F238E27FC236}">
              <a16:creationId xmlns:a16="http://schemas.microsoft.com/office/drawing/2014/main" id="{C91FC8B4-1490-41A9-90DD-4B035A5785DF}"/>
            </a:ext>
          </a:extLst>
        </xdr:cNvPr>
        <xdr:cNvPicPr>
          <a:picLocks noChangeAspect="1"/>
        </xdr:cNvPicPr>
      </xdr:nvPicPr>
      <xdr:blipFill>
        <a:blip xmlns:r="http://schemas.openxmlformats.org/officeDocument/2006/relationships" r:embed="rId7"/>
        <a:stretch>
          <a:fillRect/>
        </a:stretch>
      </xdr:blipFill>
      <xdr:spPr>
        <a:xfrm>
          <a:off x="7894320" y="28285440"/>
          <a:ext cx="1478279" cy="845820"/>
        </a:xfrm>
        <a:prstGeom prst="rect">
          <a:avLst/>
        </a:prstGeom>
      </xdr:spPr>
    </xdr:pic>
    <xdr:clientData/>
  </xdr:oneCellAnchor>
  <xdr:twoCellAnchor editAs="oneCell">
    <xdr:from>
      <xdr:col>4</xdr:col>
      <xdr:colOff>0</xdr:colOff>
      <xdr:row>5</xdr:row>
      <xdr:rowOff>0</xdr:rowOff>
    </xdr:from>
    <xdr:to>
      <xdr:col>4</xdr:col>
      <xdr:colOff>1476375</xdr:colOff>
      <xdr:row>5</xdr:row>
      <xdr:rowOff>892175</xdr:rowOff>
    </xdr:to>
    <xdr:pic>
      <xdr:nvPicPr>
        <xdr:cNvPr id="220" name="Picture 219">
          <a:extLst>
            <a:ext uri="{FF2B5EF4-FFF2-40B4-BE49-F238E27FC236}">
              <a16:creationId xmlns:a16="http://schemas.microsoft.com/office/drawing/2014/main" id="{451FA176-01EF-44FA-9C55-17EB39C11E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0" y="2400300"/>
          <a:ext cx="1476375" cy="892175"/>
        </a:xfrm>
        <a:prstGeom prst="rect">
          <a:avLst/>
        </a:prstGeom>
        <a:noFill/>
        <a:ln>
          <a:noFill/>
        </a:ln>
      </xdr:spPr>
    </xdr:pic>
    <xdr:clientData/>
  </xdr:twoCellAnchor>
  <xdr:twoCellAnchor editAs="oneCell">
    <xdr:from>
      <xdr:col>4</xdr:col>
      <xdr:colOff>0</xdr:colOff>
      <xdr:row>6</xdr:row>
      <xdr:rowOff>0</xdr:rowOff>
    </xdr:from>
    <xdr:to>
      <xdr:col>4</xdr:col>
      <xdr:colOff>1476375</xdr:colOff>
      <xdr:row>6</xdr:row>
      <xdr:rowOff>892175</xdr:rowOff>
    </xdr:to>
    <xdr:pic>
      <xdr:nvPicPr>
        <xdr:cNvPr id="221" name="Picture 220">
          <a:extLst>
            <a:ext uri="{FF2B5EF4-FFF2-40B4-BE49-F238E27FC236}">
              <a16:creationId xmlns:a16="http://schemas.microsoft.com/office/drawing/2014/main" id="{31DD7735-F6A7-4B91-9105-501FDF6FA1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0" y="3291840"/>
          <a:ext cx="1476375" cy="892175"/>
        </a:xfrm>
        <a:prstGeom prst="rect">
          <a:avLst/>
        </a:prstGeom>
        <a:noFill/>
        <a:ln>
          <a:noFill/>
        </a:ln>
      </xdr:spPr>
    </xdr:pic>
    <xdr:clientData/>
  </xdr:twoCellAnchor>
  <xdr:twoCellAnchor editAs="oneCell">
    <xdr:from>
      <xdr:col>4</xdr:col>
      <xdr:colOff>0</xdr:colOff>
      <xdr:row>7</xdr:row>
      <xdr:rowOff>0</xdr:rowOff>
    </xdr:from>
    <xdr:to>
      <xdr:col>4</xdr:col>
      <xdr:colOff>1476375</xdr:colOff>
      <xdr:row>7</xdr:row>
      <xdr:rowOff>892175</xdr:rowOff>
    </xdr:to>
    <xdr:pic>
      <xdr:nvPicPr>
        <xdr:cNvPr id="222" name="Picture 221">
          <a:extLst>
            <a:ext uri="{FF2B5EF4-FFF2-40B4-BE49-F238E27FC236}">
              <a16:creationId xmlns:a16="http://schemas.microsoft.com/office/drawing/2014/main" id="{5B35D9FB-E871-4A93-B35C-87A0AB8EC9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0" y="4183380"/>
          <a:ext cx="1476375" cy="892175"/>
        </a:xfrm>
        <a:prstGeom prst="rect">
          <a:avLst/>
        </a:prstGeom>
        <a:noFill/>
        <a:ln>
          <a:noFill/>
        </a:ln>
      </xdr:spPr>
    </xdr:pic>
    <xdr:clientData/>
  </xdr:twoCellAnchor>
  <xdr:twoCellAnchor editAs="oneCell">
    <xdr:from>
      <xdr:col>4</xdr:col>
      <xdr:colOff>0</xdr:colOff>
      <xdr:row>8</xdr:row>
      <xdr:rowOff>0</xdr:rowOff>
    </xdr:from>
    <xdr:to>
      <xdr:col>4</xdr:col>
      <xdr:colOff>1476375</xdr:colOff>
      <xdr:row>8</xdr:row>
      <xdr:rowOff>892175</xdr:rowOff>
    </xdr:to>
    <xdr:pic>
      <xdr:nvPicPr>
        <xdr:cNvPr id="223" name="Picture 222">
          <a:extLst>
            <a:ext uri="{FF2B5EF4-FFF2-40B4-BE49-F238E27FC236}">
              <a16:creationId xmlns:a16="http://schemas.microsoft.com/office/drawing/2014/main" id="{0F617FF0-781E-414B-990D-51B3CE020D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0" y="5074920"/>
          <a:ext cx="1476375" cy="892175"/>
        </a:xfrm>
        <a:prstGeom prst="rect">
          <a:avLst/>
        </a:prstGeom>
        <a:noFill/>
        <a:ln>
          <a:noFill/>
        </a:ln>
      </xdr:spPr>
    </xdr:pic>
    <xdr:clientData/>
  </xdr:twoCellAnchor>
  <xdr:twoCellAnchor editAs="oneCell">
    <xdr:from>
      <xdr:col>4</xdr:col>
      <xdr:colOff>0</xdr:colOff>
      <xdr:row>9</xdr:row>
      <xdr:rowOff>0</xdr:rowOff>
    </xdr:from>
    <xdr:to>
      <xdr:col>4</xdr:col>
      <xdr:colOff>1476375</xdr:colOff>
      <xdr:row>9</xdr:row>
      <xdr:rowOff>892175</xdr:rowOff>
    </xdr:to>
    <xdr:pic>
      <xdr:nvPicPr>
        <xdr:cNvPr id="224" name="Picture 223">
          <a:extLst>
            <a:ext uri="{FF2B5EF4-FFF2-40B4-BE49-F238E27FC236}">
              <a16:creationId xmlns:a16="http://schemas.microsoft.com/office/drawing/2014/main" id="{0D295E89-2F1C-4E16-91C8-CAD834F3BE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0" y="5966460"/>
          <a:ext cx="1476375" cy="892175"/>
        </a:xfrm>
        <a:prstGeom prst="rect">
          <a:avLst/>
        </a:prstGeom>
        <a:noFill/>
        <a:ln>
          <a:noFill/>
        </a:ln>
      </xdr:spPr>
    </xdr:pic>
    <xdr:clientData/>
  </xdr:twoCellAnchor>
  <xdr:twoCellAnchor editAs="oneCell">
    <xdr:from>
      <xdr:col>4</xdr:col>
      <xdr:colOff>0</xdr:colOff>
      <xdr:row>10</xdr:row>
      <xdr:rowOff>0</xdr:rowOff>
    </xdr:from>
    <xdr:to>
      <xdr:col>4</xdr:col>
      <xdr:colOff>1476375</xdr:colOff>
      <xdr:row>10</xdr:row>
      <xdr:rowOff>892175</xdr:rowOff>
    </xdr:to>
    <xdr:pic>
      <xdr:nvPicPr>
        <xdr:cNvPr id="225" name="Picture 224">
          <a:extLst>
            <a:ext uri="{FF2B5EF4-FFF2-40B4-BE49-F238E27FC236}">
              <a16:creationId xmlns:a16="http://schemas.microsoft.com/office/drawing/2014/main" id="{767C7E95-BB71-4CC8-8921-801A9447F1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63840" y="6858000"/>
          <a:ext cx="1476375" cy="892175"/>
        </a:xfrm>
        <a:prstGeom prst="rect">
          <a:avLst/>
        </a:prstGeom>
        <a:noFill/>
        <a:ln>
          <a:noFill/>
        </a:ln>
      </xdr:spPr>
    </xdr:pic>
    <xdr:clientData/>
  </xdr:twoCellAnchor>
  <xdr:oneCellAnchor>
    <xdr:from>
      <xdr:col>4</xdr:col>
      <xdr:colOff>0</xdr:colOff>
      <xdr:row>12</xdr:row>
      <xdr:rowOff>0</xdr:rowOff>
    </xdr:from>
    <xdr:ext cx="1516380" cy="886460"/>
    <xdr:pic>
      <xdr:nvPicPr>
        <xdr:cNvPr id="226" name="Picture 225">
          <a:extLst>
            <a:ext uri="{FF2B5EF4-FFF2-40B4-BE49-F238E27FC236}">
              <a16:creationId xmlns:a16="http://schemas.microsoft.com/office/drawing/2014/main" id="{9C57889F-7657-4B92-BFE7-FC9A0D6324D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63840" y="8641080"/>
          <a:ext cx="1516380" cy="886460"/>
        </a:xfrm>
        <a:prstGeom prst="rect">
          <a:avLst/>
        </a:prstGeom>
        <a:noFill/>
        <a:ln>
          <a:noFill/>
        </a:ln>
      </xdr:spPr>
    </xdr:pic>
    <xdr:clientData/>
  </xdr:oneCellAnchor>
  <xdr:oneCellAnchor>
    <xdr:from>
      <xdr:col>4</xdr:col>
      <xdr:colOff>0</xdr:colOff>
      <xdr:row>13</xdr:row>
      <xdr:rowOff>0</xdr:rowOff>
    </xdr:from>
    <xdr:ext cx="1516380" cy="886460"/>
    <xdr:pic>
      <xdr:nvPicPr>
        <xdr:cNvPr id="227" name="Picture 226">
          <a:extLst>
            <a:ext uri="{FF2B5EF4-FFF2-40B4-BE49-F238E27FC236}">
              <a16:creationId xmlns:a16="http://schemas.microsoft.com/office/drawing/2014/main" id="{CC757299-0492-4393-B70E-67D748D2AB6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63840" y="9532620"/>
          <a:ext cx="1516380" cy="886460"/>
        </a:xfrm>
        <a:prstGeom prst="rect">
          <a:avLst/>
        </a:prstGeom>
        <a:noFill/>
        <a:ln>
          <a:noFill/>
        </a:ln>
      </xdr:spPr>
    </xdr:pic>
    <xdr:clientData/>
  </xdr:oneCellAnchor>
  <xdr:oneCellAnchor>
    <xdr:from>
      <xdr:col>4</xdr:col>
      <xdr:colOff>0</xdr:colOff>
      <xdr:row>14</xdr:row>
      <xdr:rowOff>0</xdr:rowOff>
    </xdr:from>
    <xdr:ext cx="1516380" cy="886460"/>
    <xdr:pic>
      <xdr:nvPicPr>
        <xdr:cNvPr id="228" name="Picture 227">
          <a:extLst>
            <a:ext uri="{FF2B5EF4-FFF2-40B4-BE49-F238E27FC236}">
              <a16:creationId xmlns:a16="http://schemas.microsoft.com/office/drawing/2014/main" id="{5ADD2564-5BC7-4117-9875-9792BE43E6F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63840" y="10424160"/>
          <a:ext cx="1516380" cy="886460"/>
        </a:xfrm>
        <a:prstGeom prst="rect">
          <a:avLst/>
        </a:prstGeom>
        <a:noFill/>
        <a:ln>
          <a:noFill/>
        </a:ln>
      </xdr:spPr>
    </xdr:pic>
    <xdr:clientData/>
  </xdr:oneCellAnchor>
  <xdr:oneCellAnchor>
    <xdr:from>
      <xdr:col>4</xdr:col>
      <xdr:colOff>0</xdr:colOff>
      <xdr:row>15</xdr:row>
      <xdr:rowOff>0</xdr:rowOff>
    </xdr:from>
    <xdr:ext cx="1516380" cy="886460"/>
    <xdr:pic>
      <xdr:nvPicPr>
        <xdr:cNvPr id="229" name="Picture 228">
          <a:extLst>
            <a:ext uri="{FF2B5EF4-FFF2-40B4-BE49-F238E27FC236}">
              <a16:creationId xmlns:a16="http://schemas.microsoft.com/office/drawing/2014/main" id="{15A327AC-1523-4242-8F25-CF707750476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63840" y="11315700"/>
          <a:ext cx="1516380" cy="886460"/>
        </a:xfrm>
        <a:prstGeom prst="rect">
          <a:avLst/>
        </a:prstGeom>
        <a:noFill/>
        <a:ln>
          <a:noFill/>
        </a:ln>
      </xdr:spPr>
    </xdr:pic>
    <xdr:clientData/>
  </xdr:oneCellAnchor>
  <xdr:oneCellAnchor>
    <xdr:from>
      <xdr:col>4</xdr:col>
      <xdr:colOff>0</xdr:colOff>
      <xdr:row>16</xdr:row>
      <xdr:rowOff>0</xdr:rowOff>
    </xdr:from>
    <xdr:ext cx="1516380" cy="886460"/>
    <xdr:pic>
      <xdr:nvPicPr>
        <xdr:cNvPr id="230" name="Picture 229">
          <a:extLst>
            <a:ext uri="{FF2B5EF4-FFF2-40B4-BE49-F238E27FC236}">
              <a16:creationId xmlns:a16="http://schemas.microsoft.com/office/drawing/2014/main" id="{7F6E9690-09C1-4C4C-8555-D861DA2DD73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63840" y="12207240"/>
          <a:ext cx="1516380" cy="886460"/>
        </a:xfrm>
        <a:prstGeom prst="rect">
          <a:avLst/>
        </a:prstGeom>
        <a:noFill/>
        <a:ln>
          <a:noFill/>
        </a:ln>
      </xdr:spPr>
    </xdr:pic>
    <xdr:clientData/>
  </xdr:oneCellAnchor>
  <xdr:oneCellAnchor>
    <xdr:from>
      <xdr:col>4</xdr:col>
      <xdr:colOff>0</xdr:colOff>
      <xdr:row>17</xdr:row>
      <xdr:rowOff>0</xdr:rowOff>
    </xdr:from>
    <xdr:ext cx="1516380" cy="886460"/>
    <xdr:pic>
      <xdr:nvPicPr>
        <xdr:cNvPr id="231" name="Picture 230">
          <a:extLst>
            <a:ext uri="{FF2B5EF4-FFF2-40B4-BE49-F238E27FC236}">
              <a16:creationId xmlns:a16="http://schemas.microsoft.com/office/drawing/2014/main" id="{5DBB9BD1-814B-4EAC-A3AB-3FEA2B501BD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63840" y="13098780"/>
          <a:ext cx="1516380" cy="886460"/>
        </a:xfrm>
        <a:prstGeom prst="rect">
          <a:avLst/>
        </a:prstGeom>
        <a:noFill/>
        <a:ln>
          <a:noFill/>
        </a:ln>
      </xdr:spPr>
    </xdr:pic>
    <xdr:clientData/>
  </xdr:oneCellAnchor>
  <xdr:oneCellAnchor>
    <xdr:from>
      <xdr:col>4</xdr:col>
      <xdr:colOff>22860</xdr:colOff>
      <xdr:row>19</xdr:row>
      <xdr:rowOff>7621</xdr:rowOff>
    </xdr:from>
    <xdr:ext cx="1470660" cy="868679"/>
    <xdr:pic>
      <xdr:nvPicPr>
        <xdr:cNvPr id="232" name="Picture 231">
          <a:extLst>
            <a:ext uri="{FF2B5EF4-FFF2-40B4-BE49-F238E27FC236}">
              <a16:creationId xmlns:a16="http://schemas.microsoft.com/office/drawing/2014/main" id="{C242DF58-7B8B-4D1A-B0AC-6F3141DB4D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86700" y="14889481"/>
          <a:ext cx="1470660" cy="868679"/>
        </a:xfrm>
        <a:prstGeom prst="rect">
          <a:avLst/>
        </a:prstGeom>
        <a:noFill/>
        <a:ln>
          <a:noFill/>
        </a:ln>
      </xdr:spPr>
    </xdr:pic>
    <xdr:clientData/>
  </xdr:oneCellAnchor>
  <xdr:oneCellAnchor>
    <xdr:from>
      <xdr:col>4</xdr:col>
      <xdr:colOff>22860</xdr:colOff>
      <xdr:row>20</xdr:row>
      <xdr:rowOff>7621</xdr:rowOff>
    </xdr:from>
    <xdr:ext cx="1470660" cy="868679"/>
    <xdr:pic>
      <xdr:nvPicPr>
        <xdr:cNvPr id="233" name="Picture 232">
          <a:extLst>
            <a:ext uri="{FF2B5EF4-FFF2-40B4-BE49-F238E27FC236}">
              <a16:creationId xmlns:a16="http://schemas.microsoft.com/office/drawing/2014/main" id="{1BCF9193-3BC0-42E4-B4AC-18EDA462CC1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86700" y="15781021"/>
          <a:ext cx="1470660" cy="868679"/>
        </a:xfrm>
        <a:prstGeom prst="rect">
          <a:avLst/>
        </a:prstGeom>
        <a:noFill/>
        <a:ln>
          <a:noFill/>
        </a:ln>
      </xdr:spPr>
    </xdr:pic>
    <xdr:clientData/>
  </xdr:oneCellAnchor>
  <xdr:oneCellAnchor>
    <xdr:from>
      <xdr:col>4</xdr:col>
      <xdr:colOff>22861</xdr:colOff>
      <xdr:row>22</xdr:row>
      <xdr:rowOff>7621</xdr:rowOff>
    </xdr:from>
    <xdr:ext cx="1485900" cy="868680"/>
    <xdr:pic>
      <xdr:nvPicPr>
        <xdr:cNvPr id="234" name="Picture 233">
          <a:extLst>
            <a:ext uri="{FF2B5EF4-FFF2-40B4-BE49-F238E27FC236}">
              <a16:creationId xmlns:a16="http://schemas.microsoft.com/office/drawing/2014/main" id="{03568390-2EDB-47E0-AD10-3182C1DAC49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17564101"/>
          <a:ext cx="1485900" cy="868680"/>
        </a:xfrm>
        <a:prstGeom prst="rect">
          <a:avLst/>
        </a:prstGeom>
        <a:noFill/>
        <a:ln>
          <a:noFill/>
        </a:ln>
      </xdr:spPr>
    </xdr:pic>
    <xdr:clientData/>
  </xdr:oneCellAnchor>
  <xdr:oneCellAnchor>
    <xdr:from>
      <xdr:col>4</xdr:col>
      <xdr:colOff>22861</xdr:colOff>
      <xdr:row>23</xdr:row>
      <xdr:rowOff>7621</xdr:rowOff>
    </xdr:from>
    <xdr:ext cx="1485900" cy="868680"/>
    <xdr:pic>
      <xdr:nvPicPr>
        <xdr:cNvPr id="235" name="Picture 234">
          <a:extLst>
            <a:ext uri="{FF2B5EF4-FFF2-40B4-BE49-F238E27FC236}">
              <a16:creationId xmlns:a16="http://schemas.microsoft.com/office/drawing/2014/main" id="{1EE2C11A-FC38-4DD8-9F78-AB55B29B90A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18455641"/>
          <a:ext cx="1485900" cy="868680"/>
        </a:xfrm>
        <a:prstGeom prst="rect">
          <a:avLst/>
        </a:prstGeom>
        <a:noFill/>
        <a:ln>
          <a:noFill/>
        </a:ln>
      </xdr:spPr>
    </xdr:pic>
    <xdr:clientData/>
  </xdr:oneCellAnchor>
  <xdr:oneCellAnchor>
    <xdr:from>
      <xdr:col>4</xdr:col>
      <xdr:colOff>22861</xdr:colOff>
      <xdr:row>25</xdr:row>
      <xdr:rowOff>7621</xdr:rowOff>
    </xdr:from>
    <xdr:ext cx="1485900" cy="868680"/>
    <xdr:pic>
      <xdr:nvPicPr>
        <xdr:cNvPr id="236" name="Picture 235">
          <a:extLst>
            <a:ext uri="{FF2B5EF4-FFF2-40B4-BE49-F238E27FC236}">
              <a16:creationId xmlns:a16="http://schemas.microsoft.com/office/drawing/2014/main" id="{615B8EC0-741F-460F-AE5F-B65BD6C9278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20238721"/>
          <a:ext cx="1485900" cy="868680"/>
        </a:xfrm>
        <a:prstGeom prst="rect">
          <a:avLst/>
        </a:prstGeom>
        <a:noFill/>
        <a:ln>
          <a:noFill/>
        </a:ln>
      </xdr:spPr>
    </xdr:pic>
    <xdr:clientData/>
  </xdr:oneCellAnchor>
  <xdr:oneCellAnchor>
    <xdr:from>
      <xdr:col>4</xdr:col>
      <xdr:colOff>22861</xdr:colOff>
      <xdr:row>26</xdr:row>
      <xdr:rowOff>7621</xdr:rowOff>
    </xdr:from>
    <xdr:ext cx="1485900" cy="868680"/>
    <xdr:pic>
      <xdr:nvPicPr>
        <xdr:cNvPr id="237" name="Picture 236">
          <a:extLst>
            <a:ext uri="{FF2B5EF4-FFF2-40B4-BE49-F238E27FC236}">
              <a16:creationId xmlns:a16="http://schemas.microsoft.com/office/drawing/2014/main" id="{D4055F6F-1390-4250-BB4C-7EA6CFF2889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21130261"/>
          <a:ext cx="1485900" cy="868680"/>
        </a:xfrm>
        <a:prstGeom prst="rect">
          <a:avLst/>
        </a:prstGeom>
        <a:noFill/>
        <a:ln>
          <a:noFill/>
        </a:ln>
      </xdr:spPr>
    </xdr:pic>
    <xdr:clientData/>
  </xdr:oneCellAnchor>
  <xdr:oneCellAnchor>
    <xdr:from>
      <xdr:col>4</xdr:col>
      <xdr:colOff>0</xdr:colOff>
      <xdr:row>27</xdr:row>
      <xdr:rowOff>0</xdr:rowOff>
    </xdr:from>
    <xdr:ext cx="1516380" cy="886460"/>
    <xdr:pic>
      <xdr:nvPicPr>
        <xdr:cNvPr id="238" name="Picture 237">
          <a:extLst>
            <a:ext uri="{FF2B5EF4-FFF2-40B4-BE49-F238E27FC236}">
              <a16:creationId xmlns:a16="http://schemas.microsoft.com/office/drawing/2014/main" id="{2DFB6470-99B6-4E4A-A787-8A355A76797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63840" y="22014180"/>
          <a:ext cx="1516380" cy="886460"/>
        </a:xfrm>
        <a:prstGeom prst="rect">
          <a:avLst/>
        </a:prstGeom>
        <a:noFill/>
        <a:ln>
          <a:noFill/>
        </a:ln>
      </xdr:spPr>
    </xdr:pic>
    <xdr:clientData/>
  </xdr:oneCellAnchor>
  <xdr:oneCellAnchor>
    <xdr:from>
      <xdr:col>4</xdr:col>
      <xdr:colOff>22861</xdr:colOff>
      <xdr:row>29</xdr:row>
      <xdr:rowOff>7621</xdr:rowOff>
    </xdr:from>
    <xdr:ext cx="1485900" cy="868680"/>
    <xdr:pic>
      <xdr:nvPicPr>
        <xdr:cNvPr id="239" name="Picture 238">
          <a:extLst>
            <a:ext uri="{FF2B5EF4-FFF2-40B4-BE49-F238E27FC236}">
              <a16:creationId xmlns:a16="http://schemas.microsoft.com/office/drawing/2014/main" id="{0D37378D-C069-4EF3-87CA-B92C4E9A01B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23804881"/>
          <a:ext cx="1485900" cy="868680"/>
        </a:xfrm>
        <a:prstGeom prst="rect">
          <a:avLst/>
        </a:prstGeom>
        <a:noFill/>
        <a:ln>
          <a:noFill/>
        </a:ln>
      </xdr:spPr>
    </xdr:pic>
    <xdr:clientData/>
  </xdr:oneCellAnchor>
  <xdr:oneCellAnchor>
    <xdr:from>
      <xdr:col>4</xdr:col>
      <xdr:colOff>22861</xdr:colOff>
      <xdr:row>30</xdr:row>
      <xdr:rowOff>7621</xdr:rowOff>
    </xdr:from>
    <xdr:ext cx="1485900" cy="868680"/>
    <xdr:pic>
      <xdr:nvPicPr>
        <xdr:cNvPr id="240" name="Picture 239">
          <a:extLst>
            <a:ext uri="{FF2B5EF4-FFF2-40B4-BE49-F238E27FC236}">
              <a16:creationId xmlns:a16="http://schemas.microsoft.com/office/drawing/2014/main" id="{18FCCCD0-9013-492E-A500-235F95BE1B3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24696421"/>
          <a:ext cx="1485900" cy="868680"/>
        </a:xfrm>
        <a:prstGeom prst="rect">
          <a:avLst/>
        </a:prstGeom>
        <a:noFill/>
        <a:ln>
          <a:noFill/>
        </a:ln>
      </xdr:spPr>
    </xdr:pic>
    <xdr:clientData/>
  </xdr:oneCellAnchor>
  <xdr:oneCellAnchor>
    <xdr:from>
      <xdr:col>4</xdr:col>
      <xdr:colOff>22861</xdr:colOff>
      <xdr:row>31</xdr:row>
      <xdr:rowOff>7621</xdr:rowOff>
    </xdr:from>
    <xdr:ext cx="1485900" cy="868680"/>
    <xdr:pic>
      <xdr:nvPicPr>
        <xdr:cNvPr id="241" name="Picture 240">
          <a:extLst>
            <a:ext uri="{FF2B5EF4-FFF2-40B4-BE49-F238E27FC236}">
              <a16:creationId xmlns:a16="http://schemas.microsoft.com/office/drawing/2014/main" id="{EC63D92F-6160-4909-857F-8C6A3C9B8F7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25587961"/>
          <a:ext cx="1485900" cy="868680"/>
        </a:xfrm>
        <a:prstGeom prst="rect">
          <a:avLst/>
        </a:prstGeom>
        <a:noFill/>
        <a:ln>
          <a:noFill/>
        </a:ln>
      </xdr:spPr>
    </xdr:pic>
    <xdr:clientData/>
  </xdr:oneCellAnchor>
  <xdr:oneCellAnchor>
    <xdr:from>
      <xdr:col>4</xdr:col>
      <xdr:colOff>22861</xdr:colOff>
      <xdr:row>32</xdr:row>
      <xdr:rowOff>7621</xdr:rowOff>
    </xdr:from>
    <xdr:ext cx="1485900" cy="868680"/>
    <xdr:pic>
      <xdr:nvPicPr>
        <xdr:cNvPr id="242" name="Picture 241">
          <a:extLst>
            <a:ext uri="{FF2B5EF4-FFF2-40B4-BE49-F238E27FC236}">
              <a16:creationId xmlns:a16="http://schemas.microsoft.com/office/drawing/2014/main" id="{021544E0-6D12-43BB-8865-D04AAD64F8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26479501"/>
          <a:ext cx="1485900" cy="868680"/>
        </a:xfrm>
        <a:prstGeom prst="rect">
          <a:avLst/>
        </a:prstGeom>
        <a:noFill/>
        <a:ln>
          <a:noFill/>
        </a:ln>
      </xdr:spPr>
    </xdr:pic>
    <xdr:clientData/>
  </xdr:oneCellAnchor>
  <xdr:oneCellAnchor>
    <xdr:from>
      <xdr:col>4</xdr:col>
      <xdr:colOff>22861</xdr:colOff>
      <xdr:row>33</xdr:row>
      <xdr:rowOff>7621</xdr:rowOff>
    </xdr:from>
    <xdr:ext cx="1485900" cy="868680"/>
    <xdr:pic>
      <xdr:nvPicPr>
        <xdr:cNvPr id="243" name="Picture 242">
          <a:extLst>
            <a:ext uri="{FF2B5EF4-FFF2-40B4-BE49-F238E27FC236}">
              <a16:creationId xmlns:a16="http://schemas.microsoft.com/office/drawing/2014/main" id="{4D4F10F0-D527-4EAD-80AC-D3261677508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27371041"/>
          <a:ext cx="1485900" cy="868680"/>
        </a:xfrm>
        <a:prstGeom prst="rect">
          <a:avLst/>
        </a:prstGeom>
        <a:noFill/>
        <a:ln>
          <a:noFill/>
        </a:ln>
      </xdr:spPr>
    </xdr:pic>
    <xdr:clientData/>
  </xdr:oneCellAnchor>
  <xdr:twoCellAnchor>
    <xdr:from>
      <xdr:col>4</xdr:col>
      <xdr:colOff>1</xdr:colOff>
      <xdr:row>18</xdr:row>
      <xdr:rowOff>0</xdr:rowOff>
    </xdr:from>
    <xdr:to>
      <xdr:col>5</xdr:col>
      <xdr:colOff>1</xdr:colOff>
      <xdr:row>19</xdr:row>
      <xdr:rowOff>0</xdr:rowOff>
    </xdr:to>
    <xdr:pic>
      <xdr:nvPicPr>
        <xdr:cNvPr id="244" name="Picture 3">
          <a:extLst>
            <a:ext uri="{FF2B5EF4-FFF2-40B4-BE49-F238E27FC236}">
              <a16:creationId xmlns:a16="http://schemas.microsoft.com/office/drawing/2014/main" id="{A20A839C-1B7E-4A3D-8DB8-AD9372C20F5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863841" y="13990320"/>
          <a:ext cx="1577340"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16</xdr:row>
      <xdr:rowOff>0</xdr:rowOff>
    </xdr:from>
    <xdr:ext cx="1516380" cy="886460"/>
    <xdr:pic>
      <xdr:nvPicPr>
        <xdr:cNvPr id="245" name="Picture 244">
          <a:extLst>
            <a:ext uri="{FF2B5EF4-FFF2-40B4-BE49-F238E27FC236}">
              <a16:creationId xmlns:a16="http://schemas.microsoft.com/office/drawing/2014/main" id="{9915ABD0-CB9F-40F9-969B-18B566B9AD8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18520" y="12207240"/>
          <a:ext cx="1516380" cy="886460"/>
        </a:xfrm>
        <a:prstGeom prst="rect">
          <a:avLst/>
        </a:prstGeom>
        <a:noFill/>
        <a:ln>
          <a:noFill/>
        </a:ln>
      </xdr:spPr>
    </xdr:pic>
    <xdr:clientData/>
  </xdr:oneCellAnchor>
  <xdr:oneCellAnchor>
    <xdr:from>
      <xdr:col>6</xdr:col>
      <xdr:colOff>0</xdr:colOff>
      <xdr:row>9</xdr:row>
      <xdr:rowOff>0</xdr:rowOff>
    </xdr:from>
    <xdr:ext cx="1516380" cy="886460"/>
    <xdr:pic>
      <xdr:nvPicPr>
        <xdr:cNvPr id="246" name="Picture 245">
          <a:extLst>
            <a:ext uri="{FF2B5EF4-FFF2-40B4-BE49-F238E27FC236}">
              <a16:creationId xmlns:a16="http://schemas.microsoft.com/office/drawing/2014/main" id="{0CC6A97A-908B-4F33-BB72-8DC704A68F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18520" y="5966460"/>
          <a:ext cx="1516380" cy="886460"/>
        </a:xfrm>
        <a:prstGeom prst="rect">
          <a:avLst/>
        </a:prstGeom>
        <a:noFill/>
        <a:ln>
          <a:noFill/>
        </a:ln>
      </xdr:spPr>
    </xdr:pic>
    <xdr:clientData/>
  </xdr:oneCellAnchor>
  <xdr:oneCellAnchor>
    <xdr:from>
      <xdr:col>4</xdr:col>
      <xdr:colOff>83820</xdr:colOff>
      <xdr:row>11</xdr:row>
      <xdr:rowOff>7620</xdr:rowOff>
    </xdr:from>
    <xdr:ext cx="1470660" cy="868679"/>
    <xdr:pic>
      <xdr:nvPicPr>
        <xdr:cNvPr id="247" name="Picture 246">
          <a:extLst>
            <a:ext uri="{FF2B5EF4-FFF2-40B4-BE49-F238E27FC236}">
              <a16:creationId xmlns:a16="http://schemas.microsoft.com/office/drawing/2014/main" id="{8D547D72-E8E8-426C-84DE-97CDC98AD6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47660" y="7757160"/>
          <a:ext cx="1470660" cy="868679"/>
        </a:xfrm>
        <a:prstGeom prst="rect">
          <a:avLst/>
        </a:prstGeom>
        <a:noFill/>
        <a:ln>
          <a:noFill/>
        </a:ln>
      </xdr:spPr>
    </xdr:pic>
    <xdr:clientData/>
  </xdr:oneCellAnchor>
  <xdr:twoCellAnchor editAs="oneCell">
    <xdr:from>
      <xdr:col>2</xdr:col>
      <xdr:colOff>106680</xdr:colOff>
      <xdr:row>27</xdr:row>
      <xdr:rowOff>22860</xdr:rowOff>
    </xdr:from>
    <xdr:to>
      <xdr:col>2</xdr:col>
      <xdr:colOff>1607820</xdr:colOff>
      <xdr:row>27</xdr:row>
      <xdr:rowOff>879475</xdr:rowOff>
    </xdr:to>
    <xdr:pic>
      <xdr:nvPicPr>
        <xdr:cNvPr id="248" name="Picture 247">
          <a:extLst>
            <a:ext uri="{FF2B5EF4-FFF2-40B4-BE49-F238E27FC236}">
              <a16:creationId xmlns:a16="http://schemas.microsoft.com/office/drawing/2014/main" id="{35E54513-5C54-4D8D-8B46-054432E712A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488180" y="22037040"/>
          <a:ext cx="1501140" cy="856615"/>
        </a:xfrm>
        <a:prstGeom prst="rect">
          <a:avLst/>
        </a:prstGeom>
        <a:noFill/>
        <a:ln>
          <a:noFill/>
        </a:ln>
      </xdr:spPr>
    </xdr:pic>
    <xdr:clientData/>
  </xdr:twoCellAnchor>
  <xdr:oneCellAnchor>
    <xdr:from>
      <xdr:col>2</xdr:col>
      <xdr:colOff>106680</xdr:colOff>
      <xdr:row>28</xdr:row>
      <xdr:rowOff>30480</xdr:rowOff>
    </xdr:from>
    <xdr:ext cx="1485900" cy="868680"/>
    <xdr:pic>
      <xdr:nvPicPr>
        <xdr:cNvPr id="254" name="Picture 253">
          <a:extLst>
            <a:ext uri="{FF2B5EF4-FFF2-40B4-BE49-F238E27FC236}">
              <a16:creationId xmlns:a16="http://schemas.microsoft.com/office/drawing/2014/main" id="{350AA0B7-B974-46E5-9501-84CAA2AEE1B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88180" y="22936200"/>
          <a:ext cx="1485900" cy="868680"/>
        </a:xfrm>
        <a:prstGeom prst="rect">
          <a:avLst/>
        </a:prstGeom>
        <a:noFill/>
        <a:ln>
          <a:noFill/>
        </a:ln>
      </xdr:spPr>
    </xdr:pic>
    <xdr:clientData/>
  </xdr:oneCellAnchor>
  <xdr:oneCellAnchor>
    <xdr:from>
      <xdr:col>4</xdr:col>
      <xdr:colOff>45720</xdr:colOff>
      <xdr:row>28</xdr:row>
      <xdr:rowOff>30480</xdr:rowOff>
    </xdr:from>
    <xdr:ext cx="1485900" cy="868680"/>
    <xdr:pic>
      <xdr:nvPicPr>
        <xdr:cNvPr id="255" name="Picture 254">
          <a:extLst>
            <a:ext uri="{FF2B5EF4-FFF2-40B4-BE49-F238E27FC236}">
              <a16:creationId xmlns:a16="http://schemas.microsoft.com/office/drawing/2014/main" id="{9FBC5F88-152B-4444-B254-2ADCB720249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09560" y="22936200"/>
          <a:ext cx="1485900" cy="868680"/>
        </a:xfrm>
        <a:prstGeom prst="rect">
          <a:avLst/>
        </a:prstGeom>
        <a:noFill/>
        <a:ln>
          <a:noFill/>
        </a:ln>
      </xdr:spPr>
    </xdr:pic>
    <xdr:clientData/>
  </xdr:oneCellAnchor>
  <xdr:oneCellAnchor>
    <xdr:from>
      <xdr:col>2</xdr:col>
      <xdr:colOff>144781</xdr:colOff>
      <xdr:row>38</xdr:row>
      <xdr:rowOff>60961</xdr:rowOff>
    </xdr:from>
    <xdr:ext cx="1485900" cy="868680"/>
    <xdr:pic>
      <xdr:nvPicPr>
        <xdr:cNvPr id="256" name="Picture 255">
          <a:extLst>
            <a:ext uri="{FF2B5EF4-FFF2-40B4-BE49-F238E27FC236}">
              <a16:creationId xmlns:a16="http://schemas.microsoft.com/office/drawing/2014/main" id="{11BDD116-AA44-4813-81DD-423D7017734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26281" y="36080701"/>
          <a:ext cx="1485900" cy="868680"/>
        </a:xfrm>
        <a:prstGeom prst="rect">
          <a:avLst/>
        </a:prstGeom>
        <a:noFill/>
        <a:ln>
          <a:noFill/>
        </a:ln>
      </xdr:spPr>
    </xdr:pic>
    <xdr:clientData/>
  </xdr:oneCellAnchor>
  <xdr:oneCellAnchor>
    <xdr:from>
      <xdr:col>2</xdr:col>
      <xdr:colOff>22861</xdr:colOff>
      <xdr:row>39</xdr:row>
      <xdr:rowOff>15241</xdr:rowOff>
    </xdr:from>
    <xdr:ext cx="1485900" cy="868680"/>
    <xdr:pic>
      <xdr:nvPicPr>
        <xdr:cNvPr id="257" name="Picture 256">
          <a:extLst>
            <a:ext uri="{FF2B5EF4-FFF2-40B4-BE49-F238E27FC236}">
              <a16:creationId xmlns:a16="http://schemas.microsoft.com/office/drawing/2014/main" id="{90D94284-4D39-46FA-9D1B-658668F118A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31836361"/>
          <a:ext cx="1485900" cy="868680"/>
        </a:xfrm>
        <a:prstGeom prst="rect">
          <a:avLst/>
        </a:prstGeom>
        <a:noFill/>
        <a:ln>
          <a:noFill/>
        </a:ln>
      </xdr:spPr>
    </xdr:pic>
    <xdr:clientData/>
  </xdr:oneCellAnchor>
  <xdr:oneCellAnchor>
    <xdr:from>
      <xdr:col>2</xdr:col>
      <xdr:colOff>22861</xdr:colOff>
      <xdr:row>40</xdr:row>
      <xdr:rowOff>15241</xdr:rowOff>
    </xdr:from>
    <xdr:ext cx="1485900" cy="868680"/>
    <xdr:pic>
      <xdr:nvPicPr>
        <xdr:cNvPr id="258" name="Picture 257">
          <a:extLst>
            <a:ext uri="{FF2B5EF4-FFF2-40B4-BE49-F238E27FC236}">
              <a16:creationId xmlns:a16="http://schemas.microsoft.com/office/drawing/2014/main" id="{6642EE65-A42C-4DC0-A3B5-A3BB1F98BEB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32727901"/>
          <a:ext cx="1485900" cy="868680"/>
        </a:xfrm>
        <a:prstGeom prst="rect">
          <a:avLst/>
        </a:prstGeom>
        <a:noFill/>
        <a:ln>
          <a:noFill/>
        </a:ln>
      </xdr:spPr>
    </xdr:pic>
    <xdr:clientData/>
  </xdr:oneCellAnchor>
  <xdr:oneCellAnchor>
    <xdr:from>
      <xdr:col>2</xdr:col>
      <xdr:colOff>22861</xdr:colOff>
      <xdr:row>41</xdr:row>
      <xdr:rowOff>15241</xdr:rowOff>
    </xdr:from>
    <xdr:ext cx="1485900" cy="868680"/>
    <xdr:pic>
      <xdr:nvPicPr>
        <xdr:cNvPr id="259" name="Picture 258">
          <a:extLst>
            <a:ext uri="{FF2B5EF4-FFF2-40B4-BE49-F238E27FC236}">
              <a16:creationId xmlns:a16="http://schemas.microsoft.com/office/drawing/2014/main" id="{F49E2F2E-E03B-4D2A-ABAE-2ABEA767790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33619441"/>
          <a:ext cx="1485900" cy="868680"/>
        </a:xfrm>
        <a:prstGeom prst="rect">
          <a:avLst/>
        </a:prstGeom>
        <a:noFill/>
        <a:ln>
          <a:noFill/>
        </a:ln>
      </xdr:spPr>
    </xdr:pic>
    <xdr:clientData/>
  </xdr:oneCellAnchor>
  <xdr:oneCellAnchor>
    <xdr:from>
      <xdr:col>2</xdr:col>
      <xdr:colOff>22861</xdr:colOff>
      <xdr:row>42</xdr:row>
      <xdr:rowOff>15241</xdr:rowOff>
    </xdr:from>
    <xdr:ext cx="1485900" cy="868680"/>
    <xdr:pic>
      <xdr:nvPicPr>
        <xdr:cNvPr id="260" name="Picture 259">
          <a:extLst>
            <a:ext uri="{FF2B5EF4-FFF2-40B4-BE49-F238E27FC236}">
              <a16:creationId xmlns:a16="http://schemas.microsoft.com/office/drawing/2014/main" id="{7A9AA203-87CF-4821-8F4D-677FCE997F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34510981"/>
          <a:ext cx="1485900" cy="868680"/>
        </a:xfrm>
        <a:prstGeom prst="rect">
          <a:avLst/>
        </a:prstGeom>
        <a:noFill/>
        <a:ln>
          <a:noFill/>
        </a:ln>
      </xdr:spPr>
    </xdr:pic>
    <xdr:clientData/>
  </xdr:oneCellAnchor>
  <xdr:oneCellAnchor>
    <xdr:from>
      <xdr:col>2</xdr:col>
      <xdr:colOff>22861</xdr:colOff>
      <xdr:row>43</xdr:row>
      <xdr:rowOff>15241</xdr:rowOff>
    </xdr:from>
    <xdr:ext cx="1485900" cy="868680"/>
    <xdr:pic>
      <xdr:nvPicPr>
        <xdr:cNvPr id="261" name="Picture 260">
          <a:extLst>
            <a:ext uri="{FF2B5EF4-FFF2-40B4-BE49-F238E27FC236}">
              <a16:creationId xmlns:a16="http://schemas.microsoft.com/office/drawing/2014/main" id="{D141BA29-D3AE-407F-A606-4BAB4DEE24A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35402521"/>
          <a:ext cx="1485900" cy="868680"/>
        </a:xfrm>
        <a:prstGeom prst="rect">
          <a:avLst/>
        </a:prstGeom>
        <a:noFill/>
        <a:ln>
          <a:noFill/>
        </a:ln>
      </xdr:spPr>
    </xdr:pic>
    <xdr:clientData/>
  </xdr:oneCellAnchor>
  <xdr:oneCellAnchor>
    <xdr:from>
      <xdr:col>2</xdr:col>
      <xdr:colOff>22861</xdr:colOff>
      <xdr:row>44</xdr:row>
      <xdr:rowOff>15241</xdr:rowOff>
    </xdr:from>
    <xdr:ext cx="1485900" cy="868680"/>
    <xdr:pic>
      <xdr:nvPicPr>
        <xdr:cNvPr id="262" name="Picture 261">
          <a:extLst>
            <a:ext uri="{FF2B5EF4-FFF2-40B4-BE49-F238E27FC236}">
              <a16:creationId xmlns:a16="http://schemas.microsoft.com/office/drawing/2014/main" id="{D4E19322-939E-479B-81F4-97AE7312883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404361" y="36294061"/>
          <a:ext cx="1485900" cy="868680"/>
        </a:xfrm>
        <a:prstGeom prst="rect">
          <a:avLst/>
        </a:prstGeom>
        <a:noFill/>
        <a:ln>
          <a:noFill/>
        </a:ln>
      </xdr:spPr>
    </xdr:pic>
    <xdr:clientData/>
  </xdr:oneCellAnchor>
  <xdr:oneCellAnchor>
    <xdr:from>
      <xdr:col>4</xdr:col>
      <xdr:colOff>0</xdr:colOff>
      <xdr:row>37</xdr:row>
      <xdr:rowOff>0</xdr:rowOff>
    </xdr:from>
    <xdr:ext cx="1516380" cy="886460"/>
    <xdr:pic>
      <xdr:nvPicPr>
        <xdr:cNvPr id="263" name="Picture 262">
          <a:extLst>
            <a:ext uri="{FF2B5EF4-FFF2-40B4-BE49-F238E27FC236}">
              <a16:creationId xmlns:a16="http://schemas.microsoft.com/office/drawing/2014/main" id="{14174390-A25D-4748-9A5B-252BED2C827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63840" y="30038040"/>
          <a:ext cx="1516380" cy="886460"/>
        </a:xfrm>
        <a:prstGeom prst="rect">
          <a:avLst/>
        </a:prstGeom>
        <a:noFill/>
        <a:ln>
          <a:noFill/>
        </a:ln>
      </xdr:spPr>
    </xdr:pic>
    <xdr:clientData/>
  </xdr:oneCellAnchor>
  <xdr:oneCellAnchor>
    <xdr:from>
      <xdr:col>4</xdr:col>
      <xdr:colOff>22861</xdr:colOff>
      <xdr:row>38</xdr:row>
      <xdr:rowOff>15241</xdr:rowOff>
    </xdr:from>
    <xdr:ext cx="1485900" cy="868680"/>
    <xdr:pic>
      <xdr:nvPicPr>
        <xdr:cNvPr id="264" name="Picture 263">
          <a:extLst>
            <a:ext uri="{FF2B5EF4-FFF2-40B4-BE49-F238E27FC236}">
              <a16:creationId xmlns:a16="http://schemas.microsoft.com/office/drawing/2014/main" id="{C52D81DC-2112-4F0A-8736-7B8C9D87F0C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30944821"/>
          <a:ext cx="1485900" cy="868680"/>
        </a:xfrm>
        <a:prstGeom prst="rect">
          <a:avLst/>
        </a:prstGeom>
        <a:noFill/>
        <a:ln>
          <a:noFill/>
        </a:ln>
      </xdr:spPr>
    </xdr:pic>
    <xdr:clientData/>
  </xdr:oneCellAnchor>
  <xdr:oneCellAnchor>
    <xdr:from>
      <xdr:col>4</xdr:col>
      <xdr:colOff>22861</xdr:colOff>
      <xdr:row>39</xdr:row>
      <xdr:rowOff>15241</xdr:rowOff>
    </xdr:from>
    <xdr:ext cx="1485900" cy="868680"/>
    <xdr:pic>
      <xdr:nvPicPr>
        <xdr:cNvPr id="265" name="Picture 264">
          <a:extLst>
            <a:ext uri="{FF2B5EF4-FFF2-40B4-BE49-F238E27FC236}">
              <a16:creationId xmlns:a16="http://schemas.microsoft.com/office/drawing/2014/main" id="{A5B8EE8B-CE5C-41AD-80A2-BEDCE0B23A6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31836361"/>
          <a:ext cx="1485900" cy="868680"/>
        </a:xfrm>
        <a:prstGeom prst="rect">
          <a:avLst/>
        </a:prstGeom>
        <a:noFill/>
        <a:ln>
          <a:noFill/>
        </a:ln>
      </xdr:spPr>
    </xdr:pic>
    <xdr:clientData/>
  </xdr:oneCellAnchor>
  <xdr:oneCellAnchor>
    <xdr:from>
      <xdr:col>4</xdr:col>
      <xdr:colOff>22861</xdr:colOff>
      <xdr:row>43</xdr:row>
      <xdr:rowOff>15241</xdr:rowOff>
    </xdr:from>
    <xdr:ext cx="1485900" cy="868680"/>
    <xdr:pic>
      <xdr:nvPicPr>
        <xdr:cNvPr id="266" name="Picture 265">
          <a:extLst>
            <a:ext uri="{FF2B5EF4-FFF2-40B4-BE49-F238E27FC236}">
              <a16:creationId xmlns:a16="http://schemas.microsoft.com/office/drawing/2014/main" id="{CAAE6B5F-80AB-4FEE-9D07-683933B3881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35402521"/>
          <a:ext cx="1485900" cy="868680"/>
        </a:xfrm>
        <a:prstGeom prst="rect">
          <a:avLst/>
        </a:prstGeom>
        <a:noFill/>
        <a:ln>
          <a:noFill/>
        </a:ln>
      </xdr:spPr>
    </xdr:pic>
    <xdr:clientData/>
  </xdr:oneCellAnchor>
  <xdr:oneCellAnchor>
    <xdr:from>
      <xdr:col>4</xdr:col>
      <xdr:colOff>22861</xdr:colOff>
      <xdr:row>42</xdr:row>
      <xdr:rowOff>15241</xdr:rowOff>
    </xdr:from>
    <xdr:ext cx="1485900" cy="868680"/>
    <xdr:pic>
      <xdr:nvPicPr>
        <xdr:cNvPr id="267" name="Picture 266">
          <a:extLst>
            <a:ext uri="{FF2B5EF4-FFF2-40B4-BE49-F238E27FC236}">
              <a16:creationId xmlns:a16="http://schemas.microsoft.com/office/drawing/2014/main" id="{7040837A-F3D2-448A-8509-ED2C3A33AD3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34510981"/>
          <a:ext cx="1485900" cy="868680"/>
        </a:xfrm>
        <a:prstGeom prst="rect">
          <a:avLst/>
        </a:prstGeom>
        <a:noFill/>
        <a:ln>
          <a:noFill/>
        </a:ln>
      </xdr:spPr>
    </xdr:pic>
    <xdr:clientData/>
  </xdr:oneCellAnchor>
  <xdr:oneCellAnchor>
    <xdr:from>
      <xdr:col>4</xdr:col>
      <xdr:colOff>22861</xdr:colOff>
      <xdr:row>41</xdr:row>
      <xdr:rowOff>15241</xdr:rowOff>
    </xdr:from>
    <xdr:ext cx="1485900" cy="868680"/>
    <xdr:pic>
      <xdr:nvPicPr>
        <xdr:cNvPr id="268" name="Picture 267">
          <a:extLst>
            <a:ext uri="{FF2B5EF4-FFF2-40B4-BE49-F238E27FC236}">
              <a16:creationId xmlns:a16="http://schemas.microsoft.com/office/drawing/2014/main" id="{2B163C24-2DF9-4F6E-B759-ED7C63743D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33619441"/>
          <a:ext cx="1485900" cy="868680"/>
        </a:xfrm>
        <a:prstGeom prst="rect">
          <a:avLst/>
        </a:prstGeom>
        <a:noFill/>
        <a:ln>
          <a:noFill/>
        </a:ln>
      </xdr:spPr>
    </xdr:pic>
    <xdr:clientData/>
  </xdr:oneCellAnchor>
  <xdr:oneCellAnchor>
    <xdr:from>
      <xdr:col>4</xdr:col>
      <xdr:colOff>22861</xdr:colOff>
      <xdr:row>40</xdr:row>
      <xdr:rowOff>15241</xdr:rowOff>
    </xdr:from>
    <xdr:ext cx="1485900" cy="868680"/>
    <xdr:pic>
      <xdr:nvPicPr>
        <xdr:cNvPr id="269" name="Picture 268">
          <a:extLst>
            <a:ext uri="{FF2B5EF4-FFF2-40B4-BE49-F238E27FC236}">
              <a16:creationId xmlns:a16="http://schemas.microsoft.com/office/drawing/2014/main" id="{08B7B2D2-2343-440E-89C9-2841949CD95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32727901"/>
          <a:ext cx="1485900" cy="868680"/>
        </a:xfrm>
        <a:prstGeom prst="rect">
          <a:avLst/>
        </a:prstGeom>
        <a:noFill/>
        <a:ln>
          <a:noFill/>
        </a:ln>
      </xdr:spPr>
    </xdr:pic>
    <xdr:clientData/>
  </xdr:oneCellAnchor>
  <xdr:oneCellAnchor>
    <xdr:from>
      <xdr:col>4</xdr:col>
      <xdr:colOff>22861</xdr:colOff>
      <xdr:row>44</xdr:row>
      <xdr:rowOff>15241</xdr:rowOff>
    </xdr:from>
    <xdr:ext cx="1485900" cy="868680"/>
    <xdr:pic>
      <xdr:nvPicPr>
        <xdr:cNvPr id="270" name="Picture 269">
          <a:extLst>
            <a:ext uri="{FF2B5EF4-FFF2-40B4-BE49-F238E27FC236}">
              <a16:creationId xmlns:a16="http://schemas.microsoft.com/office/drawing/2014/main" id="{1A38C089-87EC-45C0-A5CE-ECEE4E96071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886701" y="36294061"/>
          <a:ext cx="1485900" cy="868680"/>
        </a:xfrm>
        <a:prstGeom prst="rect">
          <a:avLst/>
        </a:prstGeom>
        <a:noFill/>
        <a:ln>
          <a:noFill/>
        </a:ln>
      </xdr:spPr>
    </xdr:pic>
    <xdr:clientData/>
  </xdr:oneCellAnchor>
  <xdr:oneCellAnchor>
    <xdr:from>
      <xdr:col>6</xdr:col>
      <xdr:colOff>22860</xdr:colOff>
      <xdr:row>37</xdr:row>
      <xdr:rowOff>22860</xdr:rowOff>
    </xdr:from>
    <xdr:ext cx="1471295" cy="844550"/>
    <xdr:pic>
      <xdr:nvPicPr>
        <xdr:cNvPr id="271" name="Picture 270">
          <a:extLst>
            <a:ext uri="{FF2B5EF4-FFF2-40B4-BE49-F238E27FC236}">
              <a16:creationId xmlns:a16="http://schemas.microsoft.com/office/drawing/2014/main" id="{F95CC7E3-A639-4E5C-B43F-929524912F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1380" y="30060900"/>
          <a:ext cx="1471295" cy="844550"/>
        </a:xfrm>
        <a:prstGeom prst="rect">
          <a:avLst/>
        </a:prstGeom>
        <a:noFill/>
        <a:ln>
          <a:noFill/>
        </a:ln>
      </xdr:spPr>
    </xdr:pic>
    <xdr:clientData/>
  </xdr:oneCellAnchor>
  <xdr:oneCellAnchor>
    <xdr:from>
      <xdr:col>2</xdr:col>
      <xdr:colOff>121920</xdr:colOff>
      <xdr:row>36</xdr:row>
      <xdr:rowOff>53340</xdr:rowOff>
    </xdr:from>
    <xdr:ext cx="1485900" cy="868680"/>
    <xdr:pic>
      <xdr:nvPicPr>
        <xdr:cNvPr id="273" name="Picture 272">
          <a:extLst>
            <a:ext uri="{FF2B5EF4-FFF2-40B4-BE49-F238E27FC236}">
              <a16:creationId xmlns:a16="http://schemas.microsoft.com/office/drawing/2014/main" id="{ACE2908E-6BB8-4D20-A41D-73783950F63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03420" y="34046160"/>
          <a:ext cx="1485900" cy="868680"/>
        </a:xfrm>
        <a:prstGeom prst="rect">
          <a:avLst/>
        </a:prstGeom>
        <a:noFill/>
        <a:ln>
          <a:noFill/>
        </a:ln>
      </xdr:spPr>
    </xdr:pic>
    <xdr:clientData/>
  </xdr:oneCellAnchor>
  <xdr:oneCellAnchor>
    <xdr:from>
      <xdr:col>4</xdr:col>
      <xdr:colOff>129540</xdr:colOff>
      <xdr:row>36</xdr:row>
      <xdr:rowOff>106680</xdr:rowOff>
    </xdr:from>
    <xdr:ext cx="1485900" cy="868680"/>
    <xdr:pic>
      <xdr:nvPicPr>
        <xdr:cNvPr id="274" name="Picture 273">
          <a:extLst>
            <a:ext uri="{FF2B5EF4-FFF2-40B4-BE49-F238E27FC236}">
              <a16:creationId xmlns:a16="http://schemas.microsoft.com/office/drawing/2014/main" id="{0EC2E53A-4DA5-4262-816A-3E693BB0448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01000" y="34099500"/>
          <a:ext cx="1485900" cy="868680"/>
        </a:xfrm>
        <a:prstGeom prst="rect">
          <a:avLst/>
        </a:prstGeom>
        <a:noFill/>
        <a:ln>
          <a:noFill/>
        </a:ln>
      </xdr:spPr>
    </xdr:pic>
    <xdr:clientData/>
  </xdr:oneCellAnchor>
  <xdr:twoCellAnchor editAs="oneCell">
    <xdr:from>
      <xdr:col>2</xdr:col>
      <xdr:colOff>144780</xdr:colOff>
      <xdr:row>4</xdr:row>
      <xdr:rowOff>91440</xdr:rowOff>
    </xdr:from>
    <xdr:to>
      <xdr:col>2</xdr:col>
      <xdr:colOff>1586865</xdr:colOff>
      <xdr:row>4</xdr:row>
      <xdr:rowOff>960119</xdr:rowOff>
    </xdr:to>
    <xdr:pic>
      <xdr:nvPicPr>
        <xdr:cNvPr id="275" name="Picture 274">
          <a:extLst>
            <a:ext uri="{FF2B5EF4-FFF2-40B4-BE49-F238E27FC236}">
              <a16:creationId xmlns:a16="http://schemas.microsoft.com/office/drawing/2014/main" id="{19FAE94C-0F0F-4A37-AC10-E0A83EF5F5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26280" y="1653540"/>
          <a:ext cx="1442085" cy="868679"/>
        </a:xfrm>
        <a:prstGeom prst="rect">
          <a:avLst/>
        </a:prstGeom>
        <a:noFill/>
        <a:ln>
          <a:noFill/>
        </a:ln>
      </xdr:spPr>
    </xdr:pic>
    <xdr:clientData/>
  </xdr:twoCellAnchor>
  <xdr:twoCellAnchor editAs="oneCell">
    <xdr:from>
      <xdr:col>2</xdr:col>
      <xdr:colOff>129540</xdr:colOff>
      <xdr:row>5</xdr:row>
      <xdr:rowOff>99060</xdr:rowOff>
    </xdr:from>
    <xdr:to>
      <xdr:col>2</xdr:col>
      <xdr:colOff>1600835</xdr:colOff>
      <xdr:row>5</xdr:row>
      <xdr:rowOff>954405</xdr:rowOff>
    </xdr:to>
    <xdr:pic>
      <xdr:nvPicPr>
        <xdr:cNvPr id="276" name="Picture 275">
          <a:extLst>
            <a:ext uri="{FF2B5EF4-FFF2-40B4-BE49-F238E27FC236}">
              <a16:creationId xmlns:a16="http://schemas.microsoft.com/office/drawing/2014/main" id="{5204C988-D3BB-42FE-A9AB-9AACE455DA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1040" y="2674620"/>
          <a:ext cx="1471295" cy="855345"/>
        </a:xfrm>
        <a:prstGeom prst="rect">
          <a:avLst/>
        </a:prstGeom>
        <a:noFill/>
        <a:ln>
          <a:noFill/>
        </a:ln>
      </xdr:spPr>
    </xdr:pic>
    <xdr:clientData/>
  </xdr:twoCellAnchor>
  <xdr:twoCellAnchor editAs="oneCell">
    <xdr:from>
      <xdr:col>2</xdr:col>
      <xdr:colOff>152400</xdr:colOff>
      <xdr:row>10</xdr:row>
      <xdr:rowOff>68580</xdr:rowOff>
    </xdr:from>
    <xdr:to>
      <xdr:col>2</xdr:col>
      <xdr:colOff>1628775</xdr:colOff>
      <xdr:row>10</xdr:row>
      <xdr:rowOff>960755</xdr:rowOff>
    </xdr:to>
    <xdr:pic>
      <xdr:nvPicPr>
        <xdr:cNvPr id="277" name="Picture 276">
          <a:extLst>
            <a:ext uri="{FF2B5EF4-FFF2-40B4-BE49-F238E27FC236}">
              <a16:creationId xmlns:a16="http://schemas.microsoft.com/office/drawing/2014/main" id="{CB84C6AC-76F4-4D8C-BA48-597AF59785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33900" y="7711440"/>
          <a:ext cx="1476375" cy="892175"/>
        </a:xfrm>
        <a:prstGeom prst="rect">
          <a:avLst/>
        </a:prstGeom>
        <a:noFill/>
        <a:ln>
          <a:noFill/>
        </a:ln>
      </xdr:spPr>
    </xdr:pic>
    <xdr:clientData/>
  </xdr:twoCellAnchor>
  <xdr:twoCellAnchor editAs="oneCell">
    <xdr:from>
      <xdr:col>2</xdr:col>
      <xdr:colOff>144780</xdr:colOff>
      <xdr:row>11</xdr:row>
      <xdr:rowOff>99060</xdr:rowOff>
    </xdr:from>
    <xdr:to>
      <xdr:col>2</xdr:col>
      <xdr:colOff>1586865</xdr:colOff>
      <xdr:row>11</xdr:row>
      <xdr:rowOff>967739</xdr:rowOff>
    </xdr:to>
    <xdr:pic>
      <xdr:nvPicPr>
        <xdr:cNvPr id="278" name="Picture 277">
          <a:extLst>
            <a:ext uri="{FF2B5EF4-FFF2-40B4-BE49-F238E27FC236}">
              <a16:creationId xmlns:a16="http://schemas.microsoft.com/office/drawing/2014/main" id="{8DDF4A90-3656-4073-9C8F-040A3029CA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26280" y="8755380"/>
          <a:ext cx="1442085" cy="868679"/>
        </a:xfrm>
        <a:prstGeom prst="rect">
          <a:avLst/>
        </a:prstGeom>
        <a:noFill/>
        <a:ln>
          <a:noFill/>
        </a:ln>
      </xdr:spPr>
    </xdr:pic>
    <xdr:clientData/>
  </xdr:twoCellAnchor>
  <xdr:twoCellAnchor editAs="oneCell">
    <xdr:from>
      <xdr:col>2</xdr:col>
      <xdr:colOff>175260</xdr:colOff>
      <xdr:row>12</xdr:row>
      <xdr:rowOff>83820</xdr:rowOff>
    </xdr:from>
    <xdr:to>
      <xdr:col>2</xdr:col>
      <xdr:colOff>1646555</xdr:colOff>
      <xdr:row>12</xdr:row>
      <xdr:rowOff>939165</xdr:rowOff>
    </xdr:to>
    <xdr:pic>
      <xdr:nvPicPr>
        <xdr:cNvPr id="279" name="Picture 278">
          <a:extLst>
            <a:ext uri="{FF2B5EF4-FFF2-40B4-BE49-F238E27FC236}">
              <a16:creationId xmlns:a16="http://schemas.microsoft.com/office/drawing/2014/main" id="{17F127FD-4E1D-4C00-BD8C-44A5F8035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6760" y="9753600"/>
          <a:ext cx="1471295" cy="855345"/>
        </a:xfrm>
        <a:prstGeom prst="rect">
          <a:avLst/>
        </a:prstGeom>
        <a:noFill/>
        <a:ln>
          <a:noFill/>
        </a:ln>
      </xdr:spPr>
    </xdr:pic>
    <xdr:clientData/>
  </xdr:twoCellAnchor>
  <xdr:oneCellAnchor>
    <xdr:from>
      <xdr:col>2</xdr:col>
      <xdr:colOff>137160</xdr:colOff>
      <xdr:row>13</xdr:row>
      <xdr:rowOff>76200</xdr:rowOff>
    </xdr:from>
    <xdr:ext cx="1516380" cy="886460"/>
    <xdr:pic>
      <xdr:nvPicPr>
        <xdr:cNvPr id="280" name="Picture 279">
          <a:extLst>
            <a:ext uri="{FF2B5EF4-FFF2-40B4-BE49-F238E27FC236}">
              <a16:creationId xmlns:a16="http://schemas.microsoft.com/office/drawing/2014/main" id="{DA61B36E-691B-452A-B388-4EAF48EB48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18660" y="10759440"/>
          <a:ext cx="1516380" cy="886460"/>
        </a:xfrm>
        <a:prstGeom prst="rect">
          <a:avLst/>
        </a:prstGeom>
        <a:noFill/>
        <a:ln>
          <a:noFill/>
        </a:ln>
      </xdr:spPr>
    </xdr:pic>
    <xdr:clientData/>
  </xdr:oneCellAnchor>
  <xdr:oneCellAnchor>
    <xdr:from>
      <xdr:col>2</xdr:col>
      <xdr:colOff>106680</xdr:colOff>
      <xdr:row>15</xdr:row>
      <xdr:rowOff>76200</xdr:rowOff>
    </xdr:from>
    <xdr:ext cx="1516380" cy="886460"/>
    <xdr:pic>
      <xdr:nvPicPr>
        <xdr:cNvPr id="281" name="Picture 280">
          <a:extLst>
            <a:ext uri="{FF2B5EF4-FFF2-40B4-BE49-F238E27FC236}">
              <a16:creationId xmlns:a16="http://schemas.microsoft.com/office/drawing/2014/main" id="{9ED017DE-6D47-493F-9131-908D3E6C52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88180" y="12786360"/>
          <a:ext cx="1516380" cy="886460"/>
        </a:xfrm>
        <a:prstGeom prst="rect">
          <a:avLst/>
        </a:prstGeom>
        <a:noFill/>
        <a:ln>
          <a:noFill/>
        </a:ln>
      </xdr:spPr>
    </xdr:pic>
    <xdr:clientData/>
  </xdr:oneCellAnchor>
  <xdr:oneCellAnchor>
    <xdr:from>
      <xdr:col>2</xdr:col>
      <xdr:colOff>160020</xdr:colOff>
      <xdr:row>37</xdr:row>
      <xdr:rowOff>83820</xdr:rowOff>
    </xdr:from>
    <xdr:ext cx="1471295" cy="844550"/>
    <xdr:pic>
      <xdr:nvPicPr>
        <xdr:cNvPr id="282" name="Picture 281">
          <a:extLst>
            <a:ext uri="{FF2B5EF4-FFF2-40B4-BE49-F238E27FC236}">
              <a16:creationId xmlns:a16="http://schemas.microsoft.com/office/drawing/2014/main" id="{51AB746D-C2D5-480F-801F-E4F5884889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1520" y="35090100"/>
          <a:ext cx="1471295" cy="844550"/>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3</xdr:col>
      <xdr:colOff>83820</xdr:colOff>
      <xdr:row>50</xdr:row>
      <xdr:rowOff>7620</xdr:rowOff>
    </xdr:from>
    <xdr:ext cx="1470660" cy="868679"/>
    <xdr:pic>
      <xdr:nvPicPr>
        <xdr:cNvPr id="2" name="Picture 1">
          <a:extLst>
            <a:ext uri="{FF2B5EF4-FFF2-40B4-BE49-F238E27FC236}">
              <a16:creationId xmlns:a16="http://schemas.microsoft.com/office/drawing/2014/main" id="{2C4794D7-1888-456C-A25B-4417260062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5280" y="8968740"/>
          <a:ext cx="1470660" cy="868679"/>
        </a:xfrm>
        <a:prstGeom prst="rect">
          <a:avLst/>
        </a:prstGeom>
        <a:noFill/>
        <a:ln>
          <a:noFill/>
        </a:ln>
      </xdr:spPr>
    </xdr:pic>
    <xdr:clientData/>
  </xdr:oneCellAnchor>
  <xdr:twoCellAnchor editAs="oneCell">
    <xdr:from>
      <xdr:col>1</xdr:col>
      <xdr:colOff>144780</xdr:colOff>
      <xdr:row>50</xdr:row>
      <xdr:rowOff>99060</xdr:rowOff>
    </xdr:from>
    <xdr:to>
      <xdr:col>2</xdr:col>
      <xdr:colOff>504825</xdr:colOff>
      <xdr:row>50</xdr:row>
      <xdr:rowOff>967739</xdr:rowOff>
    </xdr:to>
    <xdr:pic>
      <xdr:nvPicPr>
        <xdr:cNvPr id="3" name="Picture 2">
          <a:extLst>
            <a:ext uri="{FF2B5EF4-FFF2-40B4-BE49-F238E27FC236}">
              <a16:creationId xmlns:a16="http://schemas.microsoft.com/office/drawing/2014/main" id="{4579E984-388F-487E-B0B0-2301CB035D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6280" y="9060180"/>
          <a:ext cx="1442085" cy="86867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3</xdr:col>
      <xdr:colOff>0</xdr:colOff>
      <xdr:row>50</xdr:row>
      <xdr:rowOff>0</xdr:rowOff>
    </xdr:from>
    <xdr:ext cx="1516380" cy="886460"/>
    <xdr:pic>
      <xdr:nvPicPr>
        <xdr:cNvPr id="2" name="Picture 1">
          <a:extLst>
            <a:ext uri="{FF2B5EF4-FFF2-40B4-BE49-F238E27FC236}">
              <a16:creationId xmlns:a16="http://schemas.microsoft.com/office/drawing/2014/main" id="{6F831B42-5316-42C4-B0C7-7481C96CA5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10012680"/>
          <a:ext cx="1516380" cy="886460"/>
        </a:xfrm>
        <a:prstGeom prst="rect">
          <a:avLst/>
        </a:prstGeom>
        <a:noFill/>
        <a:ln>
          <a:noFill/>
        </a:ln>
      </xdr:spPr>
    </xdr:pic>
    <xdr:clientData/>
  </xdr:oneCellAnchor>
  <xdr:twoCellAnchor editAs="oneCell">
    <xdr:from>
      <xdr:col>1</xdr:col>
      <xdr:colOff>175260</xdr:colOff>
      <xdr:row>50</xdr:row>
      <xdr:rowOff>83820</xdr:rowOff>
    </xdr:from>
    <xdr:to>
      <xdr:col>2</xdr:col>
      <xdr:colOff>709295</xdr:colOff>
      <xdr:row>50</xdr:row>
      <xdr:rowOff>939165</xdr:rowOff>
    </xdr:to>
    <xdr:pic>
      <xdr:nvPicPr>
        <xdr:cNvPr id="3" name="Picture 2">
          <a:extLst>
            <a:ext uri="{FF2B5EF4-FFF2-40B4-BE49-F238E27FC236}">
              <a16:creationId xmlns:a16="http://schemas.microsoft.com/office/drawing/2014/main" id="{5A4365E7-F19F-4613-81DF-91B195FB1F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6760" y="10096500"/>
          <a:ext cx="1616075" cy="85534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3</xdr:col>
      <xdr:colOff>0</xdr:colOff>
      <xdr:row>50</xdr:row>
      <xdr:rowOff>0</xdr:rowOff>
    </xdr:from>
    <xdr:ext cx="1516380" cy="886460"/>
    <xdr:pic>
      <xdr:nvPicPr>
        <xdr:cNvPr id="2" name="Picture 1">
          <a:extLst>
            <a:ext uri="{FF2B5EF4-FFF2-40B4-BE49-F238E27FC236}">
              <a16:creationId xmlns:a16="http://schemas.microsoft.com/office/drawing/2014/main" id="{5E951403-CAEB-4957-9BAF-39268C9554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11064240"/>
          <a:ext cx="1516380" cy="886460"/>
        </a:xfrm>
        <a:prstGeom prst="rect">
          <a:avLst/>
        </a:prstGeom>
        <a:noFill/>
        <a:ln>
          <a:noFill/>
        </a:ln>
      </xdr:spPr>
    </xdr:pic>
    <xdr:clientData/>
  </xdr:oneCellAnchor>
  <xdr:oneCellAnchor>
    <xdr:from>
      <xdr:col>1</xdr:col>
      <xdr:colOff>137160</xdr:colOff>
      <xdr:row>50</xdr:row>
      <xdr:rowOff>76200</xdr:rowOff>
    </xdr:from>
    <xdr:ext cx="1516380" cy="886460"/>
    <xdr:pic>
      <xdr:nvPicPr>
        <xdr:cNvPr id="3" name="Picture 2">
          <a:extLst>
            <a:ext uri="{FF2B5EF4-FFF2-40B4-BE49-F238E27FC236}">
              <a16:creationId xmlns:a16="http://schemas.microsoft.com/office/drawing/2014/main" id="{4F3B73B6-319D-4C54-A7FB-2B4E5E641D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8660" y="11140440"/>
          <a:ext cx="1516380" cy="886460"/>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152400</xdr:colOff>
      <xdr:row>49</xdr:row>
      <xdr:rowOff>68580</xdr:rowOff>
    </xdr:from>
    <xdr:ext cx="1516380" cy="886460"/>
    <xdr:pic>
      <xdr:nvPicPr>
        <xdr:cNvPr id="2" name="Picture 1">
          <a:extLst>
            <a:ext uri="{FF2B5EF4-FFF2-40B4-BE49-F238E27FC236}">
              <a16:creationId xmlns:a16="http://schemas.microsoft.com/office/drawing/2014/main" id="{FEDF8DD8-6C17-496A-A2BD-4F18915A23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900" y="12184380"/>
          <a:ext cx="1516380" cy="886460"/>
        </a:xfrm>
        <a:prstGeom prst="rect">
          <a:avLst/>
        </a:prstGeom>
        <a:noFill/>
        <a:ln>
          <a:noFill/>
        </a:ln>
      </xdr:spPr>
    </xdr:pic>
    <xdr:clientData/>
  </xdr:oneCellAnchor>
  <xdr:oneCellAnchor>
    <xdr:from>
      <xdr:col>3</xdr:col>
      <xdr:colOff>0</xdr:colOff>
      <xdr:row>49</xdr:row>
      <xdr:rowOff>0</xdr:rowOff>
    </xdr:from>
    <xdr:ext cx="1516380" cy="886460"/>
    <xdr:pic>
      <xdr:nvPicPr>
        <xdr:cNvPr id="3" name="Picture 2">
          <a:extLst>
            <a:ext uri="{FF2B5EF4-FFF2-40B4-BE49-F238E27FC236}">
              <a16:creationId xmlns:a16="http://schemas.microsoft.com/office/drawing/2014/main" id="{68EED9F7-C64B-459C-9A77-FA4BB892C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12115800"/>
          <a:ext cx="1516380" cy="886460"/>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0</xdr:colOff>
      <xdr:row>50</xdr:row>
      <xdr:rowOff>0</xdr:rowOff>
    </xdr:from>
    <xdr:ext cx="1516380" cy="886460"/>
    <xdr:pic>
      <xdr:nvPicPr>
        <xdr:cNvPr id="2" name="Picture 1">
          <a:extLst>
            <a:ext uri="{FF2B5EF4-FFF2-40B4-BE49-F238E27FC236}">
              <a16:creationId xmlns:a16="http://schemas.microsoft.com/office/drawing/2014/main" id="{3FEB32E2-0D8E-4B6B-8975-770862108A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13167360"/>
          <a:ext cx="1516380" cy="886460"/>
        </a:xfrm>
        <a:prstGeom prst="rect">
          <a:avLst/>
        </a:prstGeom>
        <a:noFill/>
        <a:ln>
          <a:noFill/>
        </a:ln>
      </xdr:spPr>
    </xdr:pic>
    <xdr:clientData/>
  </xdr:oneCellAnchor>
  <xdr:oneCellAnchor>
    <xdr:from>
      <xdr:col>1</xdr:col>
      <xdr:colOff>106680</xdr:colOff>
      <xdr:row>50</xdr:row>
      <xdr:rowOff>76200</xdr:rowOff>
    </xdr:from>
    <xdr:ext cx="1516380" cy="886460"/>
    <xdr:pic>
      <xdr:nvPicPr>
        <xdr:cNvPr id="3" name="Picture 2">
          <a:extLst>
            <a:ext uri="{FF2B5EF4-FFF2-40B4-BE49-F238E27FC236}">
              <a16:creationId xmlns:a16="http://schemas.microsoft.com/office/drawing/2014/main" id="{D07180A2-FFC8-4F69-9B45-764835EC8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8180" y="13243560"/>
          <a:ext cx="1516380" cy="886460"/>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92</xdr:row>
      <xdr:rowOff>0</xdr:rowOff>
    </xdr:from>
    <xdr:ext cx="1516380" cy="886460"/>
    <xdr:pic>
      <xdr:nvPicPr>
        <xdr:cNvPr id="2" name="Picture 1">
          <a:extLst>
            <a:ext uri="{FF2B5EF4-FFF2-40B4-BE49-F238E27FC236}">
              <a16:creationId xmlns:a16="http://schemas.microsoft.com/office/drawing/2014/main" id="{7FE2DEEC-503F-4F84-8A81-E1A46C4C4C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14218920"/>
          <a:ext cx="1516380" cy="886460"/>
        </a:xfrm>
        <a:prstGeom prst="rect">
          <a:avLst/>
        </a:prstGeom>
        <a:noFill/>
        <a:ln>
          <a:noFill/>
        </a:ln>
      </xdr:spPr>
    </xdr:pic>
    <xdr:clientData/>
  </xdr:oneCellAnchor>
  <xdr:oneCellAnchor>
    <xdr:from>
      <xdr:col>3</xdr:col>
      <xdr:colOff>0</xdr:colOff>
      <xdr:row>92</xdr:row>
      <xdr:rowOff>0</xdr:rowOff>
    </xdr:from>
    <xdr:ext cx="1516380" cy="886460"/>
    <xdr:pic>
      <xdr:nvPicPr>
        <xdr:cNvPr id="3" name="Picture 2">
          <a:extLst>
            <a:ext uri="{FF2B5EF4-FFF2-40B4-BE49-F238E27FC236}">
              <a16:creationId xmlns:a16="http://schemas.microsoft.com/office/drawing/2014/main" id="{037B19FE-B986-437C-865C-3AF00D47F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14218920"/>
          <a:ext cx="1516380" cy="886460"/>
        </a:xfrm>
        <a:prstGeom prst="rect">
          <a:avLst/>
        </a:prstGeom>
        <a:noFill/>
        <a:ln>
          <a:noFill/>
        </a:ln>
      </xdr:spPr>
    </xdr:pic>
    <xdr:clientData/>
  </xdr:oneCellAnchor>
  <xdr:oneCellAnchor>
    <xdr:from>
      <xdr:col>5</xdr:col>
      <xdr:colOff>0</xdr:colOff>
      <xdr:row>92</xdr:row>
      <xdr:rowOff>0</xdr:rowOff>
    </xdr:from>
    <xdr:ext cx="1516380" cy="886460"/>
    <xdr:pic>
      <xdr:nvPicPr>
        <xdr:cNvPr id="4" name="Picture 3">
          <a:extLst>
            <a:ext uri="{FF2B5EF4-FFF2-40B4-BE49-F238E27FC236}">
              <a16:creationId xmlns:a16="http://schemas.microsoft.com/office/drawing/2014/main" id="{EF12CEF4-865C-4D18-8872-2BDD01EFA8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61420" y="14218920"/>
          <a:ext cx="1516380" cy="886460"/>
        </a:xfrm>
        <a:prstGeom prst="rect">
          <a:avLst/>
        </a:prstGeom>
        <a:noFill/>
        <a:ln>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104</xdr:row>
      <xdr:rowOff>0</xdr:rowOff>
    </xdr:from>
    <xdr:ext cx="1516380" cy="886460"/>
    <xdr:pic>
      <xdr:nvPicPr>
        <xdr:cNvPr id="2" name="Picture 1">
          <a:extLst>
            <a:ext uri="{FF2B5EF4-FFF2-40B4-BE49-F238E27FC236}">
              <a16:creationId xmlns:a16="http://schemas.microsoft.com/office/drawing/2014/main" id="{AEB45D07-7CE0-42CC-87F6-C3351BA71F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15270480"/>
          <a:ext cx="1516380" cy="886460"/>
        </a:xfrm>
        <a:prstGeom prst="rect">
          <a:avLst/>
        </a:prstGeom>
        <a:noFill/>
        <a:ln>
          <a:noFill/>
        </a:ln>
      </xdr:spPr>
    </xdr:pic>
    <xdr:clientData/>
  </xdr:oneCellAnchor>
  <xdr:oneCellAnchor>
    <xdr:from>
      <xdr:col>3</xdr:col>
      <xdr:colOff>0</xdr:colOff>
      <xdr:row>104</xdr:row>
      <xdr:rowOff>0</xdr:rowOff>
    </xdr:from>
    <xdr:ext cx="1516380" cy="886460"/>
    <xdr:pic>
      <xdr:nvPicPr>
        <xdr:cNvPr id="3" name="Picture 2">
          <a:extLst>
            <a:ext uri="{FF2B5EF4-FFF2-40B4-BE49-F238E27FC236}">
              <a16:creationId xmlns:a16="http://schemas.microsoft.com/office/drawing/2014/main" id="{CE2160DF-B28E-4617-843A-9A99AFA3BF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15270480"/>
          <a:ext cx="1516380" cy="886460"/>
        </a:xfrm>
        <a:prstGeom prst="rect">
          <a:avLst/>
        </a:prstGeom>
        <a:noFill/>
        <a:ln>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1</xdr:col>
      <xdr:colOff>0</xdr:colOff>
      <xdr:row>132</xdr:row>
      <xdr:rowOff>0</xdr:rowOff>
    </xdr:from>
    <xdr:ext cx="1516380" cy="886460"/>
    <xdr:pic>
      <xdr:nvPicPr>
        <xdr:cNvPr id="2" name="Picture 1">
          <a:extLst>
            <a:ext uri="{FF2B5EF4-FFF2-40B4-BE49-F238E27FC236}">
              <a16:creationId xmlns:a16="http://schemas.microsoft.com/office/drawing/2014/main" id="{433B3930-8187-43C1-B45D-7C07D606A1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16322040"/>
          <a:ext cx="1516380" cy="886460"/>
        </a:xfrm>
        <a:prstGeom prst="rect">
          <a:avLst/>
        </a:prstGeom>
        <a:noFill/>
        <a:ln>
          <a:noFill/>
        </a:ln>
      </xdr:spPr>
    </xdr:pic>
    <xdr:clientData/>
  </xdr:oneCellAnchor>
  <xdr:twoCellAnchor>
    <xdr:from>
      <xdr:col>3</xdr:col>
      <xdr:colOff>1</xdr:colOff>
      <xdr:row>132</xdr:row>
      <xdr:rowOff>0</xdr:rowOff>
    </xdr:from>
    <xdr:to>
      <xdr:col>4</xdr:col>
      <xdr:colOff>1</xdr:colOff>
      <xdr:row>133</xdr:row>
      <xdr:rowOff>0</xdr:rowOff>
    </xdr:to>
    <xdr:pic>
      <xdr:nvPicPr>
        <xdr:cNvPr id="3" name="Picture 3">
          <a:extLst>
            <a:ext uri="{FF2B5EF4-FFF2-40B4-BE49-F238E27FC236}">
              <a16:creationId xmlns:a16="http://schemas.microsoft.com/office/drawing/2014/main" id="{F9DC2B78-6EFD-4795-8BDD-F71FFF6FC67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1461" y="16322040"/>
          <a:ext cx="1744980" cy="1051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xdr:colOff>
      <xdr:row>132</xdr:row>
      <xdr:rowOff>0</xdr:rowOff>
    </xdr:from>
    <xdr:to>
      <xdr:col>4</xdr:col>
      <xdr:colOff>1</xdr:colOff>
      <xdr:row>133</xdr:row>
      <xdr:rowOff>0</xdr:rowOff>
    </xdr:to>
    <xdr:pic>
      <xdr:nvPicPr>
        <xdr:cNvPr id="4" name="Picture 3">
          <a:extLst>
            <a:ext uri="{FF2B5EF4-FFF2-40B4-BE49-F238E27FC236}">
              <a16:creationId xmlns:a16="http://schemas.microsoft.com/office/drawing/2014/main" id="{68F1B72A-ED94-4FB6-8D29-2AE793F2F58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1461" y="16322040"/>
          <a:ext cx="1744980" cy="1051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22860</xdr:colOff>
      <xdr:row>65</xdr:row>
      <xdr:rowOff>7621</xdr:rowOff>
    </xdr:from>
    <xdr:to>
      <xdr:col>2</xdr:col>
      <xdr:colOff>382905</xdr:colOff>
      <xdr:row>65</xdr:row>
      <xdr:rowOff>876300</xdr:rowOff>
    </xdr:to>
    <xdr:pic>
      <xdr:nvPicPr>
        <xdr:cNvPr id="2" name="Picture 1">
          <a:extLst>
            <a:ext uri="{FF2B5EF4-FFF2-40B4-BE49-F238E27FC236}">
              <a16:creationId xmlns:a16="http://schemas.microsoft.com/office/drawing/2014/main" id="{E046C027-CFB3-40C5-B7AE-B8AD08E0BC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0" y="17381221"/>
          <a:ext cx="1442085" cy="868679"/>
        </a:xfrm>
        <a:prstGeom prst="rect">
          <a:avLst/>
        </a:prstGeom>
        <a:noFill/>
        <a:ln>
          <a:noFill/>
        </a:ln>
      </xdr:spPr>
    </xdr:pic>
    <xdr:clientData/>
  </xdr:twoCellAnchor>
  <xdr:oneCellAnchor>
    <xdr:from>
      <xdr:col>3</xdr:col>
      <xdr:colOff>22860</xdr:colOff>
      <xdr:row>65</xdr:row>
      <xdr:rowOff>7621</xdr:rowOff>
    </xdr:from>
    <xdr:ext cx="1470660" cy="868679"/>
    <xdr:pic>
      <xdr:nvPicPr>
        <xdr:cNvPr id="3" name="Picture 2">
          <a:extLst>
            <a:ext uri="{FF2B5EF4-FFF2-40B4-BE49-F238E27FC236}">
              <a16:creationId xmlns:a16="http://schemas.microsoft.com/office/drawing/2014/main" id="{223A296F-F3FD-4B99-AECA-6DC871C171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0" y="17381221"/>
          <a:ext cx="1470660" cy="868679"/>
        </a:xfrm>
        <a:prstGeom prst="rect">
          <a:avLst/>
        </a:prstGeom>
        <a:noFill/>
        <a:ln>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22860</xdr:colOff>
      <xdr:row>413</xdr:row>
      <xdr:rowOff>7621</xdr:rowOff>
    </xdr:from>
    <xdr:ext cx="1470660" cy="868679"/>
    <xdr:pic>
      <xdr:nvPicPr>
        <xdr:cNvPr id="2" name="Picture 1">
          <a:extLst>
            <a:ext uri="{FF2B5EF4-FFF2-40B4-BE49-F238E27FC236}">
              <a16:creationId xmlns:a16="http://schemas.microsoft.com/office/drawing/2014/main" id="{FBCB2EDE-4ABD-42F1-AE55-8113F8EFA8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0" y="18432781"/>
          <a:ext cx="1470660" cy="868679"/>
        </a:xfrm>
        <a:prstGeom prst="rect">
          <a:avLst/>
        </a:prstGeom>
        <a:noFill/>
        <a:ln>
          <a:noFill/>
        </a:ln>
      </xdr:spPr>
    </xdr:pic>
    <xdr:clientData/>
  </xdr:oneCellAnchor>
  <xdr:oneCellAnchor>
    <xdr:from>
      <xdr:col>3</xdr:col>
      <xdr:colOff>22860</xdr:colOff>
      <xdr:row>413</xdr:row>
      <xdr:rowOff>7621</xdr:rowOff>
    </xdr:from>
    <xdr:ext cx="1470660" cy="868679"/>
    <xdr:pic>
      <xdr:nvPicPr>
        <xdr:cNvPr id="3" name="Picture 2">
          <a:extLst>
            <a:ext uri="{FF2B5EF4-FFF2-40B4-BE49-F238E27FC236}">
              <a16:creationId xmlns:a16="http://schemas.microsoft.com/office/drawing/2014/main" id="{6FE1B65B-34B7-431A-BEB4-20A75F2AC6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0" y="18432781"/>
          <a:ext cx="1470660" cy="868679"/>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78</xdr:row>
      <xdr:rowOff>28575</xdr:rowOff>
    </xdr:from>
    <xdr:to>
      <xdr:col>2</xdr:col>
      <xdr:colOff>446405</xdr:colOff>
      <xdr:row>78</xdr:row>
      <xdr:rowOff>1249680</xdr:rowOff>
    </xdr:to>
    <xdr:pic>
      <xdr:nvPicPr>
        <xdr:cNvPr id="6" name="Picture 5">
          <a:extLst>
            <a:ext uri="{FF2B5EF4-FFF2-40B4-BE49-F238E27FC236}">
              <a16:creationId xmlns:a16="http://schemas.microsoft.com/office/drawing/2014/main" id="{6ADFD534-D5E9-4806-8F3E-554F867FF9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8650" y="577215"/>
          <a:ext cx="1471295" cy="855345"/>
        </a:xfrm>
        <a:prstGeom prst="rect">
          <a:avLst/>
        </a:prstGeom>
        <a:noFill/>
        <a:ln>
          <a:noFill/>
        </a:ln>
      </xdr:spPr>
    </xdr:pic>
    <xdr:clientData/>
  </xdr:twoCellAnchor>
  <xdr:twoCellAnchor editAs="oneCell">
    <xdr:from>
      <xdr:col>3</xdr:col>
      <xdr:colOff>0</xdr:colOff>
      <xdr:row>78</xdr:row>
      <xdr:rowOff>0</xdr:rowOff>
    </xdr:from>
    <xdr:to>
      <xdr:col>4</xdr:col>
      <xdr:colOff>432435</xdr:colOff>
      <xdr:row>78</xdr:row>
      <xdr:rowOff>1257935</xdr:rowOff>
    </xdr:to>
    <xdr:pic>
      <xdr:nvPicPr>
        <xdr:cNvPr id="7" name="Picture 6">
          <a:extLst>
            <a:ext uri="{FF2B5EF4-FFF2-40B4-BE49-F238E27FC236}">
              <a16:creationId xmlns:a16="http://schemas.microsoft.com/office/drawing/2014/main" id="{CBFAC68C-5A5D-4006-B300-1C27313E69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1460" y="548640"/>
          <a:ext cx="1476375" cy="892175"/>
        </a:xfrm>
        <a:prstGeom prst="rect">
          <a:avLst/>
        </a:prstGeom>
        <a:noFill/>
        <a:ln>
          <a:noFill/>
        </a:ln>
      </xdr:spPr>
    </xdr:pic>
    <xdr:clientData/>
  </xdr:twoCellAnchor>
  <xdr:twoCellAnchor editAs="oneCell">
    <xdr:from>
      <xdr:col>5</xdr:col>
      <xdr:colOff>22860</xdr:colOff>
      <xdr:row>78</xdr:row>
      <xdr:rowOff>22860</xdr:rowOff>
    </xdr:from>
    <xdr:to>
      <xdr:col>7</xdr:col>
      <xdr:colOff>34925</xdr:colOff>
      <xdr:row>78</xdr:row>
      <xdr:rowOff>1247775</xdr:rowOff>
    </xdr:to>
    <xdr:pic>
      <xdr:nvPicPr>
        <xdr:cNvPr id="8" name="Picture 7">
          <a:extLst>
            <a:ext uri="{FF2B5EF4-FFF2-40B4-BE49-F238E27FC236}">
              <a16:creationId xmlns:a16="http://schemas.microsoft.com/office/drawing/2014/main" id="{4A74E7A6-C371-4C40-87A1-147951F02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4280" y="571500"/>
          <a:ext cx="1452245" cy="859155"/>
        </a:xfrm>
        <a:prstGeom prst="rect">
          <a:avLst/>
        </a:prstGeom>
        <a:noFill/>
        <a:ln>
          <a:noFill/>
        </a:ln>
      </xdr:spPr>
    </xdr:pic>
    <xdr:clientData/>
  </xdr:twoCellAnchor>
  <xdr:twoCellAnchor editAs="oneCell">
    <xdr:from>
      <xdr:col>3</xdr:col>
      <xdr:colOff>0</xdr:colOff>
      <xdr:row>78</xdr:row>
      <xdr:rowOff>0</xdr:rowOff>
    </xdr:from>
    <xdr:to>
      <xdr:col>4</xdr:col>
      <xdr:colOff>432435</xdr:colOff>
      <xdr:row>78</xdr:row>
      <xdr:rowOff>1257935</xdr:rowOff>
    </xdr:to>
    <xdr:pic>
      <xdr:nvPicPr>
        <xdr:cNvPr id="9" name="Picture 8">
          <a:extLst>
            <a:ext uri="{FF2B5EF4-FFF2-40B4-BE49-F238E27FC236}">
              <a16:creationId xmlns:a16="http://schemas.microsoft.com/office/drawing/2014/main" id="{AD87AC44-089D-40AD-B53C-0EB9C023B7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1460" y="548640"/>
          <a:ext cx="1476375" cy="8921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22861</xdr:colOff>
      <xdr:row>236</xdr:row>
      <xdr:rowOff>7621</xdr:rowOff>
    </xdr:from>
    <xdr:to>
      <xdr:col>2</xdr:col>
      <xdr:colOff>384811</xdr:colOff>
      <xdr:row>236</xdr:row>
      <xdr:rowOff>876301</xdr:rowOff>
    </xdr:to>
    <xdr:pic>
      <xdr:nvPicPr>
        <xdr:cNvPr id="2" name="Picture 1">
          <a:extLst>
            <a:ext uri="{FF2B5EF4-FFF2-40B4-BE49-F238E27FC236}">
              <a16:creationId xmlns:a16="http://schemas.microsoft.com/office/drawing/2014/main" id="{F577535C-794F-4F2D-9410-F1C5DF1FB8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19484341"/>
          <a:ext cx="1443990" cy="868680"/>
        </a:xfrm>
        <a:prstGeom prst="rect">
          <a:avLst/>
        </a:prstGeom>
        <a:noFill/>
        <a:ln>
          <a:noFill/>
        </a:ln>
      </xdr:spPr>
    </xdr:pic>
    <xdr:clientData/>
  </xdr:twoCellAnchor>
  <xdr:twoCellAnchor editAs="oneCell">
    <xdr:from>
      <xdr:col>3</xdr:col>
      <xdr:colOff>19051</xdr:colOff>
      <xdr:row>236</xdr:row>
      <xdr:rowOff>2</xdr:rowOff>
    </xdr:from>
    <xdr:to>
      <xdr:col>4</xdr:col>
      <xdr:colOff>428626</xdr:colOff>
      <xdr:row>236</xdr:row>
      <xdr:rowOff>883920</xdr:rowOff>
    </xdr:to>
    <xdr:pic>
      <xdr:nvPicPr>
        <xdr:cNvPr id="3" name="Picture 2">
          <a:extLst>
            <a:ext uri="{FF2B5EF4-FFF2-40B4-BE49-F238E27FC236}">
              <a16:creationId xmlns:a16="http://schemas.microsoft.com/office/drawing/2014/main" id="{5F2A4C56-8334-496C-AF51-510503A17E4B}"/>
            </a:ext>
          </a:extLst>
        </xdr:cNvPr>
        <xdr:cNvPicPr>
          <a:picLocks noChangeAspect="1"/>
        </xdr:cNvPicPr>
      </xdr:nvPicPr>
      <xdr:blipFill>
        <a:blip xmlns:r="http://schemas.openxmlformats.org/officeDocument/2006/relationships" r:embed="rId2"/>
        <a:stretch>
          <a:fillRect/>
        </a:stretch>
      </xdr:blipFill>
      <xdr:spPr>
        <a:xfrm>
          <a:off x="7890511" y="19476722"/>
          <a:ext cx="1453515" cy="88391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22861</xdr:colOff>
      <xdr:row>144</xdr:row>
      <xdr:rowOff>7621</xdr:rowOff>
    </xdr:from>
    <xdr:ext cx="1485900" cy="868680"/>
    <xdr:pic>
      <xdr:nvPicPr>
        <xdr:cNvPr id="2" name="Picture 1">
          <a:extLst>
            <a:ext uri="{FF2B5EF4-FFF2-40B4-BE49-F238E27FC236}">
              <a16:creationId xmlns:a16="http://schemas.microsoft.com/office/drawing/2014/main" id="{9D1A0CFB-85A0-41F2-AF65-59738A9BDD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0535901"/>
          <a:ext cx="1485900" cy="868680"/>
        </a:xfrm>
        <a:prstGeom prst="rect">
          <a:avLst/>
        </a:prstGeom>
        <a:noFill/>
        <a:ln>
          <a:noFill/>
        </a:ln>
      </xdr:spPr>
    </xdr:pic>
    <xdr:clientData/>
  </xdr:oneCellAnchor>
  <xdr:oneCellAnchor>
    <xdr:from>
      <xdr:col>3</xdr:col>
      <xdr:colOff>22861</xdr:colOff>
      <xdr:row>144</xdr:row>
      <xdr:rowOff>7621</xdr:rowOff>
    </xdr:from>
    <xdr:ext cx="1485900" cy="868680"/>
    <xdr:pic>
      <xdr:nvPicPr>
        <xdr:cNvPr id="3" name="Picture 2">
          <a:extLst>
            <a:ext uri="{FF2B5EF4-FFF2-40B4-BE49-F238E27FC236}">
              <a16:creationId xmlns:a16="http://schemas.microsoft.com/office/drawing/2014/main" id="{50942EAD-5DF5-4C52-8AAD-7AF5F30B7A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20535901"/>
          <a:ext cx="1485900" cy="868680"/>
        </a:xfrm>
        <a:prstGeom prst="rect">
          <a:avLst/>
        </a:prstGeom>
        <a:noFill/>
        <a:ln>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22861</xdr:colOff>
      <xdr:row>101</xdr:row>
      <xdr:rowOff>7621</xdr:rowOff>
    </xdr:from>
    <xdr:ext cx="1485900" cy="868680"/>
    <xdr:pic>
      <xdr:nvPicPr>
        <xdr:cNvPr id="2" name="Picture 1">
          <a:extLst>
            <a:ext uri="{FF2B5EF4-FFF2-40B4-BE49-F238E27FC236}">
              <a16:creationId xmlns:a16="http://schemas.microsoft.com/office/drawing/2014/main" id="{355112A2-1248-4781-87C9-AF6F36DD88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1587461"/>
          <a:ext cx="1485900" cy="868680"/>
        </a:xfrm>
        <a:prstGeom prst="rect">
          <a:avLst/>
        </a:prstGeom>
        <a:noFill/>
        <a:ln>
          <a:noFill/>
        </a:ln>
      </xdr:spPr>
    </xdr:pic>
    <xdr:clientData/>
  </xdr:oneCellAnchor>
  <xdr:oneCellAnchor>
    <xdr:from>
      <xdr:col>3</xdr:col>
      <xdr:colOff>22861</xdr:colOff>
      <xdr:row>101</xdr:row>
      <xdr:rowOff>7621</xdr:rowOff>
    </xdr:from>
    <xdr:ext cx="1485900" cy="868680"/>
    <xdr:pic>
      <xdr:nvPicPr>
        <xdr:cNvPr id="3" name="Picture 2">
          <a:extLst>
            <a:ext uri="{FF2B5EF4-FFF2-40B4-BE49-F238E27FC236}">
              <a16:creationId xmlns:a16="http://schemas.microsoft.com/office/drawing/2014/main" id="{B3C12BB8-D7EB-4A51-939C-63E379177F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21587461"/>
          <a:ext cx="1485900" cy="868680"/>
        </a:xfrm>
        <a:prstGeom prst="rect">
          <a:avLst/>
        </a:prstGeom>
        <a:noFill/>
        <a:ln>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22861</xdr:colOff>
      <xdr:row>105</xdr:row>
      <xdr:rowOff>7621</xdr:rowOff>
    </xdr:from>
    <xdr:ext cx="1485900" cy="868680"/>
    <xdr:pic>
      <xdr:nvPicPr>
        <xdr:cNvPr id="2" name="Picture 1">
          <a:extLst>
            <a:ext uri="{FF2B5EF4-FFF2-40B4-BE49-F238E27FC236}">
              <a16:creationId xmlns:a16="http://schemas.microsoft.com/office/drawing/2014/main" id="{0CEF26EC-E807-418B-8BA0-89452E1019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2639021"/>
          <a:ext cx="1485900" cy="868680"/>
        </a:xfrm>
        <a:prstGeom prst="rect">
          <a:avLst/>
        </a:prstGeom>
        <a:noFill/>
        <a:ln>
          <a:noFill/>
        </a:ln>
      </xdr:spPr>
    </xdr:pic>
    <xdr:clientData/>
  </xdr:oneCellAnchor>
  <xdr:twoCellAnchor>
    <xdr:from>
      <xdr:col>3</xdr:col>
      <xdr:colOff>0</xdr:colOff>
      <xdr:row>105</xdr:row>
      <xdr:rowOff>0</xdr:rowOff>
    </xdr:from>
    <xdr:to>
      <xdr:col>3</xdr:col>
      <xdr:colOff>1504950</xdr:colOff>
      <xdr:row>106</xdr:row>
      <xdr:rowOff>0</xdr:rowOff>
    </xdr:to>
    <xdr:pic>
      <xdr:nvPicPr>
        <xdr:cNvPr id="3" name="Picture 2">
          <a:extLst>
            <a:ext uri="{FF2B5EF4-FFF2-40B4-BE49-F238E27FC236}">
              <a16:creationId xmlns:a16="http://schemas.microsoft.com/office/drawing/2014/main" id="{24850CF7-A4C9-4934-93AC-66AD6C69974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71460" y="22631400"/>
          <a:ext cx="1504950" cy="1051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1</xdr:col>
      <xdr:colOff>22861</xdr:colOff>
      <xdr:row>115</xdr:row>
      <xdr:rowOff>7621</xdr:rowOff>
    </xdr:from>
    <xdr:ext cx="1485900" cy="868680"/>
    <xdr:pic>
      <xdr:nvPicPr>
        <xdr:cNvPr id="2" name="Picture 1">
          <a:extLst>
            <a:ext uri="{FF2B5EF4-FFF2-40B4-BE49-F238E27FC236}">
              <a16:creationId xmlns:a16="http://schemas.microsoft.com/office/drawing/2014/main" id="{A537D554-E189-4A52-88F7-5A51CF4C82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3690581"/>
          <a:ext cx="1485900" cy="868680"/>
        </a:xfrm>
        <a:prstGeom prst="rect">
          <a:avLst/>
        </a:prstGeom>
        <a:noFill/>
        <a:ln>
          <a:noFill/>
        </a:ln>
      </xdr:spPr>
    </xdr:pic>
    <xdr:clientData/>
  </xdr:oneCellAnchor>
  <xdr:oneCellAnchor>
    <xdr:from>
      <xdr:col>3</xdr:col>
      <xdr:colOff>22861</xdr:colOff>
      <xdr:row>115</xdr:row>
      <xdr:rowOff>7621</xdr:rowOff>
    </xdr:from>
    <xdr:ext cx="1485900" cy="868680"/>
    <xdr:pic>
      <xdr:nvPicPr>
        <xdr:cNvPr id="3" name="Picture 2">
          <a:extLst>
            <a:ext uri="{FF2B5EF4-FFF2-40B4-BE49-F238E27FC236}">
              <a16:creationId xmlns:a16="http://schemas.microsoft.com/office/drawing/2014/main" id="{C3517A7C-D135-450B-B11A-767F586DDC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23690581"/>
          <a:ext cx="1485900" cy="868680"/>
        </a:xfrm>
        <a:prstGeom prst="rect">
          <a:avLst/>
        </a:prstGeom>
        <a:noFill/>
        <a:ln>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22861</xdr:colOff>
      <xdr:row>122</xdr:row>
      <xdr:rowOff>7621</xdr:rowOff>
    </xdr:from>
    <xdr:ext cx="1485900" cy="868680"/>
    <xdr:pic>
      <xdr:nvPicPr>
        <xdr:cNvPr id="2" name="Picture 1">
          <a:extLst>
            <a:ext uri="{FF2B5EF4-FFF2-40B4-BE49-F238E27FC236}">
              <a16:creationId xmlns:a16="http://schemas.microsoft.com/office/drawing/2014/main" id="{5A87152C-599D-4B89-85D3-B7D5529239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4742141"/>
          <a:ext cx="1485900" cy="868680"/>
        </a:xfrm>
        <a:prstGeom prst="rect">
          <a:avLst/>
        </a:prstGeom>
        <a:noFill/>
        <a:ln>
          <a:noFill/>
        </a:ln>
      </xdr:spPr>
    </xdr:pic>
    <xdr:clientData/>
  </xdr:oneCellAnchor>
  <xdr:oneCellAnchor>
    <xdr:from>
      <xdr:col>3</xdr:col>
      <xdr:colOff>22861</xdr:colOff>
      <xdr:row>122</xdr:row>
      <xdr:rowOff>7621</xdr:rowOff>
    </xdr:from>
    <xdr:ext cx="1485900" cy="868680"/>
    <xdr:pic>
      <xdr:nvPicPr>
        <xdr:cNvPr id="3" name="Picture 2">
          <a:extLst>
            <a:ext uri="{FF2B5EF4-FFF2-40B4-BE49-F238E27FC236}">
              <a16:creationId xmlns:a16="http://schemas.microsoft.com/office/drawing/2014/main" id="{FDE6EC39-4EC8-4701-AAD0-BEED95872D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24742141"/>
          <a:ext cx="1485900" cy="868680"/>
        </a:xfrm>
        <a:prstGeom prst="rect">
          <a:avLst/>
        </a:prstGeom>
        <a:noFill/>
        <a:ln>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3</xdr:col>
      <xdr:colOff>0</xdr:colOff>
      <xdr:row>192</xdr:row>
      <xdr:rowOff>0</xdr:rowOff>
    </xdr:from>
    <xdr:ext cx="1516380" cy="886460"/>
    <xdr:pic>
      <xdr:nvPicPr>
        <xdr:cNvPr id="2" name="Picture 1">
          <a:extLst>
            <a:ext uri="{FF2B5EF4-FFF2-40B4-BE49-F238E27FC236}">
              <a16:creationId xmlns:a16="http://schemas.microsoft.com/office/drawing/2014/main" id="{B61B86CD-87B3-418F-AA58-5588EADCB3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25786080"/>
          <a:ext cx="1516380" cy="886460"/>
        </a:xfrm>
        <a:prstGeom prst="rect">
          <a:avLst/>
        </a:prstGeom>
        <a:noFill/>
        <a:ln>
          <a:noFill/>
        </a:ln>
      </xdr:spPr>
    </xdr:pic>
    <xdr:clientData/>
  </xdr:oneCellAnchor>
  <xdr:twoCellAnchor editAs="oneCell">
    <xdr:from>
      <xdr:col>1</xdr:col>
      <xdr:colOff>106680</xdr:colOff>
      <xdr:row>192</xdr:row>
      <xdr:rowOff>22860</xdr:rowOff>
    </xdr:from>
    <xdr:to>
      <xdr:col>2</xdr:col>
      <xdr:colOff>670560</xdr:colOff>
      <xdr:row>192</xdr:row>
      <xdr:rowOff>879475</xdr:rowOff>
    </xdr:to>
    <xdr:pic>
      <xdr:nvPicPr>
        <xdr:cNvPr id="3" name="Picture 2">
          <a:extLst>
            <a:ext uri="{FF2B5EF4-FFF2-40B4-BE49-F238E27FC236}">
              <a16:creationId xmlns:a16="http://schemas.microsoft.com/office/drawing/2014/main" id="{EBBE52D6-358A-4D69-8859-5C6B83500F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88180" y="25808940"/>
          <a:ext cx="1645920" cy="85661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oneCellAnchor>
    <xdr:from>
      <xdr:col>1</xdr:col>
      <xdr:colOff>106680</xdr:colOff>
      <xdr:row>77</xdr:row>
      <xdr:rowOff>30480</xdr:rowOff>
    </xdr:from>
    <xdr:ext cx="1485900" cy="868680"/>
    <xdr:pic>
      <xdr:nvPicPr>
        <xdr:cNvPr id="2" name="Picture 1">
          <a:extLst>
            <a:ext uri="{FF2B5EF4-FFF2-40B4-BE49-F238E27FC236}">
              <a16:creationId xmlns:a16="http://schemas.microsoft.com/office/drawing/2014/main" id="{0E851285-2D7A-4983-AD23-E0E53C4F9A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8180" y="26868120"/>
          <a:ext cx="1485900" cy="868680"/>
        </a:xfrm>
        <a:prstGeom prst="rect">
          <a:avLst/>
        </a:prstGeom>
        <a:noFill/>
        <a:ln>
          <a:noFill/>
        </a:ln>
      </xdr:spPr>
    </xdr:pic>
    <xdr:clientData/>
  </xdr:oneCellAnchor>
  <xdr:oneCellAnchor>
    <xdr:from>
      <xdr:col>3</xdr:col>
      <xdr:colOff>45720</xdr:colOff>
      <xdr:row>77</xdr:row>
      <xdr:rowOff>30480</xdr:rowOff>
    </xdr:from>
    <xdr:ext cx="1485900" cy="868680"/>
    <xdr:pic>
      <xdr:nvPicPr>
        <xdr:cNvPr id="3" name="Picture 2">
          <a:extLst>
            <a:ext uri="{FF2B5EF4-FFF2-40B4-BE49-F238E27FC236}">
              <a16:creationId xmlns:a16="http://schemas.microsoft.com/office/drawing/2014/main" id="{2D3A649F-C068-4720-B733-4697A0D18F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17180" y="26868120"/>
          <a:ext cx="1485900" cy="868680"/>
        </a:xfrm>
        <a:prstGeom prst="rect">
          <a:avLst/>
        </a:prstGeom>
        <a:noFill/>
        <a:ln>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22861</xdr:colOff>
      <xdr:row>77</xdr:row>
      <xdr:rowOff>7621</xdr:rowOff>
    </xdr:from>
    <xdr:ext cx="1485900" cy="868680"/>
    <xdr:pic>
      <xdr:nvPicPr>
        <xdr:cNvPr id="2" name="Picture 1">
          <a:extLst>
            <a:ext uri="{FF2B5EF4-FFF2-40B4-BE49-F238E27FC236}">
              <a16:creationId xmlns:a16="http://schemas.microsoft.com/office/drawing/2014/main" id="{AA6B0E8B-BDD4-44D2-9336-271DA61B51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7896821"/>
          <a:ext cx="1485900" cy="868680"/>
        </a:xfrm>
        <a:prstGeom prst="rect">
          <a:avLst/>
        </a:prstGeom>
        <a:noFill/>
        <a:ln>
          <a:noFill/>
        </a:ln>
      </xdr:spPr>
    </xdr:pic>
    <xdr:clientData/>
  </xdr:oneCellAnchor>
  <xdr:oneCellAnchor>
    <xdr:from>
      <xdr:col>3</xdr:col>
      <xdr:colOff>22861</xdr:colOff>
      <xdr:row>77</xdr:row>
      <xdr:rowOff>7621</xdr:rowOff>
    </xdr:from>
    <xdr:ext cx="1485900" cy="868680"/>
    <xdr:pic>
      <xdr:nvPicPr>
        <xdr:cNvPr id="3" name="Picture 2">
          <a:extLst>
            <a:ext uri="{FF2B5EF4-FFF2-40B4-BE49-F238E27FC236}">
              <a16:creationId xmlns:a16="http://schemas.microsoft.com/office/drawing/2014/main" id="{9114D4D6-9741-40FB-878D-77090093BE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27896821"/>
          <a:ext cx="1485900" cy="868680"/>
        </a:xfrm>
        <a:prstGeom prst="rect">
          <a:avLst/>
        </a:prstGeom>
        <a:noFill/>
        <a:ln>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22861</xdr:colOff>
      <xdr:row>98</xdr:row>
      <xdr:rowOff>7621</xdr:rowOff>
    </xdr:from>
    <xdr:ext cx="1485900" cy="868680"/>
    <xdr:pic>
      <xdr:nvPicPr>
        <xdr:cNvPr id="2" name="Picture 1">
          <a:extLst>
            <a:ext uri="{FF2B5EF4-FFF2-40B4-BE49-F238E27FC236}">
              <a16:creationId xmlns:a16="http://schemas.microsoft.com/office/drawing/2014/main" id="{FB66DA99-A7F0-4573-9D25-0830AFDFA7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8948381"/>
          <a:ext cx="1485900" cy="868680"/>
        </a:xfrm>
        <a:prstGeom prst="rect">
          <a:avLst/>
        </a:prstGeom>
        <a:noFill/>
        <a:ln>
          <a:noFill/>
        </a:ln>
      </xdr:spPr>
    </xdr:pic>
    <xdr:clientData/>
  </xdr:oneCellAnchor>
  <xdr:oneCellAnchor>
    <xdr:from>
      <xdr:col>3</xdr:col>
      <xdr:colOff>22861</xdr:colOff>
      <xdr:row>98</xdr:row>
      <xdr:rowOff>7621</xdr:rowOff>
    </xdr:from>
    <xdr:ext cx="1485900" cy="868680"/>
    <xdr:pic>
      <xdr:nvPicPr>
        <xdr:cNvPr id="3" name="Picture 2">
          <a:extLst>
            <a:ext uri="{FF2B5EF4-FFF2-40B4-BE49-F238E27FC236}">
              <a16:creationId xmlns:a16="http://schemas.microsoft.com/office/drawing/2014/main" id="{6DD2DA1A-C14F-4A90-80CD-80D9CE1CAD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28948381"/>
          <a:ext cx="1485900" cy="86868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53340</xdr:colOff>
      <xdr:row>90</xdr:row>
      <xdr:rowOff>60960</xdr:rowOff>
    </xdr:from>
    <xdr:ext cx="1470660" cy="868679"/>
    <xdr:pic>
      <xdr:nvPicPr>
        <xdr:cNvPr id="4" name="Picture 3">
          <a:extLst>
            <a:ext uri="{FF2B5EF4-FFF2-40B4-BE49-F238E27FC236}">
              <a16:creationId xmlns:a16="http://schemas.microsoft.com/office/drawing/2014/main" id="{C456D3CB-B213-44D4-9F2A-B704DA4BEE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0" y="1661160"/>
          <a:ext cx="1470660" cy="868679"/>
        </a:xfrm>
        <a:prstGeom prst="rect">
          <a:avLst/>
        </a:prstGeom>
        <a:noFill/>
        <a:ln>
          <a:noFill/>
        </a:ln>
      </xdr:spPr>
    </xdr:pic>
    <xdr:clientData/>
  </xdr:oneCellAnchor>
  <xdr:twoCellAnchor editAs="oneCell">
    <xdr:from>
      <xdr:col>1</xdr:col>
      <xdr:colOff>144780</xdr:colOff>
      <xdr:row>90</xdr:row>
      <xdr:rowOff>91440</xdr:rowOff>
    </xdr:from>
    <xdr:to>
      <xdr:col>2</xdr:col>
      <xdr:colOff>504825</xdr:colOff>
      <xdr:row>90</xdr:row>
      <xdr:rowOff>960119</xdr:rowOff>
    </xdr:to>
    <xdr:pic>
      <xdr:nvPicPr>
        <xdr:cNvPr id="5" name="Picture 4">
          <a:extLst>
            <a:ext uri="{FF2B5EF4-FFF2-40B4-BE49-F238E27FC236}">
              <a16:creationId xmlns:a16="http://schemas.microsoft.com/office/drawing/2014/main" id="{4EA8FF57-8278-41D4-9F46-D2955D4620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6280" y="1691640"/>
          <a:ext cx="1442085" cy="868679"/>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oneCellAnchor>
    <xdr:from>
      <xdr:col>1</xdr:col>
      <xdr:colOff>22861</xdr:colOff>
      <xdr:row>296</xdr:row>
      <xdr:rowOff>7621</xdr:rowOff>
    </xdr:from>
    <xdr:ext cx="1485900" cy="868680"/>
    <xdr:pic>
      <xdr:nvPicPr>
        <xdr:cNvPr id="2" name="Picture 1">
          <a:extLst>
            <a:ext uri="{FF2B5EF4-FFF2-40B4-BE49-F238E27FC236}">
              <a16:creationId xmlns:a16="http://schemas.microsoft.com/office/drawing/2014/main" id="{89FE8523-3FC8-4597-8D85-8C3BEEACFE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29999941"/>
          <a:ext cx="1485900" cy="868680"/>
        </a:xfrm>
        <a:prstGeom prst="rect">
          <a:avLst/>
        </a:prstGeom>
        <a:noFill/>
        <a:ln>
          <a:noFill/>
        </a:ln>
      </xdr:spPr>
    </xdr:pic>
    <xdr:clientData/>
  </xdr:oneCellAnchor>
  <xdr:oneCellAnchor>
    <xdr:from>
      <xdr:col>3</xdr:col>
      <xdr:colOff>22861</xdr:colOff>
      <xdr:row>296</xdr:row>
      <xdr:rowOff>7621</xdr:rowOff>
    </xdr:from>
    <xdr:ext cx="1485900" cy="868680"/>
    <xdr:pic>
      <xdr:nvPicPr>
        <xdr:cNvPr id="3" name="Picture 2">
          <a:extLst>
            <a:ext uri="{FF2B5EF4-FFF2-40B4-BE49-F238E27FC236}">
              <a16:creationId xmlns:a16="http://schemas.microsoft.com/office/drawing/2014/main" id="{37739603-B9E9-4052-8CF1-348D7A4F2F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29999941"/>
          <a:ext cx="1485900" cy="868680"/>
        </a:xfrm>
        <a:prstGeom prst="rect">
          <a:avLst/>
        </a:prstGeom>
        <a:noFill/>
        <a:ln>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1</xdr:col>
      <xdr:colOff>22861</xdr:colOff>
      <xdr:row>110</xdr:row>
      <xdr:rowOff>7621</xdr:rowOff>
    </xdr:from>
    <xdr:ext cx="1485900" cy="868680"/>
    <xdr:pic>
      <xdr:nvPicPr>
        <xdr:cNvPr id="2" name="Picture 1">
          <a:extLst>
            <a:ext uri="{FF2B5EF4-FFF2-40B4-BE49-F238E27FC236}">
              <a16:creationId xmlns:a16="http://schemas.microsoft.com/office/drawing/2014/main" id="{45673BF1-B4D4-4D6A-94B6-74B8BE83B6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1051501"/>
          <a:ext cx="1485900" cy="868680"/>
        </a:xfrm>
        <a:prstGeom prst="rect">
          <a:avLst/>
        </a:prstGeom>
        <a:noFill/>
        <a:ln>
          <a:noFill/>
        </a:ln>
      </xdr:spPr>
    </xdr:pic>
    <xdr:clientData/>
  </xdr:oneCellAnchor>
  <xdr:oneCellAnchor>
    <xdr:from>
      <xdr:col>3</xdr:col>
      <xdr:colOff>22861</xdr:colOff>
      <xdr:row>110</xdr:row>
      <xdr:rowOff>7621</xdr:rowOff>
    </xdr:from>
    <xdr:ext cx="1485900" cy="868680"/>
    <xdr:pic>
      <xdr:nvPicPr>
        <xdr:cNvPr id="3" name="Picture 2">
          <a:extLst>
            <a:ext uri="{FF2B5EF4-FFF2-40B4-BE49-F238E27FC236}">
              <a16:creationId xmlns:a16="http://schemas.microsoft.com/office/drawing/2014/main" id="{44A2BFFC-D9CB-40C6-94C4-72260BB62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31051501"/>
          <a:ext cx="1485900" cy="868680"/>
        </a:xfrm>
        <a:prstGeom prst="rect">
          <a:avLst/>
        </a:prstGeom>
        <a:noFill/>
        <a:ln>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1</xdr:col>
      <xdr:colOff>22861</xdr:colOff>
      <xdr:row>56</xdr:row>
      <xdr:rowOff>7621</xdr:rowOff>
    </xdr:from>
    <xdr:ext cx="1485900" cy="868680"/>
    <xdr:pic>
      <xdr:nvPicPr>
        <xdr:cNvPr id="2" name="Picture 1">
          <a:extLst>
            <a:ext uri="{FF2B5EF4-FFF2-40B4-BE49-F238E27FC236}">
              <a16:creationId xmlns:a16="http://schemas.microsoft.com/office/drawing/2014/main" id="{5C953715-CDD4-460D-8745-0FD407E160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2103061"/>
          <a:ext cx="1485900" cy="868680"/>
        </a:xfrm>
        <a:prstGeom prst="rect">
          <a:avLst/>
        </a:prstGeom>
        <a:noFill/>
        <a:ln>
          <a:noFill/>
        </a:ln>
      </xdr:spPr>
    </xdr:pic>
    <xdr:clientData/>
  </xdr:oneCellAnchor>
  <xdr:oneCellAnchor>
    <xdr:from>
      <xdr:col>3</xdr:col>
      <xdr:colOff>22861</xdr:colOff>
      <xdr:row>56</xdr:row>
      <xdr:rowOff>7621</xdr:rowOff>
    </xdr:from>
    <xdr:ext cx="1485900" cy="868680"/>
    <xdr:pic>
      <xdr:nvPicPr>
        <xdr:cNvPr id="3" name="Picture 2">
          <a:extLst>
            <a:ext uri="{FF2B5EF4-FFF2-40B4-BE49-F238E27FC236}">
              <a16:creationId xmlns:a16="http://schemas.microsoft.com/office/drawing/2014/main" id="{EF9BF780-E4EC-4979-9D8E-6A20E7B1DC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32103061"/>
          <a:ext cx="1485900" cy="868680"/>
        </a:xfrm>
        <a:prstGeom prst="rect">
          <a:avLst/>
        </a:prstGeom>
        <a:noFill/>
        <a:ln>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1</xdr:col>
      <xdr:colOff>22861</xdr:colOff>
      <xdr:row>167</xdr:row>
      <xdr:rowOff>7621</xdr:rowOff>
    </xdr:from>
    <xdr:ext cx="1485900" cy="868680"/>
    <xdr:pic>
      <xdr:nvPicPr>
        <xdr:cNvPr id="2" name="Picture 1">
          <a:extLst>
            <a:ext uri="{FF2B5EF4-FFF2-40B4-BE49-F238E27FC236}">
              <a16:creationId xmlns:a16="http://schemas.microsoft.com/office/drawing/2014/main" id="{97304499-20CC-44CB-BD9A-93C3EB549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3154621"/>
          <a:ext cx="1485900" cy="868680"/>
        </a:xfrm>
        <a:prstGeom prst="rect">
          <a:avLst/>
        </a:prstGeom>
        <a:noFill/>
        <a:ln>
          <a:noFill/>
        </a:ln>
      </xdr:spPr>
    </xdr:pic>
    <xdr:clientData/>
  </xdr:oneCellAnchor>
  <xdr:oneCellAnchor>
    <xdr:from>
      <xdr:col>3</xdr:col>
      <xdr:colOff>30480</xdr:colOff>
      <xdr:row>167</xdr:row>
      <xdr:rowOff>30480</xdr:rowOff>
    </xdr:from>
    <xdr:ext cx="1478279" cy="845820"/>
    <xdr:pic>
      <xdr:nvPicPr>
        <xdr:cNvPr id="3" name="Picture 2">
          <a:extLst>
            <a:ext uri="{FF2B5EF4-FFF2-40B4-BE49-F238E27FC236}">
              <a16:creationId xmlns:a16="http://schemas.microsoft.com/office/drawing/2014/main" id="{CB73A3F7-A746-4497-9CFE-272C73952ED0}"/>
            </a:ext>
          </a:extLst>
        </xdr:cNvPr>
        <xdr:cNvPicPr>
          <a:picLocks noChangeAspect="1"/>
        </xdr:cNvPicPr>
      </xdr:nvPicPr>
      <xdr:blipFill>
        <a:blip xmlns:r="http://schemas.openxmlformats.org/officeDocument/2006/relationships" r:embed="rId2"/>
        <a:stretch>
          <a:fillRect/>
        </a:stretch>
      </xdr:blipFill>
      <xdr:spPr>
        <a:xfrm>
          <a:off x="7901940" y="33177480"/>
          <a:ext cx="1478279" cy="84582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1</xdr:col>
      <xdr:colOff>22861</xdr:colOff>
      <xdr:row>108</xdr:row>
      <xdr:rowOff>15241</xdr:rowOff>
    </xdr:from>
    <xdr:ext cx="1485900" cy="868680"/>
    <xdr:pic>
      <xdr:nvPicPr>
        <xdr:cNvPr id="2" name="Picture 1">
          <a:extLst>
            <a:ext uri="{FF2B5EF4-FFF2-40B4-BE49-F238E27FC236}">
              <a16:creationId xmlns:a16="http://schemas.microsoft.com/office/drawing/2014/main" id="{64E74DB9-A47E-410C-B35D-5370A1B279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4213801"/>
          <a:ext cx="1485900" cy="868680"/>
        </a:xfrm>
        <a:prstGeom prst="rect">
          <a:avLst/>
        </a:prstGeom>
        <a:noFill/>
        <a:ln>
          <a:noFill/>
        </a:ln>
      </xdr:spPr>
    </xdr:pic>
    <xdr:clientData/>
  </xdr:oneCellAnchor>
  <xdr:twoCellAnchor editAs="oneCell">
    <xdr:from>
      <xdr:col>3</xdr:col>
      <xdr:colOff>28575</xdr:colOff>
      <xdr:row>108</xdr:row>
      <xdr:rowOff>0</xdr:rowOff>
    </xdr:from>
    <xdr:to>
      <xdr:col>4</xdr:col>
      <xdr:colOff>428625</xdr:colOff>
      <xdr:row>108</xdr:row>
      <xdr:rowOff>876300</xdr:rowOff>
    </xdr:to>
    <xdr:pic>
      <xdr:nvPicPr>
        <xdr:cNvPr id="3" name="Picture 2">
          <a:extLst>
            <a:ext uri="{FF2B5EF4-FFF2-40B4-BE49-F238E27FC236}">
              <a16:creationId xmlns:a16="http://schemas.microsoft.com/office/drawing/2014/main" id="{F7F8800B-625A-47FF-8060-55C5A9F93CE1}"/>
            </a:ext>
          </a:extLst>
        </xdr:cNvPr>
        <xdr:cNvPicPr>
          <a:picLocks noChangeAspect="1"/>
        </xdr:cNvPicPr>
      </xdr:nvPicPr>
      <xdr:blipFill>
        <a:blip xmlns:r="http://schemas.openxmlformats.org/officeDocument/2006/relationships" r:embed="rId2"/>
        <a:stretch>
          <a:fillRect/>
        </a:stretch>
      </xdr:blipFill>
      <xdr:spPr>
        <a:xfrm>
          <a:off x="7900035" y="34198560"/>
          <a:ext cx="1443990" cy="8763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oneCellAnchor>
    <xdr:from>
      <xdr:col>1</xdr:col>
      <xdr:colOff>121920</xdr:colOff>
      <xdr:row>52</xdr:row>
      <xdr:rowOff>53340</xdr:rowOff>
    </xdr:from>
    <xdr:ext cx="1485900" cy="868680"/>
    <xdr:pic>
      <xdr:nvPicPr>
        <xdr:cNvPr id="2" name="Picture 1">
          <a:extLst>
            <a:ext uri="{FF2B5EF4-FFF2-40B4-BE49-F238E27FC236}">
              <a16:creationId xmlns:a16="http://schemas.microsoft.com/office/drawing/2014/main" id="{548402E1-0831-46F0-8D66-7C0B5CF07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3420" y="35303460"/>
          <a:ext cx="1485900" cy="868680"/>
        </a:xfrm>
        <a:prstGeom prst="rect">
          <a:avLst/>
        </a:prstGeom>
        <a:noFill/>
        <a:ln>
          <a:noFill/>
        </a:ln>
      </xdr:spPr>
    </xdr:pic>
    <xdr:clientData/>
  </xdr:oneCellAnchor>
  <xdr:oneCellAnchor>
    <xdr:from>
      <xdr:col>3</xdr:col>
      <xdr:colOff>129540</xdr:colOff>
      <xdr:row>52</xdr:row>
      <xdr:rowOff>106680</xdr:rowOff>
    </xdr:from>
    <xdr:ext cx="1485900" cy="868680"/>
    <xdr:pic>
      <xdr:nvPicPr>
        <xdr:cNvPr id="3" name="Picture 2">
          <a:extLst>
            <a:ext uri="{FF2B5EF4-FFF2-40B4-BE49-F238E27FC236}">
              <a16:creationId xmlns:a16="http://schemas.microsoft.com/office/drawing/2014/main" id="{80ACFEB4-4C97-43B4-A2B9-71CE71830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0" y="35356800"/>
          <a:ext cx="1485900" cy="868680"/>
        </a:xfrm>
        <a:prstGeom prst="rect">
          <a:avLst/>
        </a:prstGeom>
        <a:noFill/>
        <a:ln>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3</xdr:col>
      <xdr:colOff>0</xdr:colOff>
      <xdr:row>110</xdr:row>
      <xdr:rowOff>0</xdr:rowOff>
    </xdr:from>
    <xdr:ext cx="1516380" cy="886460"/>
    <xdr:pic>
      <xdr:nvPicPr>
        <xdr:cNvPr id="2" name="Picture 1">
          <a:extLst>
            <a:ext uri="{FF2B5EF4-FFF2-40B4-BE49-F238E27FC236}">
              <a16:creationId xmlns:a16="http://schemas.microsoft.com/office/drawing/2014/main" id="{82F5A2D3-0EED-41AC-A765-4B5A824E3A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36301680"/>
          <a:ext cx="1516380" cy="886460"/>
        </a:xfrm>
        <a:prstGeom prst="rect">
          <a:avLst/>
        </a:prstGeom>
        <a:noFill/>
        <a:ln>
          <a:noFill/>
        </a:ln>
      </xdr:spPr>
    </xdr:pic>
    <xdr:clientData/>
  </xdr:oneCellAnchor>
  <xdr:oneCellAnchor>
    <xdr:from>
      <xdr:col>5</xdr:col>
      <xdr:colOff>22860</xdr:colOff>
      <xdr:row>110</xdr:row>
      <xdr:rowOff>22860</xdr:rowOff>
    </xdr:from>
    <xdr:ext cx="1471295" cy="844550"/>
    <xdr:pic>
      <xdr:nvPicPr>
        <xdr:cNvPr id="3" name="Picture 2">
          <a:extLst>
            <a:ext uri="{FF2B5EF4-FFF2-40B4-BE49-F238E27FC236}">
              <a16:creationId xmlns:a16="http://schemas.microsoft.com/office/drawing/2014/main" id="{74275947-ECC6-4767-B16A-9792F818A4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84280" y="36324540"/>
          <a:ext cx="1471295" cy="844550"/>
        </a:xfrm>
        <a:prstGeom prst="rect">
          <a:avLst/>
        </a:prstGeom>
        <a:noFill/>
        <a:ln>
          <a:noFill/>
        </a:ln>
      </xdr:spPr>
    </xdr:pic>
    <xdr:clientData/>
  </xdr:oneCellAnchor>
  <xdr:oneCellAnchor>
    <xdr:from>
      <xdr:col>1</xdr:col>
      <xdr:colOff>160020</xdr:colOff>
      <xdr:row>110</xdr:row>
      <xdr:rowOff>83820</xdr:rowOff>
    </xdr:from>
    <xdr:ext cx="1471295" cy="844550"/>
    <xdr:pic>
      <xdr:nvPicPr>
        <xdr:cNvPr id="4" name="Picture 3">
          <a:extLst>
            <a:ext uri="{FF2B5EF4-FFF2-40B4-BE49-F238E27FC236}">
              <a16:creationId xmlns:a16="http://schemas.microsoft.com/office/drawing/2014/main" id="{03FC4EC5-B5B8-4FAA-89CB-A651A635E2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1520" y="36385500"/>
          <a:ext cx="1471295" cy="844550"/>
        </a:xfrm>
        <a:prstGeom prst="rect">
          <a:avLst/>
        </a:prstGeom>
        <a:noFill/>
        <a:ln>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144781</xdr:colOff>
      <xdr:row>44</xdr:row>
      <xdr:rowOff>60961</xdr:rowOff>
    </xdr:from>
    <xdr:ext cx="1485900" cy="868680"/>
    <xdr:pic>
      <xdr:nvPicPr>
        <xdr:cNvPr id="2" name="Picture 1">
          <a:extLst>
            <a:ext uri="{FF2B5EF4-FFF2-40B4-BE49-F238E27FC236}">
              <a16:creationId xmlns:a16="http://schemas.microsoft.com/office/drawing/2014/main" id="{DD87D087-1ABA-4C1D-A0C6-E56DBEB785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6281" y="37414201"/>
          <a:ext cx="1485900" cy="868680"/>
        </a:xfrm>
        <a:prstGeom prst="rect">
          <a:avLst/>
        </a:prstGeom>
        <a:noFill/>
        <a:ln>
          <a:noFill/>
        </a:ln>
      </xdr:spPr>
    </xdr:pic>
    <xdr:clientData/>
  </xdr:oneCellAnchor>
  <xdr:oneCellAnchor>
    <xdr:from>
      <xdr:col>3</xdr:col>
      <xdr:colOff>22861</xdr:colOff>
      <xdr:row>44</xdr:row>
      <xdr:rowOff>15241</xdr:rowOff>
    </xdr:from>
    <xdr:ext cx="1485900" cy="868680"/>
    <xdr:pic>
      <xdr:nvPicPr>
        <xdr:cNvPr id="3" name="Picture 2">
          <a:extLst>
            <a:ext uri="{FF2B5EF4-FFF2-40B4-BE49-F238E27FC236}">
              <a16:creationId xmlns:a16="http://schemas.microsoft.com/office/drawing/2014/main" id="{9C2BE9A0-E4EE-40D6-9EEC-3A232263AD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37368481"/>
          <a:ext cx="1485900" cy="868680"/>
        </a:xfrm>
        <a:prstGeom prst="rect">
          <a:avLst/>
        </a:prstGeom>
        <a:noFill/>
        <a:ln>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1</xdr:col>
      <xdr:colOff>22861</xdr:colOff>
      <xdr:row>43</xdr:row>
      <xdr:rowOff>15241</xdr:rowOff>
    </xdr:from>
    <xdr:ext cx="1485900" cy="868680"/>
    <xdr:pic>
      <xdr:nvPicPr>
        <xdr:cNvPr id="2" name="Picture 1">
          <a:extLst>
            <a:ext uri="{FF2B5EF4-FFF2-40B4-BE49-F238E27FC236}">
              <a16:creationId xmlns:a16="http://schemas.microsoft.com/office/drawing/2014/main" id="{936300B3-8979-465F-8CA8-96817A2928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8420041"/>
          <a:ext cx="1485900" cy="868680"/>
        </a:xfrm>
        <a:prstGeom prst="rect">
          <a:avLst/>
        </a:prstGeom>
        <a:noFill/>
        <a:ln>
          <a:noFill/>
        </a:ln>
      </xdr:spPr>
    </xdr:pic>
    <xdr:clientData/>
  </xdr:oneCellAnchor>
  <xdr:oneCellAnchor>
    <xdr:from>
      <xdr:col>3</xdr:col>
      <xdr:colOff>22861</xdr:colOff>
      <xdr:row>43</xdr:row>
      <xdr:rowOff>15241</xdr:rowOff>
    </xdr:from>
    <xdr:ext cx="1485900" cy="868680"/>
    <xdr:pic>
      <xdr:nvPicPr>
        <xdr:cNvPr id="3" name="Picture 2">
          <a:extLst>
            <a:ext uri="{FF2B5EF4-FFF2-40B4-BE49-F238E27FC236}">
              <a16:creationId xmlns:a16="http://schemas.microsoft.com/office/drawing/2014/main" id="{9FC20701-8152-495E-85E9-5178184AB3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38420041"/>
          <a:ext cx="1485900" cy="868680"/>
        </a:xfrm>
        <a:prstGeom prst="rect">
          <a:avLst/>
        </a:prstGeom>
        <a:noFill/>
        <a:ln>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1</xdr:col>
      <xdr:colOff>22861</xdr:colOff>
      <xdr:row>96</xdr:row>
      <xdr:rowOff>15241</xdr:rowOff>
    </xdr:from>
    <xdr:ext cx="1485900" cy="868680"/>
    <xdr:pic>
      <xdr:nvPicPr>
        <xdr:cNvPr id="2" name="Picture 1">
          <a:extLst>
            <a:ext uri="{FF2B5EF4-FFF2-40B4-BE49-F238E27FC236}">
              <a16:creationId xmlns:a16="http://schemas.microsoft.com/office/drawing/2014/main" id="{DD95FDD7-C2E1-4D30-84BB-09A800C604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39471601"/>
          <a:ext cx="1485900" cy="868680"/>
        </a:xfrm>
        <a:prstGeom prst="rect">
          <a:avLst/>
        </a:prstGeom>
        <a:noFill/>
        <a:ln>
          <a:noFill/>
        </a:ln>
      </xdr:spPr>
    </xdr:pic>
    <xdr:clientData/>
  </xdr:oneCellAnchor>
  <xdr:oneCellAnchor>
    <xdr:from>
      <xdr:col>3</xdr:col>
      <xdr:colOff>22861</xdr:colOff>
      <xdr:row>96</xdr:row>
      <xdr:rowOff>15241</xdr:rowOff>
    </xdr:from>
    <xdr:ext cx="1485900" cy="868680"/>
    <xdr:pic>
      <xdr:nvPicPr>
        <xdr:cNvPr id="3" name="Picture 2">
          <a:extLst>
            <a:ext uri="{FF2B5EF4-FFF2-40B4-BE49-F238E27FC236}">
              <a16:creationId xmlns:a16="http://schemas.microsoft.com/office/drawing/2014/main" id="{006988EE-DCC0-40E4-9CFA-9D9321E521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39471601"/>
          <a:ext cx="1485900" cy="86868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103</xdr:row>
      <xdr:rowOff>0</xdr:rowOff>
    </xdr:from>
    <xdr:to>
      <xdr:col>4</xdr:col>
      <xdr:colOff>432435</xdr:colOff>
      <xdr:row>103</xdr:row>
      <xdr:rowOff>892175</xdr:rowOff>
    </xdr:to>
    <xdr:pic>
      <xdr:nvPicPr>
        <xdr:cNvPr id="2" name="Picture 1">
          <a:extLst>
            <a:ext uri="{FF2B5EF4-FFF2-40B4-BE49-F238E27FC236}">
              <a16:creationId xmlns:a16="http://schemas.microsoft.com/office/drawing/2014/main" id="{7F6497C5-9808-454E-A02E-CF5E79C541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2651760"/>
          <a:ext cx="1476375" cy="892175"/>
        </a:xfrm>
        <a:prstGeom prst="rect">
          <a:avLst/>
        </a:prstGeom>
        <a:noFill/>
        <a:ln>
          <a:noFill/>
        </a:ln>
      </xdr:spPr>
    </xdr:pic>
    <xdr:clientData/>
  </xdr:twoCellAnchor>
  <xdr:twoCellAnchor editAs="oneCell">
    <xdr:from>
      <xdr:col>1</xdr:col>
      <xdr:colOff>129540</xdr:colOff>
      <xdr:row>103</xdr:row>
      <xdr:rowOff>99060</xdr:rowOff>
    </xdr:from>
    <xdr:to>
      <xdr:col>2</xdr:col>
      <xdr:colOff>663575</xdr:colOff>
      <xdr:row>103</xdr:row>
      <xdr:rowOff>954405</xdr:rowOff>
    </xdr:to>
    <xdr:pic>
      <xdr:nvPicPr>
        <xdr:cNvPr id="3" name="Picture 2">
          <a:extLst>
            <a:ext uri="{FF2B5EF4-FFF2-40B4-BE49-F238E27FC236}">
              <a16:creationId xmlns:a16="http://schemas.microsoft.com/office/drawing/2014/main" id="{F8CD837D-9D3E-4C94-BD34-180BAEE9E8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11040" y="2750820"/>
          <a:ext cx="1616075" cy="855345"/>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oneCellAnchor>
    <xdr:from>
      <xdr:col>1</xdr:col>
      <xdr:colOff>22861</xdr:colOff>
      <xdr:row>44</xdr:row>
      <xdr:rowOff>15241</xdr:rowOff>
    </xdr:from>
    <xdr:ext cx="1485900" cy="868680"/>
    <xdr:pic>
      <xdr:nvPicPr>
        <xdr:cNvPr id="2" name="Picture 1">
          <a:extLst>
            <a:ext uri="{FF2B5EF4-FFF2-40B4-BE49-F238E27FC236}">
              <a16:creationId xmlns:a16="http://schemas.microsoft.com/office/drawing/2014/main" id="{A9BAEB69-1D86-4AD1-96FC-0053ACA4A4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40523161"/>
          <a:ext cx="1485900" cy="868680"/>
        </a:xfrm>
        <a:prstGeom prst="rect">
          <a:avLst/>
        </a:prstGeom>
        <a:noFill/>
        <a:ln>
          <a:noFill/>
        </a:ln>
      </xdr:spPr>
    </xdr:pic>
    <xdr:clientData/>
  </xdr:oneCellAnchor>
  <xdr:oneCellAnchor>
    <xdr:from>
      <xdr:col>3</xdr:col>
      <xdr:colOff>22861</xdr:colOff>
      <xdr:row>44</xdr:row>
      <xdr:rowOff>15241</xdr:rowOff>
    </xdr:from>
    <xdr:ext cx="1485900" cy="868680"/>
    <xdr:pic>
      <xdr:nvPicPr>
        <xdr:cNvPr id="3" name="Picture 2">
          <a:extLst>
            <a:ext uri="{FF2B5EF4-FFF2-40B4-BE49-F238E27FC236}">
              <a16:creationId xmlns:a16="http://schemas.microsoft.com/office/drawing/2014/main" id="{15147B52-44D4-497F-8A8A-3931F938BD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40523161"/>
          <a:ext cx="1485900" cy="868680"/>
        </a:xfrm>
        <a:prstGeom prst="rect">
          <a:avLst/>
        </a:prstGeom>
        <a:noFill/>
        <a:ln>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1</xdr:col>
      <xdr:colOff>22861</xdr:colOff>
      <xdr:row>44</xdr:row>
      <xdr:rowOff>15241</xdr:rowOff>
    </xdr:from>
    <xdr:ext cx="1485900" cy="868680"/>
    <xdr:pic>
      <xdr:nvPicPr>
        <xdr:cNvPr id="2" name="Picture 1">
          <a:extLst>
            <a:ext uri="{FF2B5EF4-FFF2-40B4-BE49-F238E27FC236}">
              <a16:creationId xmlns:a16="http://schemas.microsoft.com/office/drawing/2014/main" id="{36D24C53-4058-42E5-AF78-BA74015029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41574721"/>
          <a:ext cx="1485900" cy="868680"/>
        </a:xfrm>
        <a:prstGeom prst="rect">
          <a:avLst/>
        </a:prstGeom>
        <a:noFill/>
        <a:ln>
          <a:noFill/>
        </a:ln>
      </xdr:spPr>
    </xdr:pic>
    <xdr:clientData/>
  </xdr:oneCellAnchor>
  <xdr:oneCellAnchor>
    <xdr:from>
      <xdr:col>3</xdr:col>
      <xdr:colOff>22861</xdr:colOff>
      <xdr:row>44</xdr:row>
      <xdr:rowOff>15241</xdr:rowOff>
    </xdr:from>
    <xdr:ext cx="1485900" cy="868680"/>
    <xdr:pic>
      <xdr:nvPicPr>
        <xdr:cNvPr id="3" name="Picture 2">
          <a:extLst>
            <a:ext uri="{FF2B5EF4-FFF2-40B4-BE49-F238E27FC236}">
              <a16:creationId xmlns:a16="http://schemas.microsoft.com/office/drawing/2014/main" id="{D26E79CA-75B0-434D-9160-667F4302EF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41574721"/>
          <a:ext cx="1485900" cy="868680"/>
        </a:xfrm>
        <a:prstGeom prst="rect">
          <a:avLst/>
        </a:prstGeom>
        <a:noFill/>
        <a:ln>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1</xdr:col>
      <xdr:colOff>22861</xdr:colOff>
      <xdr:row>44</xdr:row>
      <xdr:rowOff>15241</xdr:rowOff>
    </xdr:from>
    <xdr:ext cx="1485900" cy="868680"/>
    <xdr:pic>
      <xdr:nvPicPr>
        <xdr:cNvPr id="2" name="Picture 1">
          <a:extLst>
            <a:ext uri="{FF2B5EF4-FFF2-40B4-BE49-F238E27FC236}">
              <a16:creationId xmlns:a16="http://schemas.microsoft.com/office/drawing/2014/main" id="{4D2DFF8F-8058-4D97-B523-87C0C3C6A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42626281"/>
          <a:ext cx="1485900" cy="868680"/>
        </a:xfrm>
        <a:prstGeom prst="rect">
          <a:avLst/>
        </a:prstGeom>
        <a:noFill/>
        <a:ln>
          <a:noFill/>
        </a:ln>
      </xdr:spPr>
    </xdr:pic>
    <xdr:clientData/>
  </xdr:oneCellAnchor>
  <xdr:oneCellAnchor>
    <xdr:from>
      <xdr:col>3</xdr:col>
      <xdr:colOff>22861</xdr:colOff>
      <xdr:row>44</xdr:row>
      <xdr:rowOff>15241</xdr:rowOff>
    </xdr:from>
    <xdr:ext cx="1485900" cy="868680"/>
    <xdr:pic>
      <xdr:nvPicPr>
        <xdr:cNvPr id="3" name="Picture 2">
          <a:extLst>
            <a:ext uri="{FF2B5EF4-FFF2-40B4-BE49-F238E27FC236}">
              <a16:creationId xmlns:a16="http://schemas.microsoft.com/office/drawing/2014/main" id="{D15AFE11-9F4F-4F44-9150-4F12698E6B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42626281"/>
          <a:ext cx="1485900" cy="868680"/>
        </a:xfrm>
        <a:prstGeom prst="rect">
          <a:avLst/>
        </a:prstGeom>
        <a:noFill/>
        <a:ln>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1</xdr:col>
      <xdr:colOff>22861</xdr:colOff>
      <xdr:row>43</xdr:row>
      <xdr:rowOff>15241</xdr:rowOff>
    </xdr:from>
    <xdr:ext cx="1485900" cy="868680"/>
    <xdr:pic>
      <xdr:nvPicPr>
        <xdr:cNvPr id="2" name="Picture 1">
          <a:extLst>
            <a:ext uri="{FF2B5EF4-FFF2-40B4-BE49-F238E27FC236}">
              <a16:creationId xmlns:a16="http://schemas.microsoft.com/office/drawing/2014/main" id="{86FA7270-E9A8-4E2E-AF76-C1CA56E667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4361" y="43677841"/>
          <a:ext cx="1485900" cy="868680"/>
        </a:xfrm>
        <a:prstGeom prst="rect">
          <a:avLst/>
        </a:prstGeom>
        <a:noFill/>
        <a:ln>
          <a:noFill/>
        </a:ln>
      </xdr:spPr>
    </xdr:pic>
    <xdr:clientData/>
  </xdr:oneCellAnchor>
  <xdr:oneCellAnchor>
    <xdr:from>
      <xdr:col>3</xdr:col>
      <xdr:colOff>22861</xdr:colOff>
      <xdr:row>43</xdr:row>
      <xdr:rowOff>15241</xdr:rowOff>
    </xdr:from>
    <xdr:ext cx="1485900" cy="868680"/>
    <xdr:pic>
      <xdr:nvPicPr>
        <xdr:cNvPr id="3" name="Picture 2">
          <a:extLst>
            <a:ext uri="{FF2B5EF4-FFF2-40B4-BE49-F238E27FC236}">
              <a16:creationId xmlns:a16="http://schemas.microsoft.com/office/drawing/2014/main" id="{E0650C6F-40EB-4DD8-9B97-FEEB54C3E6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4321" y="43677841"/>
          <a:ext cx="1485900" cy="86868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2</xdr:col>
      <xdr:colOff>392430</xdr:colOff>
      <xdr:row>110</xdr:row>
      <xdr:rowOff>892175</xdr:rowOff>
    </xdr:to>
    <xdr:pic>
      <xdr:nvPicPr>
        <xdr:cNvPr id="2" name="Picture 1">
          <a:extLst>
            <a:ext uri="{FF2B5EF4-FFF2-40B4-BE49-F238E27FC236}">
              <a16:creationId xmlns:a16="http://schemas.microsoft.com/office/drawing/2014/main" id="{73889618-77D6-4481-B464-56E42922E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3703320"/>
          <a:ext cx="1474470" cy="892175"/>
        </a:xfrm>
        <a:prstGeom prst="rect">
          <a:avLst/>
        </a:prstGeom>
        <a:noFill/>
        <a:ln>
          <a:noFill/>
        </a:ln>
      </xdr:spPr>
    </xdr:pic>
    <xdr:clientData/>
  </xdr:twoCellAnchor>
  <xdr:twoCellAnchor editAs="oneCell">
    <xdr:from>
      <xdr:col>3</xdr:col>
      <xdr:colOff>0</xdr:colOff>
      <xdr:row>110</xdr:row>
      <xdr:rowOff>0</xdr:rowOff>
    </xdr:from>
    <xdr:to>
      <xdr:col>4</xdr:col>
      <xdr:colOff>432435</xdr:colOff>
      <xdr:row>110</xdr:row>
      <xdr:rowOff>892175</xdr:rowOff>
    </xdr:to>
    <xdr:pic>
      <xdr:nvPicPr>
        <xdr:cNvPr id="3" name="Picture 2">
          <a:extLst>
            <a:ext uri="{FF2B5EF4-FFF2-40B4-BE49-F238E27FC236}">
              <a16:creationId xmlns:a16="http://schemas.microsoft.com/office/drawing/2014/main" id="{076E2965-5947-4917-831F-70091769A7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3703320"/>
          <a:ext cx="1476375" cy="8921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87</xdr:row>
      <xdr:rowOff>0</xdr:rowOff>
    </xdr:from>
    <xdr:to>
      <xdr:col>2</xdr:col>
      <xdr:colOff>392430</xdr:colOff>
      <xdr:row>87</xdr:row>
      <xdr:rowOff>892175</xdr:rowOff>
    </xdr:to>
    <xdr:pic>
      <xdr:nvPicPr>
        <xdr:cNvPr id="2" name="Picture 1">
          <a:extLst>
            <a:ext uri="{FF2B5EF4-FFF2-40B4-BE49-F238E27FC236}">
              <a16:creationId xmlns:a16="http://schemas.microsoft.com/office/drawing/2014/main" id="{6F2EE4BA-40B8-40D6-BED6-F7D54CC941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4754880"/>
          <a:ext cx="1474470" cy="892175"/>
        </a:xfrm>
        <a:prstGeom prst="rect">
          <a:avLst/>
        </a:prstGeom>
        <a:noFill/>
        <a:ln>
          <a:noFill/>
        </a:ln>
      </xdr:spPr>
    </xdr:pic>
    <xdr:clientData/>
  </xdr:twoCellAnchor>
  <xdr:twoCellAnchor editAs="oneCell">
    <xdr:from>
      <xdr:col>3</xdr:col>
      <xdr:colOff>0</xdr:colOff>
      <xdr:row>87</xdr:row>
      <xdr:rowOff>0</xdr:rowOff>
    </xdr:from>
    <xdr:to>
      <xdr:col>4</xdr:col>
      <xdr:colOff>432435</xdr:colOff>
      <xdr:row>87</xdr:row>
      <xdr:rowOff>892175</xdr:rowOff>
    </xdr:to>
    <xdr:pic>
      <xdr:nvPicPr>
        <xdr:cNvPr id="3" name="Picture 2">
          <a:extLst>
            <a:ext uri="{FF2B5EF4-FFF2-40B4-BE49-F238E27FC236}">
              <a16:creationId xmlns:a16="http://schemas.microsoft.com/office/drawing/2014/main" id="{51956AD4-9544-477E-A71E-7893F447A0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4754880"/>
          <a:ext cx="1476375" cy="8921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74</xdr:row>
      <xdr:rowOff>0</xdr:rowOff>
    </xdr:from>
    <xdr:to>
      <xdr:col>2</xdr:col>
      <xdr:colOff>392430</xdr:colOff>
      <xdr:row>74</xdr:row>
      <xdr:rowOff>892175</xdr:rowOff>
    </xdr:to>
    <xdr:pic>
      <xdr:nvPicPr>
        <xdr:cNvPr id="2" name="Picture 1">
          <a:extLst>
            <a:ext uri="{FF2B5EF4-FFF2-40B4-BE49-F238E27FC236}">
              <a16:creationId xmlns:a16="http://schemas.microsoft.com/office/drawing/2014/main" id="{6BFEE430-E8DE-4B90-9813-15A538C037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5806440"/>
          <a:ext cx="1474470" cy="892175"/>
        </a:xfrm>
        <a:prstGeom prst="rect">
          <a:avLst/>
        </a:prstGeom>
        <a:noFill/>
        <a:ln>
          <a:noFill/>
        </a:ln>
      </xdr:spPr>
    </xdr:pic>
    <xdr:clientData/>
  </xdr:twoCellAnchor>
  <xdr:twoCellAnchor editAs="oneCell">
    <xdr:from>
      <xdr:col>3</xdr:col>
      <xdr:colOff>0</xdr:colOff>
      <xdr:row>74</xdr:row>
      <xdr:rowOff>0</xdr:rowOff>
    </xdr:from>
    <xdr:to>
      <xdr:col>4</xdr:col>
      <xdr:colOff>432435</xdr:colOff>
      <xdr:row>74</xdr:row>
      <xdr:rowOff>892175</xdr:rowOff>
    </xdr:to>
    <xdr:pic>
      <xdr:nvPicPr>
        <xdr:cNvPr id="3" name="Picture 2">
          <a:extLst>
            <a:ext uri="{FF2B5EF4-FFF2-40B4-BE49-F238E27FC236}">
              <a16:creationId xmlns:a16="http://schemas.microsoft.com/office/drawing/2014/main" id="{397A9DC1-08C7-4469-9D38-4EB5C104B5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5806440"/>
          <a:ext cx="1476375" cy="8921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98</xdr:row>
      <xdr:rowOff>0</xdr:rowOff>
    </xdr:from>
    <xdr:to>
      <xdr:col>2</xdr:col>
      <xdr:colOff>392430</xdr:colOff>
      <xdr:row>98</xdr:row>
      <xdr:rowOff>892175</xdr:rowOff>
    </xdr:to>
    <xdr:pic>
      <xdr:nvPicPr>
        <xdr:cNvPr id="2" name="Picture 1">
          <a:extLst>
            <a:ext uri="{FF2B5EF4-FFF2-40B4-BE49-F238E27FC236}">
              <a16:creationId xmlns:a16="http://schemas.microsoft.com/office/drawing/2014/main" id="{AB77CC21-F67D-413F-9A7D-E75FBD5A36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0" y="6858000"/>
          <a:ext cx="1474470" cy="892175"/>
        </a:xfrm>
        <a:prstGeom prst="rect">
          <a:avLst/>
        </a:prstGeom>
        <a:noFill/>
        <a:ln>
          <a:noFill/>
        </a:ln>
      </xdr:spPr>
    </xdr:pic>
    <xdr:clientData/>
  </xdr:twoCellAnchor>
  <xdr:twoCellAnchor editAs="oneCell">
    <xdr:from>
      <xdr:col>3</xdr:col>
      <xdr:colOff>0</xdr:colOff>
      <xdr:row>98</xdr:row>
      <xdr:rowOff>0</xdr:rowOff>
    </xdr:from>
    <xdr:to>
      <xdr:col>4</xdr:col>
      <xdr:colOff>432435</xdr:colOff>
      <xdr:row>98</xdr:row>
      <xdr:rowOff>892175</xdr:rowOff>
    </xdr:to>
    <xdr:pic>
      <xdr:nvPicPr>
        <xdr:cNvPr id="3" name="Picture 2">
          <a:extLst>
            <a:ext uri="{FF2B5EF4-FFF2-40B4-BE49-F238E27FC236}">
              <a16:creationId xmlns:a16="http://schemas.microsoft.com/office/drawing/2014/main" id="{7EE079E8-2FA3-492A-8319-62F975BDFB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6858000"/>
          <a:ext cx="1476375" cy="892175"/>
        </a:xfrm>
        <a:prstGeom prst="rect">
          <a:avLst/>
        </a:prstGeom>
        <a:noFill/>
        <a:ln>
          <a:noFill/>
        </a:ln>
      </xdr:spPr>
    </xdr:pic>
    <xdr:clientData/>
  </xdr:twoCellAnchor>
  <xdr:oneCellAnchor>
    <xdr:from>
      <xdr:col>5</xdr:col>
      <xdr:colOff>0</xdr:colOff>
      <xdr:row>98</xdr:row>
      <xdr:rowOff>0</xdr:rowOff>
    </xdr:from>
    <xdr:ext cx="1516380" cy="886460"/>
    <xdr:pic>
      <xdr:nvPicPr>
        <xdr:cNvPr id="4" name="Picture 3">
          <a:extLst>
            <a:ext uri="{FF2B5EF4-FFF2-40B4-BE49-F238E27FC236}">
              <a16:creationId xmlns:a16="http://schemas.microsoft.com/office/drawing/2014/main" id="{5C9E87DF-34DB-4E87-92DB-091BE463A8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61420" y="6858000"/>
          <a:ext cx="1516380" cy="886460"/>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92</xdr:row>
      <xdr:rowOff>0</xdr:rowOff>
    </xdr:from>
    <xdr:to>
      <xdr:col>4</xdr:col>
      <xdr:colOff>432435</xdr:colOff>
      <xdr:row>92</xdr:row>
      <xdr:rowOff>892175</xdr:rowOff>
    </xdr:to>
    <xdr:pic>
      <xdr:nvPicPr>
        <xdr:cNvPr id="2" name="Picture 1">
          <a:extLst>
            <a:ext uri="{FF2B5EF4-FFF2-40B4-BE49-F238E27FC236}">
              <a16:creationId xmlns:a16="http://schemas.microsoft.com/office/drawing/2014/main" id="{9821BB63-CAD9-4ADB-8EAA-6981CF3F4C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7909560"/>
          <a:ext cx="1476375" cy="892175"/>
        </a:xfrm>
        <a:prstGeom prst="rect">
          <a:avLst/>
        </a:prstGeom>
        <a:noFill/>
        <a:ln>
          <a:noFill/>
        </a:ln>
      </xdr:spPr>
    </xdr:pic>
    <xdr:clientData/>
  </xdr:twoCellAnchor>
  <xdr:twoCellAnchor editAs="oneCell">
    <xdr:from>
      <xdr:col>1</xdr:col>
      <xdr:colOff>152400</xdr:colOff>
      <xdr:row>92</xdr:row>
      <xdr:rowOff>68580</xdr:rowOff>
    </xdr:from>
    <xdr:to>
      <xdr:col>2</xdr:col>
      <xdr:colOff>691515</xdr:colOff>
      <xdr:row>92</xdr:row>
      <xdr:rowOff>960755</xdr:rowOff>
    </xdr:to>
    <xdr:pic>
      <xdr:nvPicPr>
        <xdr:cNvPr id="3" name="Picture 2">
          <a:extLst>
            <a:ext uri="{FF2B5EF4-FFF2-40B4-BE49-F238E27FC236}">
              <a16:creationId xmlns:a16="http://schemas.microsoft.com/office/drawing/2014/main" id="{D841A60B-AA4B-4FE4-AC99-66FC7A9DB6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900" y="7978140"/>
          <a:ext cx="1621155" cy="892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4904-D73B-42DE-BA55-6AD4286DA9AA}">
  <dimension ref="A1:G45"/>
  <sheetViews>
    <sheetView tabSelected="1" workbookViewId="0">
      <selection sqref="A1:G1"/>
    </sheetView>
  </sheetViews>
  <sheetFormatPr defaultRowHeight="15" x14ac:dyDescent="0.25"/>
  <cols>
    <col min="1" max="1" width="8.42578125" bestFit="1" customWidth="1"/>
    <col min="2" max="2" width="55.42578125" bestFit="1" customWidth="1"/>
    <col min="3" max="7" width="25.42578125" customWidth="1"/>
    <col min="8" max="8" width="20.5703125" customWidth="1"/>
  </cols>
  <sheetData>
    <row r="1" spans="1:7" s="1" customFormat="1" x14ac:dyDescent="0.25">
      <c r="A1" s="68" t="s">
        <v>2047</v>
      </c>
      <c r="B1" s="68"/>
      <c r="C1" s="68"/>
      <c r="D1" s="68"/>
      <c r="E1" s="68"/>
      <c r="F1" s="68"/>
      <c r="G1" s="68"/>
    </row>
    <row r="2" spans="1:7" s="1" customFormat="1" x14ac:dyDescent="0.25">
      <c r="A2" s="69" t="s">
        <v>2167</v>
      </c>
      <c r="B2" s="69"/>
      <c r="C2" s="69"/>
      <c r="D2" s="69"/>
      <c r="E2" s="69"/>
      <c r="F2" s="69"/>
      <c r="G2" s="69"/>
    </row>
    <row r="3" spans="1:7" s="1" customFormat="1" x14ac:dyDescent="0.25">
      <c r="A3" s="63" t="s">
        <v>2046</v>
      </c>
      <c r="B3" s="63" t="s">
        <v>2166</v>
      </c>
      <c r="C3" s="55" t="s">
        <v>2120</v>
      </c>
      <c r="D3" s="55" t="s">
        <v>2121</v>
      </c>
      <c r="E3" s="55" t="s">
        <v>2122</v>
      </c>
      <c r="F3" s="55" t="s">
        <v>2121</v>
      </c>
      <c r="G3" s="55" t="s">
        <v>2122</v>
      </c>
    </row>
    <row r="4" spans="1:7" ht="79.7" customHeight="1" x14ac:dyDescent="0.25">
      <c r="A4" s="59" t="s">
        <v>2048</v>
      </c>
      <c r="B4" s="64" t="str">
        <f>HYPERLINK("[EDEL_Portfolio Monthly 30092022.xlsx]EDACBF!A1","Edelweiss Money Market Fund")</f>
        <v>Edelweiss Money Market Fund</v>
      </c>
      <c r="C4" s="56"/>
      <c r="D4" s="57" t="s">
        <v>2123</v>
      </c>
      <c r="E4" s="58"/>
      <c r="F4" s="57" t="s">
        <v>2124</v>
      </c>
      <c r="G4" s="58"/>
    </row>
    <row r="5" spans="1:7" ht="79.7" customHeight="1" x14ac:dyDescent="0.25">
      <c r="A5" s="59" t="s">
        <v>2049</v>
      </c>
      <c r="B5" s="64" t="str">
        <f>HYPERLINK("[EDEL_Portfolio Monthly 30092022.xlsx]EDBE23!A1","BHARAT Bond ETF - April 2023")</f>
        <v>BHARAT Bond ETF - April 2023</v>
      </c>
      <c r="C5" s="56"/>
      <c r="D5" s="57" t="s">
        <v>2125</v>
      </c>
      <c r="E5" s="56"/>
      <c r="F5" s="59"/>
      <c r="G5" s="59"/>
    </row>
    <row r="6" spans="1:7" ht="79.7" customHeight="1" x14ac:dyDescent="0.25">
      <c r="A6" s="59" t="s">
        <v>2050</v>
      </c>
      <c r="B6" s="64" t="str">
        <f>HYPERLINK("[EDEL_Portfolio Monthly 30092022.xlsx]EDBE25!A1","BHARAT Bond ETF - April 2025")</f>
        <v>BHARAT Bond ETF - April 2025</v>
      </c>
      <c r="C6" s="58"/>
      <c r="D6" s="57" t="s">
        <v>2126</v>
      </c>
      <c r="E6" s="58"/>
      <c r="F6" s="59"/>
      <c r="G6" s="59"/>
    </row>
    <row r="7" spans="1:7" ht="79.7" customHeight="1" x14ac:dyDescent="0.25">
      <c r="A7" s="59" t="s">
        <v>2051</v>
      </c>
      <c r="B7" s="64" t="str">
        <f>HYPERLINK("[EDEL_Portfolio Monthly 30092022.xlsx]EDBE30!A1","BHARAT Bond ETF - April 2030")</f>
        <v>BHARAT Bond ETF - April 2030</v>
      </c>
      <c r="C7" s="56"/>
      <c r="D7" s="57" t="s">
        <v>2127</v>
      </c>
      <c r="E7" s="56"/>
      <c r="F7" s="59"/>
      <c r="G7" s="59"/>
    </row>
    <row r="8" spans="1:7" ht="79.7" customHeight="1" x14ac:dyDescent="0.25">
      <c r="A8" s="59" t="s">
        <v>2052</v>
      </c>
      <c r="B8" s="64" t="str">
        <f>HYPERLINK("[EDEL_Portfolio Monthly 30092022.xlsx]EDBE31!A1","BHARAT Bond ETF - April 2031")</f>
        <v>BHARAT Bond ETF - April 2031</v>
      </c>
      <c r="C8" s="56"/>
      <c r="D8" s="57" t="s">
        <v>2128</v>
      </c>
      <c r="E8" s="56"/>
      <c r="F8" s="59"/>
      <c r="G8" s="59"/>
    </row>
    <row r="9" spans="1:7" ht="79.7" customHeight="1" x14ac:dyDescent="0.25">
      <c r="A9" s="59" t="s">
        <v>2053</v>
      </c>
      <c r="B9" s="64" t="str">
        <f>HYPERLINK("[EDEL_Portfolio Monthly 30092022.xlsx]EDBE32!A1","BHARAT Bond ETF - April 2032")</f>
        <v>BHARAT Bond ETF - April 2032</v>
      </c>
      <c r="C9" s="59"/>
      <c r="D9" s="57" t="s">
        <v>2129</v>
      </c>
      <c r="E9" s="59"/>
      <c r="F9" s="59"/>
      <c r="G9" s="59"/>
    </row>
    <row r="10" spans="1:7" ht="79.7" customHeight="1" x14ac:dyDescent="0.25">
      <c r="A10" s="59" t="s">
        <v>2054</v>
      </c>
      <c r="B10" s="64" t="str">
        <f>HYPERLINK("[EDEL_Portfolio Monthly 30092022.xlsx]EDBPDF!A1","Edelweiss Banking and PSU Debt Fund")</f>
        <v>Edelweiss Banking and PSU Debt Fund</v>
      </c>
      <c r="C10" s="56"/>
      <c r="D10" s="60" t="s">
        <v>2130</v>
      </c>
      <c r="E10" s="56"/>
      <c r="F10" s="57" t="s">
        <v>2131</v>
      </c>
      <c r="G10" s="56"/>
    </row>
    <row r="11" spans="1:7" ht="79.7" customHeight="1" x14ac:dyDescent="0.25">
      <c r="A11" s="59" t="s">
        <v>2055</v>
      </c>
      <c r="B11" s="64" t="str">
        <f>HYPERLINK("[EDEL_Portfolio Monthly 30092022.xlsx]EDCPSF!A1","Edelweiss CRL PSU PL SDL 50 50 Oct-25 FD")</f>
        <v>Edelweiss CRL PSU PL SDL 50 50 Oct-25 FD</v>
      </c>
      <c r="C11" s="59"/>
      <c r="D11" s="57" t="s">
        <v>2132</v>
      </c>
      <c r="E11" s="59"/>
      <c r="F11" s="59"/>
      <c r="G11" s="59"/>
    </row>
    <row r="12" spans="1:7" ht="79.7" customHeight="1" x14ac:dyDescent="0.25">
      <c r="A12" s="59" t="s">
        <v>2056</v>
      </c>
      <c r="B12" s="64" t="str">
        <f>HYPERLINK("[EDEL_Portfolio Monthly 30092022.xlsx]EDFF23!A1","BHARAT Bond FOF - April 2023")</f>
        <v>BHARAT Bond FOF - April 2023</v>
      </c>
      <c r="C12" s="56"/>
      <c r="D12" s="57" t="s">
        <v>2125</v>
      </c>
      <c r="E12" s="56"/>
      <c r="F12" s="59"/>
      <c r="G12" s="59"/>
    </row>
    <row r="13" spans="1:7" ht="79.7" customHeight="1" x14ac:dyDescent="0.25">
      <c r="A13" s="59" t="s">
        <v>2057</v>
      </c>
      <c r="B13" s="64" t="str">
        <f>HYPERLINK("[EDEL_Portfolio Monthly 30092022.xlsx]EDFF25!A1","BHARAT Bond FOF - April 2025")</f>
        <v>BHARAT Bond FOF - April 2025</v>
      </c>
      <c r="C13" s="56"/>
      <c r="D13" s="57" t="s">
        <v>2133</v>
      </c>
      <c r="E13" s="59"/>
      <c r="F13" s="59"/>
      <c r="G13" s="59"/>
    </row>
    <row r="14" spans="1:7" ht="79.7" customHeight="1" x14ac:dyDescent="0.25">
      <c r="A14" s="59" t="s">
        <v>2058</v>
      </c>
      <c r="B14" s="64" t="str">
        <f>HYPERLINK("[EDEL_Portfolio Monthly 30092022.xlsx]EDFF30!A1","BHARAT Bond FOF - April 2030")</f>
        <v>BHARAT Bond FOF - April 2030</v>
      </c>
      <c r="C14" s="56"/>
      <c r="D14" s="57" t="s">
        <v>2127</v>
      </c>
      <c r="E14" s="59"/>
      <c r="F14" s="59"/>
      <c r="G14" s="59"/>
    </row>
    <row r="15" spans="1:7" ht="79.7" customHeight="1" x14ac:dyDescent="0.25">
      <c r="A15" s="59" t="s">
        <v>2059</v>
      </c>
      <c r="B15" s="64" t="str">
        <f>HYPERLINK("[EDEL_Portfolio Monthly 30092022.xlsx]EDFF31!A1","BHARAT Bond FOF - April 2031")</f>
        <v>BHARAT Bond FOF - April 2031</v>
      </c>
      <c r="C15" s="59"/>
      <c r="D15" s="57" t="s">
        <v>2128</v>
      </c>
      <c r="E15" s="59"/>
      <c r="F15" s="59"/>
      <c r="G15" s="59"/>
    </row>
    <row r="16" spans="1:7" ht="79.7" customHeight="1" x14ac:dyDescent="0.25">
      <c r="A16" s="59" t="s">
        <v>2060</v>
      </c>
      <c r="B16" s="64" t="str">
        <f>HYPERLINK("[EDEL_Portfolio Monthly 30092022.xlsx]EDFF32!A1","BHARAT Bond FOF - April 2032")</f>
        <v>BHARAT Bond FOF - April 2032</v>
      </c>
      <c r="C16" s="56"/>
      <c r="D16" s="57" t="s">
        <v>2129</v>
      </c>
      <c r="E16" s="59"/>
      <c r="F16" s="59"/>
      <c r="G16" s="59"/>
    </row>
    <row r="17" spans="1:7" ht="79.7" customHeight="1" x14ac:dyDescent="0.25">
      <c r="A17" s="59" t="s">
        <v>2061</v>
      </c>
      <c r="B17" s="64" t="str">
        <f>HYPERLINK("[EDEL_Portfolio Monthly 30092022.xlsx]EDGSEC!A1","Edelweiss Government Securities Fund")</f>
        <v>Edelweiss Government Securities Fund</v>
      </c>
      <c r="C17" s="59"/>
      <c r="D17" s="57" t="s">
        <v>2134</v>
      </c>
      <c r="E17" s="59"/>
      <c r="F17" s="57" t="s">
        <v>2135</v>
      </c>
      <c r="G17" s="59"/>
    </row>
    <row r="18" spans="1:7" ht="79.7" customHeight="1" x14ac:dyDescent="0.25">
      <c r="A18" s="59" t="s">
        <v>2062</v>
      </c>
      <c r="B18" s="64" t="str">
        <f>HYPERLINK("[EDEL_Portfolio Monthly 30092022.xlsx]EDNP27!A1","Edelweiss Nifty PSU Bond Plus SDL Apr2027 50 50 Index")</f>
        <v>Edelweiss Nifty PSU Bond Plus SDL Apr2027 50 50 Index</v>
      </c>
      <c r="C18" s="59"/>
      <c r="D18" s="57" t="s">
        <v>2136</v>
      </c>
      <c r="E18" s="59"/>
      <c r="F18" s="59"/>
      <c r="G18" s="59"/>
    </row>
    <row r="19" spans="1:7" ht="79.7" customHeight="1" x14ac:dyDescent="0.25">
      <c r="A19" s="59" t="s">
        <v>2063</v>
      </c>
      <c r="B19" s="64" t="str">
        <f>HYPERLINK("[EDEL_Portfolio Monthly 30092022.xlsx]EDNPSF!A1","Edelweiss Nifty PSU Bond Plus SDL Apr2026 50 50 Index Fund")</f>
        <v>Edelweiss Nifty PSU Bond Plus SDL Apr2026 50 50 Index Fund</v>
      </c>
      <c r="C19" s="59"/>
      <c r="D19" s="57" t="s">
        <v>2137</v>
      </c>
      <c r="E19" s="56"/>
      <c r="F19" s="59"/>
      <c r="G19" s="59"/>
    </row>
    <row r="20" spans="1:7" ht="79.7" customHeight="1" x14ac:dyDescent="0.25">
      <c r="A20" s="59" t="s">
        <v>2064</v>
      </c>
      <c r="B20" s="64" t="str">
        <f>HYPERLINK("[EDEL_Portfolio Monthly 30092022.xlsx]EDONTF!A1","EDELWEISS OVERNIGHT FUND")</f>
        <v>EDELWEISS OVERNIGHT FUND</v>
      </c>
      <c r="C20" s="56"/>
      <c r="D20" s="57" t="s">
        <v>2138</v>
      </c>
      <c r="E20" s="56"/>
      <c r="F20" s="59"/>
      <c r="G20" s="59"/>
    </row>
    <row r="21" spans="1:7" ht="79.7" customHeight="1" x14ac:dyDescent="0.25">
      <c r="A21" s="59" t="s">
        <v>2065</v>
      </c>
      <c r="B21" s="64" t="str">
        <f>HYPERLINK("[EDEL_Portfolio Monthly 30092022.xlsx]EEARBF!A1","Edelweiss Arbitrage Fund")</f>
        <v>Edelweiss Arbitrage Fund</v>
      </c>
      <c r="C21" s="56"/>
      <c r="D21" s="56" t="s">
        <v>2139</v>
      </c>
      <c r="E21" s="56"/>
      <c r="F21" s="59"/>
      <c r="G21" s="59"/>
    </row>
    <row r="22" spans="1:7" ht="79.7" customHeight="1" x14ac:dyDescent="0.25">
      <c r="A22" s="59" t="s">
        <v>2066</v>
      </c>
      <c r="B22" s="64" t="str">
        <f>HYPERLINK("[EDEL_Portfolio Monthly 30092022.xlsx]EEARFD!A1","Edelweiss Balanced Advantage Fund")</f>
        <v>Edelweiss Balanced Advantage Fund</v>
      </c>
      <c r="C22" s="56"/>
      <c r="D22" s="57" t="s">
        <v>2140</v>
      </c>
      <c r="E22" s="56"/>
      <c r="F22" s="59"/>
      <c r="G22" s="59"/>
    </row>
    <row r="23" spans="1:7" ht="79.7" customHeight="1" x14ac:dyDescent="0.25">
      <c r="A23" s="59" t="s">
        <v>2067</v>
      </c>
      <c r="B23" s="64" t="str">
        <f>HYPERLINK("[EDEL_Portfolio Monthly 30092022.xlsx]EEDGEF!A1","Edelweiss Large Cap Fund")</f>
        <v>Edelweiss Large Cap Fund</v>
      </c>
      <c r="C23" s="56"/>
      <c r="D23" s="56" t="s">
        <v>2141</v>
      </c>
      <c r="E23" s="56"/>
      <c r="F23" s="59"/>
      <c r="G23" s="59"/>
    </row>
    <row r="24" spans="1:7" ht="79.7" customHeight="1" x14ac:dyDescent="0.25">
      <c r="A24" s="59" t="s">
        <v>2068</v>
      </c>
      <c r="B24" s="64" t="str">
        <f>HYPERLINK("[EDEL_Portfolio Monthly 30092022.xlsx]EEECRF!A1","Edelweiss Flexi-Cap Fund")</f>
        <v>Edelweiss Flexi-Cap Fund</v>
      </c>
      <c r="C24" s="56"/>
      <c r="D24" s="56" t="s">
        <v>2142</v>
      </c>
      <c r="E24" s="56"/>
      <c r="F24" s="59"/>
      <c r="G24" s="59"/>
    </row>
    <row r="25" spans="1:7" ht="79.7" customHeight="1" x14ac:dyDescent="0.25">
      <c r="A25" s="59" t="s">
        <v>2069</v>
      </c>
      <c r="B25" s="64" t="str">
        <f>HYPERLINK("[EDEL_Portfolio Monthly 30092022.xlsx]EEELSS!A1","Edelweiss Long Term Equity Fund")</f>
        <v>Edelweiss Long Term Equity Fund</v>
      </c>
      <c r="C25" s="56"/>
      <c r="D25" s="56" t="s">
        <v>2142</v>
      </c>
      <c r="E25" s="56"/>
      <c r="F25" s="59"/>
      <c r="G25" s="59"/>
    </row>
    <row r="26" spans="1:7" ht="79.7" customHeight="1" x14ac:dyDescent="0.25">
      <c r="A26" s="59" t="s">
        <v>2070</v>
      </c>
      <c r="B26" s="64" t="str">
        <f>HYPERLINK("[EDEL_Portfolio Monthly 30092022.xlsx]EEEQTF!A1","Edelweiss Large &amp; Mid Cap Fund")</f>
        <v>Edelweiss Large &amp; Mid Cap Fund</v>
      </c>
      <c r="C26" s="56"/>
      <c r="D26" s="57" t="s">
        <v>2143</v>
      </c>
      <c r="E26" s="56"/>
      <c r="F26" s="59"/>
      <c r="G26" s="59"/>
    </row>
    <row r="27" spans="1:7" ht="79.7" customHeight="1" x14ac:dyDescent="0.25">
      <c r="A27" s="59" t="s">
        <v>2071</v>
      </c>
      <c r="B27" s="64" t="str">
        <f>HYPERLINK("[EDEL_Portfolio Monthly 30092022.xlsx]EEESCF!A1","Edelweiss Small Cap Fund")</f>
        <v>Edelweiss Small Cap Fund</v>
      </c>
      <c r="C27" s="56"/>
      <c r="D27" s="56" t="s">
        <v>2144</v>
      </c>
      <c r="E27" s="56"/>
      <c r="F27" s="59"/>
      <c r="G27" s="59"/>
    </row>
    <row r="28" spans="1:7" ht="79.7" customHeight="1" x14ac:dyDescent="0.25">
      <c r="A28" s="59" t="s">
        <v>2072</v>
      </c>
      <c r="B28" s="64" t="str">
        <f>HYPERLINK("[EDEL_Portfolio Monthly 30092022.xlsx]EEESSF!A1","Edelweiss Equity Savings Fund")</f>
        <v>Edelweiss Equity Savings Fund</v>
      </c>
      <c r="C28" s="56"/>
      <c r="D28" s="56" t="s">
        <v>2145</v>
      </c>
      <c r="E28" s="59"/>
      <c r="F28" s="59"/>
      <c r="G28" s="59"/>
    </row>
    <row r="29" spans="1:7" ht="79.7" customHeight="1" x14ac:dyDescent="0.25">
      <c r="A29" s="59" t="s">
        <v>2073</v>
      </c>
      <c r="B29" s="64" t="str">
        <f>HYPERLINK("[EDEL_Portfolio Monthly 30092022.xlsx]EEFOCF!A1","Edelweiss Focused Equity Fund")</f>
        <v>Edelweiss Focused Equity Fund</v>
      </c>
      <c r="C29" s="59"/>
      <c r="D29" s="56" t="s">
        <v>2146</v>
      </c>
      <c r="E29" s="59"/>
      <c r="F29" s="59"/>
      <c r="G29" s="59"/>
    </row>
    <row r="30" spans="1:7" ht="79.7" customHeight="1" x14ac:dyDescent="0.25">
      <c r="A30" s="59" t="s">
        <v>2074</v>
      </c>
      <c r="B30" s="64" t="str">
        <f>HYPERLINK("[EDEL_Portfolio Monthly 30092022.xlsx]EEIF30!A1","Edelweiss Nifty 100 Quality 30 Index Fnd")</f>
        <v>Edelweiss Nifty 100 Quality 30 Index Fnd</v>
      </c>
      <c r="C30" s="56"/>
      <c r="D30" s="56" t="s">
        <v>2147</v>
      </c>
      <c r="E30" s="56"/>
      <c r="F30" s="59"/>
      <c r="G30" s="59"/>
    </row>
    <row r="31" spans="1:7" ht="79.7" customHeight="1" x14ac:dyDescent="0.25">
      <c r="A31" s="59" t="s">
        <v>2075</v>
      </c>
      <c r="B31" s="64" t="str">
        <f>HYPERLINK("[EDEL_Portfolio Monthly 30092022.xlsx]EEIF50!A1","Edelweiss Nifty 50 Index Fund")</f>
        <v>Edelweiss Nifty 50 Index Fund</v>
      </c>
      <c r="C31" s="56"/>
      <c r="D31" s="56" t="s">
        <v>2148</v>
      </c>
      <c r="E31" s="56"/>
      <c r="F31" s="59"/>
      <c r="G31" s="59"/>
    </row>
    <row r="32" spans="1:7" ht="79.7" customHeight="1" x14ac:dyDescent="0.25">
      <c r="A32" s="59" t="s">
        <v>2076</v>
      </c>
      <c r="B32" s="64" t="str">
        <f>HYPERLINK("[EDEL_Portfolio Monthly 30092022.xlsx]EELMIF!A1","Edelweiss NIFTY Large Mid Cap 250 Index Fund")</f>
        <v>Edelweiss NIFTY Large Mid Cap 250 Index Fund</v>
      </c>
      <c r="C32" s="56"/>
      <c r="D32" s="57" t="s">
        <v>2149</v>
      </c>
      <c r="E32" s="56"/>
      <c r="F32" s="59"/>
      <c r="G32" s="59"/>
    </row>
    <row r="33" spans="1:7" ht="79.7" customHeight="1" x14ac:dyDescent="0.25">
      <c r="A33" s="59" t="s">
        <v>2077</v>
      </c>
      <c r="B33" s="64" t="str">
        <f>HYPERLINK("[EDEL_Portfolio Monthly 30092022.xlsx]EEMOF1!A1","EDELWEISS RECENTLY LISTED IPO FUND")</f>
        <v>EDELWEISS RECENTLY LISTED IPO FUND</v>
      </c>
      <c r="C33" s="56"/>
      <c r="D33" s="56" t="s">
        <v>2150</v>
      </c>
      <c r="E33" s="56"/>
      <c r="F33" s="59"/>
      <c r="G33" s="59"/>
    </row>
    <row r="34" spans="1:7" ht="79.7" customHeight="1" x14ac:dyDescent="0.25">
      <c r="A34" s="59" t="s">
        <v>2078</v>
      </c>
      <c r="B34" s="64" t="str">
        <f>HYPERLINK("[EDEL_Portfolio Monthly 30092022.xlsx]EENFBA!A1","Edelweiss ETF - Nifty Bank")</f>
        <v>Edelweiss ETF - Nifty Bank</v>
      </c>
      <c r="C34" s="56"/>
      <c r="D34" s="56" t="s">
        <v>2151</v>
      </c>
      <c r="E34" s="56"/>
      <c r="F34" s="59"/>
      <c r="G34" s="59"/>
    </row>
    <row r="35" spans="1:7" ht="79.7" customHeight="1" x14ac:dyDescent="0.25">
      <c r="A35" s="59" t="s">
        <v>2079</v>
      </c>
      <c r="B35" s="64" t="str">
        <f>HYPERLINK("[EDEL_Portfolio Monthly 30092022.xlsx]EEPRUA!A1","Edelweiss Aggressive Hybrid Fund")</f>
        <v>Edelweiss Aggressive Hybrid Fund</v>
      </c>
      <c r="C35" s="56"/>
      <c r="D35" s="57" t="s">
        <v>2152</v>
      </c>
      <c r="E35" s="56"/>
      <c r="F35" s="59"/>
      <c r="G35" s="59"/>
    </row>
    <row r="36" spans="1:7" ht="79.7" customHeight="1" x14ac:dyDescent="0.25">
      <c r="A36" s="59" t="s">
        <v>2080</v>
      </c>
      <c r="B36" s="64" t="str">
        <f>HYPERLINK("[EDEL_Portfolio Monthly 30092022.xlsx]EESMCF!A1","Edelweiss Mid Cap Fund")</f>
        <v>Edelweiss Mid Cap Fund</v>
      </c>
      <c r="C36" s="56"/>
      <c r="D36" s="57" t="s">
        <v>2153</v>
      </c>
      <c r="E36" s="56"/>
      <c r="F36" s="59"/>
      <c r="G36" s="59"/>
    </row>
    <row r="37" spans="1:7" ht="79.7" customHeight="1" x14ac:dyDescent="0.25">
      <c r="A37" s="59" t="s">
        <v>2081</v>
      </c>
      <c r="B37" s="64" t="str">
        <f>HYPERLINK("[EDEL_Portfolio Monthly 30092022.xlsx]EGSFOF!A1","Edelweiss Gold and Silver ETF FOF")</f>
        <v>Edelweiss Gold and Silver ETF FOF</v>
      </c>
      <c r="C37" s="59"/>
      <c r="D37" s="57" t="s">
        <v>2163</v>
      </c>
      <c r="E37" s="59"/>
      <c r="F37" s="59"/>
      <c r="G37" s="59"/>
    </row>
    <row r="38" spans="1:7" ht="79.7" customHeight="1" x14ac:dyDescent="0.25">
      <c r="A38" s="59" t="s">
        <v>2082</v>
      </c>
      <c r="B38" s="64" t="str">
        <f>HYPERLINK("[EDEL_Portfolio Monthly 30092022.xlsx]ELLIQF!A1","Edelweiss Liquid Fund")</f>
        <v>Edelweiss Liquid Fund</v>
      </c>
      <c r="C38" s="59"/>
      <c r="D38" s="57" t="s">
        <v>2154</v>
      </c>
      <c r="E38" s="59"/>
      <c r="F38" s="57" t="s">
        <v>2155</v>
      </c>
      <c r="G38" s="56"/>
    </row>
    <row r="39" spans="1:7" ht="79.7" customHeight="1" x14ac:dyDescent="0.25">
      <c r="A39" s="59" t="s">
        <v>2083</v>
      </c>
      <c r="B39" s="64" t="str">
        <f>HYPERLINK("[EDEL_Portfolio Monthly 30092022.xlsx]EOASEF!A1","Edelweiss ASEAN Equity Off-shore Fund")</f>
        <v>Edelweiss ASEAN Equity Off-shore Fund</v>
      </c>
      <c r="C39" s="56"/>
      <c r="D39" s="56" t="s">
        <v>2156</v>
      </c>
      <c r="E39" s="56"/>
      <c r="F39" s="59"/>
      <c r="G39" s="59"/>
    </row>
    <row r="40" spans="1:7" ht="79.7" customHeight="1" x14ac:dyDescent="0.25">
      <c r="A40" s="59" t="s">
        <v>2084</v>
      </c>
      <c r="B40" s="64" t="str">
        <f>HYPERLINK("[EDEL_Portfolio Monthly 30092022.xlsx]EOCHIF!A1","Edelweiss Greater China Equity Off-shore Fund")</f>
        <v>Edelweiss Greater China Equity Off-shore Fund</v>
      </c>
      <c r="C40" s="56"/>
      <c r="D40" s="57" t="s">
        <v>2157</v>
      </c>
      <c r="E40" s="56"/>
      <c r="F40" s="59"/>
      <c r="G40" s="59"/>
    </row>
    <row r="41" spans="1:7" ht="79.7" customHeight="1" x14ac:dyDescent="0.25">
      <c r="A41" s="59" t="s">
        <v>2085</v>
      </c>
      <c r="B41" s="64" t="str">
        <f>HYPERLINK("[EDEL_Portfolio Monthly 30092022.xlsx]EODWHF!A1","Edelweiss MSCI (I) DM &amp; WD HC 45 ID Fund")</f>
        <v>Edelweiss MSCI (I) DM &amp; WD HC 45 ID Fund</v>
      </c>
      <c r="C41" s="56"/>
      <c r="D41" s="57" t="s">
        <v>2158</v>
      </c>
      <c r="E41" s="56"/>
      <c r="F41" s="59"/>
      <c r="G41" s="59"/>
    </row>
    <row r="42" spans="1:7" ht="79.7" customHeight="1" x14ac:dyDescent="0.25">
      <c r="A42" s="59" t="s">
        <v>2086</v>
      </c>
      <c r="B42" s="64" t="str">
        <f>HYPERLINK("[EDEL_Portfolio Monthly 30092022.xlsx]EOEDOF!A1","Edelweiss Europe Dynamic Equity Offshore Fund")</f>
        <v>Edelweiss Europe Dynamic Equity Offshore Fund</v>
      </c>
      <c r="C42" s="56"/>
      <c r="D42" s="61" t="s">
        <v>2159</v>
      </c>
      <c r="E42" s="56"/>
      <c r="F42" s="59"/>
      <c r="G42" s="59"/>
    </row>
    <row r="43" spans="1:7" ht="79.7" customHeight="1" x14ac:dyDescent="0.25">
      <c r="A43" s="59" t="s">
        <v>2087</v>
      </c>
      <c r="B43" s="64" t="str">
        <f>HYPERLINK("[EDEL_Portfolio Monthly 30092022.xlsx]EOEMOP!A1","Edelweiss Emerging Markets Opportunities Equity Offshore Fund")</f>
        <v>Edelweiss Emerging Markets Opportunities Equity Offshore Fund</v>
      </c>
      <c r="C43" s="56"/>
      <c r="D43" s="57" t="s">
        <v>2160</v>
      </c>
      <c r="E43" s="56"/>
      <c r="F43" s="59"/>
      <c r="G43" s="59"/>
    </row>
    <row r="44" spans="1:7" ht="79.7" customHeight="1" x14ac:dyDescent="0.25">
      <c r="A44" s="59" t="s">
        <v>2088</v>
      </c>
      <c r="B44" s="64" t="str">
        <f>HYPERLINK("[EDEL_Portfolio Monthly 30092022.xlsx]EOUSEF!A1","Edelweiss US Value Equity Off-shore Fund")</f>
        <v>Edelweiss US Value Equity Off-shore Fund</v>
      </c>
      <c r="C44" s="56"/>
      <c r="D44" s="57" t="s">
        <v>2161</v>
      </c>
      <c r="E44" s="56"/>
      <c r="F44" s="59"/>
      <c r="G44" s="59"/>
    </row>
    <row r="45" spans="1:7" ht="79.7" customHeight="1" x14ac:dyDescent="0.25">
      <c r="A45" s="59" t="s">
        <v>2089</v>
      </c>
      <c r="B45" s="64" t="str">
        <f>HYPERLINK("[EDEL_Portfolio Monthly 30092022.xlsx]EOUSTF!A1","EDELWEISS US TECHNOLOGY EQUITY FOF")</f>
        <v>EDELWEISS US TECHNOLOGY EQUITY FOF</v>
      </c>
      <c r="C45" s="56"/>
      <c r="D45" s="57" t="s">
        <v>2162</v>
      </c>
      <c r="E45" s="56"/>
      <c r="F45" s="62"/>
      <c r="G45" s="62"/>
    </row>
  </sheetData>
  <mergeCells count="2">
    <mergeCell ref="A1:G1"/>
    <mergeCell ref="A2:G2"/>
  </mergeCells>
  <pageMargins left="0.7" right="0.7" top="0.75" bottom="0.75" header="0.3" footer="0.3"/>
  <pageSetup orientation="portrait" r:id="rId1"/>
  <headerFooter>
    <oddHeader>&amp;L&amp;"Arial"&amp;9&amp;K0078D7INTERNAL&amp;1#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E7F1B-B136-48D1-AB79-FE946C59453C}">
  <dimension ref="A1:H51"/>
  <sheetViews>
    <sheetView showGridLines="0" workbookViewId="0">
      <pane ySplit="4" topLeftCell="A32"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23</v>
      </c>
      <c r="B1" s="66"/>
      <c r="C1" s="66"/>
      <c r="D1" s="66"/>
      <c r="E1" s="66"/>
      <c r="F1" s="66"/>
      <c r="G1" s="66"/>
      <c r="H1" s="51" t="str">
        <f>HYPERLINK("[EDEL_Portfolio Monthly 30092022.xlsx]Index!A1","Index")</f>
        <v>Index</v>
      </c>
    </row>
    <row r="2" spans="1:8" ht="18.75" x14ac:dyDescent="0.25">
      <c r="A2" s="66" t="s">
        <v>24</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2"/>
      <c r="B9" s="30"/>
      <c r="C9" s="30"/>
      <c r="D9" s="13"/>
      <c r="E9" s="14"/>
      <c r="F9" s="15"/>
      <c r="G9" s="15"/>
    </row>
    <row r="10" spans="1:8" x14ac:dyDescent="0.25">
      <c r="A10" s="16" t="s">
        <v>591</v>
      </c>
      <c r="B10" s="30"/>
      <c r="C10" s="30"/>
      <c r="D10" s="13"/>
      <c r="E10" s="14"/>
      <c r="F10" s="15"/>
      <c r="G10" s="15"/>
    </row>
    <row r="11" spans="1:8" x14ac:dyDescent="0.25">
      <c r="A11" s="12" t="s">
        <v>592</v>
      </c>
      <c r="B11" s="30" t="s">
        <v>593</v>
      </c>
      <c r="C11" s="30"/>
      <c r="D11" s="13">
        <v>26354404</v>
      </c>
      <c r="E11" s="14">
        <v>313406.57</v>
      </c>
      <c r="F11" s="15">
        <v>0.99339999999999995</v>
      </c>
      <c r="G11" s="15"/>
    </row>
    <row r="12" spans="1:8" x14ac:dyDescent="0.25">
      <c r="A12" s="16" t="s">
        <v>102</v>
      </c>
      <c r="B12" s="31"/>
      <c r="C12" s="31"/>
      <c r="D12" s="17"/>
      <c r="E12" s="18">
        <v>313406.57</v>
      </c>
      <c r="F12" s="19">
        <v>0.99339999999999995</v>
      </c>
      <c r="G12" s="20"/>
    </row>
    <row r="13" spans="1:8" x14ac:dyDescent="0.25">
      <c r="A13" s="12"/>
      <c r="B13" s="30"/>
      <c r="C13" s="30"/>
      <c r="D13" s="13"/>
      <c r="E13" s="14"/>
      <c r="F13" s="15"/>
      <c r="G13" s="15"/>
    </row>
    <row r="14" spans="1:8" x14ac:dyDescent="0.25">
      <c r="A14" s="21" t="s">
        <v>127</v>
      </c>
      <c r="B14" s="32"/>
      <c r="C14" s="32"/>
      <c r="D14" s="22"/>
      <c r="E14" s="18">
        <v>313406.57</v>
      </c>
      <c r="F14" s="19">
        <v>0.99339999999999995</v>
      </c>
      <c r="G14" s="20"/>
    </row>
    <row r="15" spans="1:8" x14ac:dyDescent="0.25">
      <c r="A15" s="12"/>
      <c r="B15" s="30"/>
      <c r="C15" s="30"/>
      <c r="D15" s="13"/>
      <c r="E15" s="14"/>
      <c r="F15" s="15"/>
      <c r="G15" s="15"/>
    </row>
    <row r="16" spans="1:8" x14ac:dyDescent="0.25">
      <c r="A16" s="16" t="s">
        <v>128</v>
      </c>
      <c r="B16" s="30"/>
      <c r="C16" s="30"/>
      <c r="D16" s="13"/>
      <c r="E16" s="14"/>
      <c r="F16" s="15"/>
      <c r="G16" s="15"/>
    </row>
    <row r="17" spans="1:7" x14ac:dyDescent="0.25">
      <c r="A17" s="12" t="s">
        <v>129</v>
      </c>
      <c r="B17" s="30"/>
      <c r="C17" s="30"/>
      <c r="D17" s="13"/>
      <c r="E17" s="14">
        <v>3692.2</v>
      </c>
      <c r="F17" s="15">
        <v>1.17E-2</v>
      </c>
      <c r="G17" s="15">
        <v>5.9233000000000001E-2</v>
      </c>
    </row>
    <row r="18" spans="1:7" x14ac:dyDescent="0.25">
      <c r="A18" s="16" t="s">
        <v>102</v>
      </c>
      <c r="B18" s="31"/>
      <c r="C18" s="31"/>
      <c r="D18" s="17"/>
      <c r="E18" s="18">
        <v>3692.2</v>
      </c>
      <c r="F18" s="19">
        <v>1.17E-2</v>
      </c>
      <c r="G18" s="20"/>
    </row>
    <row r="19" spans="1:7" x14ac:dyDescent="0.25">
      <c r="A19" s="12"/>
      <c r="B19" s="30"/>
      <c r="C19" s="30"/>
      <c r="D19" s="13"/>
      <c r="E19" s="14"/>
      <c r="F19" s="15"/>
      <c r="G19" s="15"/>
    </row>
    <row r="20" spans="1:7" x14ac:dyDescent="0.25">
      <c r="A20" s="21" t="s">
        <v>127</v>
      </c>
      <c r="B20" s="32"/>
      <c r="C20" s="32"/>
      <c r="D20" s="22"/>
      <c r="E20" s="18">
        <v>3692.2</v>
      </c>
      <c r="F20" s="19">
        <v>1.17E-2</v>
      </c>
      <c r="G20" s="20"/>
    </row>
    <row r="21" spans="1:7" x14ac:dyDescent="0.25">
      <c r="A21" s="12" t="s">
        <v>130</v>
      </c>
      <c r="B21" s="30"/>
      <c r="C21" s="30"/>
      <c r="D21" s="13"/>
      <c r="E21" s="14">
        <v>0.59917869999999995</v>
      </c>
      <c r="F21" s="15">
        <v>9.9999999999999995E-7</v>
      </c>
      <c r="G21" s="15"/>
    </row>
    <row r="22" spans="1:7" x14ac:dyDescent="0.25">
      <c r="A22" s="12" t="s">
        <v>131</v>
      </c>
      <c r="B22" s="30"/>
      <c r="C22" s="30"/>
      <c r="D22" s="13"/>
      <c r="E22" s="23">
        <v>-1618.5291787000001</v>
      </c>
      <c r="F22" s="24">
        <v>-5.1009999999999996E-3</v>
      </c>
      <c r="G22" s="15">
        <v>5.9233000000000001E-2</v>
      </c>
    </row>
    <row r="23" spans="1:7" x14ac:dyDescent="0.25">
      <c r="A23" s="25" t="s">
        <v>132</v>
      </c>
      <c r="B23" s="33"/>
      <c r="C23" s="33"/>
      <c r="D23" s="26"/>
      <c r="E23" s="27">
        <v>315480.84000000003</v>
      </c>
      <c r="F23" s="28">
        <v>1</v>
      </c>
      <c r="G23" s="28"/>
    </row>
    <row r="28" spans="1:7" x14ac:dyDescent="0.25">
      <c r="A28" s="1" t="s">
        <v>1957</v>
      </c>
    </row>
    <row r="29" spans="1:7" x14ac:dyDescent="0.25">
      <c r="A29" s="47" t="s">
        <v>1958</v>
      </c>
      <c r="B29" s="34" t="s">
        <v>92</v>
      </c>
    </row>
    <row r="30" spans="1:7" x14ac:dyDescent="0.25">
      <c r="A30" t="s">
        <v>1959</v>
      </c>
    </row>
    <row r="31" spans="1:7" x14ac:dyDescent="0.25">
      <c r="A31" t="s">
        <v>1960</v>
      </c>
      <c r="B31" t="s">
        <v>1961</v>
      </c>
      <c r="C31" t="s">
        <v>1961</v>
      </c>
    </row>
    <row r="32" spans="1:7" x14ac:dyDescent="0.25">
      <c r="B32" s="48">
        <v>44803</v>
      </c>
      <c r="C32" s="48">
        <v>44834</v>
      </c>
    </row>
    <row r="33" spans="1:7" x14ac:dyDescent="0.25">
      <c r="A33" t="s">
        <v>1965</v>
      </c>
      <c r="B33">
        <v>11.8271</v>
      </c>
      <c r="C33">
        <v>11.8681</v>
      </c>
      <c r="E33" s="2"/>
      <c r="G33"/>
    </row>
    <row r="34" spans="1:7" x14ac:dyDescent="0.25">
      <c r="A34" t="s">
        <v>1966</v>
      </c>
      <c r="B34">
        <v>11.8271</v>
      </c>
      <c r="C34">
        <v>11.8681</v>
      </c>
      <c r="E34" s="2"/>
      <c r="G34"/>
    </row>
    <row r="35" spans="1:7" x14ac:dyDescent="0.25">
      <c r="A35" t="s">
        <v>1990</v>
      </c>
      <c r="B35">
        <v>11.8271</v>
      </c>
      <c r="C35">
        <v>11.8681</v>
      </c>
      <c r="E35" s="2"/>
      <c r="G35"/>
    </row>
    <row r="36" spans="1:7" x14ac:dyDescent="0.25">
      <c r="A36" t="s">
        <v>1991</v>
      </c>
      <c r="B36">
        <v>11.8271</v>
      </c>
      <c r="C36">
        <v>11.8681</v>
      </c>
      <c r="E36" s="2"/>
      <c r="G36"/>
    </row>
    <row r="37" spans="1:7" x14ac:dyDescent="0.25">
      <c r="E37" s="2"/>
      <c r="G37"/>
    </row>
    <row r="38" spans="1:7" x14ac:dyDescent="0.25">
      <c r="A38" t="s">
        <v>1976</v>
      </c>
      <c r="B38" s="34" t="s">
        <v>92</v>
      </c>
    </row>
    <row r="39" spans="1:7" x14ac:dyDescent="0.25">
      <c r="A39" t="s">
        <v>1977</v>
      </c>
      <c r="B39" s="34" t="s">
        <v>92</v>
      </c>
    </row>
    <row r="40" spans="1:7" ht="30" x14ac:dyDescent="0.25">
      <c r="A40" s="47" t="s">
        <v>1978</v>
      </c>
      <c r="B40" s="34" t="s">
        <v>92</v>
      </c>
    </row>
    <row r="41" spans="1:7" x14ac:dyDescent="0.25">
      <c r="A41" s="47" t="s">
        <v>1979</v>
      </c>
      <c r="B41" s="34" t="s">
        <v>92</v>
      </c>
    </row>
    <row r="42" spans="1:7" x14ac:dyDescent="0.25">
      <c r="A42" t="s">
        <v>1980</v>
      </c>
      <c r="B42" s="49">
        <v>0.49860147540401401</v>
      </c>
    </row>
    <row r="43" spans="1:7" ht="30" x14ac:dyDescent="0.25">
      <c r="A43" s="47" t="s">
        <v>1981</v>
      </c>
      <c r="B43" s="34" t="s">
        <v>92</v>
      </c>
    </row>
    <row r="44" spans="1:7" ht="30" x14ac:dyDescent="0.25">
      <c r="A44" s="47" t="s">
        <v>1982</v>
      </c>
      <c r="B44" s="34" t="s">
        <v>92</v>
      </c>
    </row>
    <row r="45" spans="1:7" x14ac:dyDescent="0.25">
      <c r="A45" s="47" t="s">
        <v>2114</v>
      </c>
      <c r="B45" s="34" t="s">
        <v>92</v>
      </c>
    </row>
    <row r="46" spans="1:7" x14ac:dyDescent="0.25">
      <c r="A46" s="47" t="s">
        <v>2115</v>
      </c>
      <c r="B46" s="34" t="s">
        <v>92</v>
      </c>
    </row>
    <row r="50" spans="1:4" ht="30" x14ac:dyDescent="0.25">
      <c r="A50" s="63" t="s">
        <v>2164</v>
      </c>
      <c r="B50" s="55" t="s">
        <v>2165</v>
      </c>
      <c r="C50" s="55" t="s">
        <v>2121</v>
      </c>
      <c r="D50" s="65" t="s">
        <v>2122</v>
      </c>
    </row>
    <row r="51" spans="1:4" ht="102.6" customHeight="1" x14ac:dyDescent="0.25">
      <c r="A51" s="64" t="str">
        <f>HYPERLINK("[EDEL_Portfolio Monthly 30092022.xlsx]EDFF23!A1","BHARAT Bond FOF - April 2023")</f>
        <v>BHARAT Bond FOF - April 2023</v>
      </c>
      <c r="B51" s="56"/>
      <c r="C51" s="57" t="s">
        <v>2125</v>
      </c>
      <c r="D51"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04D92-2234-414E-B0B8-9FA24219D085}">
  <dimension ref="A1:H51"/>
  <sheetViews>
    <sheetView showGridLines="0" workbookViewId="0">
      <pane ySplit="4" topLeftCell="A34"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25</v>
      </c>
      <c r="B1" s="66"/>
      <c r="C1" s="66"/>
      <c r="D1" s="66"/>
      <c r="E1" s="66"/>
      <c r="F1" s="66"/>
      <c r="G1" s="66"/>
      <c r="H1" s="51" t="str">
        <f>HYPERLINK("[EDEL_Portfolio Monthly 30092022.xlsx]Index!A1","Index")</f>
        <v>Index</v>
      </c>
    </row>
    <row r="2" spans="1:8" ht="18.75" x14ac:dyDescent="0.25">
      <c r="A2" s="66" t="s">
        <v>26</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2"/>
      <c r="B9" s="30"/>
      <c r="C9" s="30"/>
      <c r="D9" s="13"/>
      <c r="E9" s="14"/>
      <c r="F9" s="15"/>
      <c r="G9" s="15"/>
    </row>
    <row r="10" spans="1:8" x14ac:dyDescent="0.25">
      <c r="A10" s="16" t="s">
        <v>591</v>
      </c>
      <c r="B10" s="30"/>
      <c r="C10" s="30"/>
      <c r="D10" s="13"/>
      <c r="E10" s="14"/>
      <c r="F10" s="15"/>
      <c r="G10" s="15"/>
    </row>
    <row r="11" spans="1:8" x14ac:dyDescent="0.25">
      <c r="A11" s="12" t="s">
        <v>594</v>
      </c>
      <c r="B11" s="30" t="s">
        <v>595</v>
      </c>
      <c r="C11" s="30"/>
      <c r="D11" s="13">
        <v>36761907</v>
      </c>
      <c r="E11" s="14">
        <v>395988.23</v>
      </c>
      <c r="F11" s="15">
        <v>0.99629999999999996</v>
      </c>
      <c r="G11" s="15"/>
    </row>
    <row r="12" spans="1:8" x14ac:dyDescent="0.25">
      <c r="A12" s="16" t="s">
        <v>102</v>
      </c>
      <c r="B12" s="31"/>
      <c r="C12" s="31"/>
      <c r="D12" s="17"/>
      <c r="E12" s="18">
        <v>395988.23</v>
      </c>
      <c r="F12" s="19">
        <v>0.99629999999999996</v>
      </c>
      <c r="G12" s="20"/>
    </row>
    <row r="13" spans="1:8" x14ac:dyDescent="0.25">
      <c r="A13" s="12"/>
      <c r="B13" s="30"/>
      <c r="C13" s="30"/>
      <c r="D13" s="13"/>
      <c r="E13" s="14"/>
      <c r="F13" s="15"/>
      <c r="G13" s="15"/>
    </row>
    <row r="14" spans="1:8" x14ac:dyDescent="0.25">
      <c r="A14" s="21" t="s">
        <v>127</v>
      </c>
      <c r="B14" s="32"/>
      <c r="C14" s="32"/>
      <c r="D14" s="22"/>
      <c r="E14" s="18">
        <v>395988.23</v>
      </c>
      <c r="F14" s="19">
        <v>0.99629999999999996</v>
      </c>
      <c r="G14" s="20"/>
    </row>
    <row r="15" spans="1:8" x14ac:dyDescent="0.25">
      <c r="A15" s="12"/>
      <c r="B15" s="30"/>
      <c r="C15" s="30"/>
      <c r="D15" s="13"/>
      <c r="E15" s="14"/>
      <c r="F15" s="15"/>
      <c r="G15" s="15"/>
    </row>
    <row r="16" spans="1:8" x14ac:dyDescent="0.25">
      <c r="A16" s="16" t="s">
        <v>128</v>
      </c>
      <c r="B16" s="30"/>
      <c r="C16" s="30"/>
      <c r="D16" s="13"/>
      <c r="E16" s="14"/>
      <c r="F16" s="15"/>
      <c r="G16" s="15"/>
    </row>
    <row r="17" spans="1:7" x14ac:dyDescent="0.25">
      <c r="A17" s="12" t="s">
        <v>129</v>
      </c>
      <c r="B17" s="30"/>
      <c r="C17" s="30"/>
      <c r="D17" s="13"/>
      <c r="E17" s="14">
        <v>2834.62</v>
      </c>
      <c r="F17" s="15">
        <v>7.1000000000000004E-3</v>
      </c>
      <c r="G17" s="15">
        <v>5.9233000000000001E-2</v>
      </c>
    </row>
    <row r="18" spans="1:7" x14ac:dyDescent="0.25">
      <c r="A18" s="16" t="s">
        <v>102</v>
      </c>
      <c r="B18" s="31"/>
      <c r="C18" s="31"/>
      <c r="D18" s="17"/>
      <c r="E18" s="18">
        <v>2834.62</v>
      </c>
      <c r="F18" s="19">
        <v>7.1000000000000004E-3</v>
      </c>
      <c r="G18" s="20"/>
    </row>
    <row r="19" spans="1:7" x14ac:dyDescent="0.25">
      <c r="A19" s="12"/>
      <c r="B19" s="30"/>
      <c r="C19" s="30"/>
      <c r="D19" s="13"/>
      <c r="E19" s="14"/>
      <c r="F19" s="15"/>
      <c r="G19" s="15"/>
    </row>
    <row r="20" spans="1:7" x14ac:dyDescent="0.25">
      <c r="A20" s="21" t="s">
        <v>127</v>
      </c>
      <c r="B20" s="32"/>
      <c r="C20" s="32"/>
      <c r="D20" s="22"/>
      <c r="E20" s="18">
        <v>2834.62</v>
      </c>
      <c r="F20" s="19">
        <v>7.1000000000000004E-3</v>
      </c>
      <c r="G20" s="20"/>
    </row>
    <row r="21" spans="1:7" x14ac:dyDescent="0.25">
      <c r="A21" s="12" t="s">
        <v>130</v>
      </c>
      <c r="B21" s="30"/>
      <c r="C21" s="30"/>
      <c r="D21" s="13"/>
      <c r="E21" s="14">
        <v>0.46000829999999998</v>
      </c>
      <c r="F21" s="15">
        <v>9.9999999999999995E-7</v>
      </c>
      <c r="G21" s="15"/>
    </row>
    <row r="22" spans="1:7" x14ac:dyDescent="0.25">
      <c r="A22" s="12" t="s">
        <v>131</v>
      </c>
      <c r="B22" s="30"/>
      <c r="C22" s="30"/>
      <c r="D22" s="13"/>
      <c r="E22" s="23">
        <v>-1369.6400083000001</v>
      </c>
      <c r="F22" s="24">
        <v>-3.4009999999999999E-3</v>
      </c>
      <c r="G22" s="15">
        <v>5.9233000000000001E-2</v>
      </c>
    </row>
    <row r="23" spans="1:7" x14ac:dyDescent="0.25">
      <c r="A23" s="25" t="s">
        <v>132</v>
      </c>
      <c r="B23" s="33"/>
      <c r="C23" s="33"/>
      <c r="D23" s="26"/>
      <c r="E23" s="27">
        <v>397453.67</v>
      </c>
      <c r="F23" s="28">
        <v>1</v>
      </c>
      <c r="G23" s="28"/>
    </row>
    <row r="28" spans="1:7" x14ac:dyDescent="0.25">
      <c r="A28" s="1" t="s">
        <v>1957</v>
      </c>
    </row>
    <row r="29" spans="1:7" x14ac:dyDescent="0.25">
      <c r="A29" s="47" t="s">
        <v>1958</v>
      </c>
      <c r="B29" s="34" t="s">
        <v>92</v>
      </c>
    </row>
    <row r="30" spans="1:7" x14ac:dyDescent="0.25">
      <c r="A30" t="s">
        <v>1959</v>
      </c>
    </row>
    <row r="31" spans="1:7" x14ac:dyDescent="0.25">
      <c r="A31" t="s">
        <v>1960</v>
      </c>
      <c r="B31" t="s">
        <v>1961</v>
      </c>
      <c r="C31" t="s">
        <v>1961</v>
      </c>
    </row>
    <row r="32" spans="1:7" x14ac:dyDescent="0.25">
      <c r="B32" s="48">
        <v>44803</v>
      </c>
      <c r="C32" s="48">
        <v>44834</v>
      </c>
    </row>
    <row r="33" spans="1:7" x14ac:dyDescent="0.25">
      <c r="A33" t="s">
        <v>1965</v>
      </c>
      <c r="B33">
        <v>10.822800000000001</v>
      </c>
      <c r="C33">
        <v>10.7499</v>
      </c>
      <c r="E33" s="2"/>
      <c r="G33"/>
    </row>
    <row r="34" spans="1:7" x14ac:dyDescent="0.25">
      <c r="A34" t="s">
        <v>1966</v>
      </c>
      <c r="B34">
        <v>10.822800000000001</v>
      </c>
      <c r="C34">
        <v>10.7499</v>
      </c>
      <c r="E34" s="2"/>
      <c r="G34"/>
    </row>
    <row r="35" spans="1:7" x14ac:dyDescent="0.25">
      <c r="A35" t="s">
        <v>1990</v>
      </c>
      <c r="B35">
        <v>10.822800000000001</v>
      </c>
      <c r="C35">
        <v>10.7499</v>
      </c>
      <c r="E35" s="2"/>
      <c r="G35"/>
    </row>
    <row r="36" spans="1:7" x14ac:dyDescent="0.25">
      <c r="A36" t="s">
        <v>1991</v>
      </c>
      <c r="B36">
        <v>10.822800000000001</v>
      </c>
      <c r="C36">
        <v>10.7499</v>
      </c>
      <c r="E36" s="2"/>
      <c r="G36"/>
    </row>
    <row r="37" spans="1:7" x14ac:dyDescent="0.25">
      <c r="E37" s="2"/>
      <c r="G37"/>
    </row>
    <row r="38" spans="1:7" x14ac:dyDescent="0.25">
      <c r="A38" t="s">
        <v>1976</v>
      </c>
      <c r="B38" s="34" t="s">
        <v>92</v>
      </c>
    </row>
    <row r="39" spans="1:7" x14ac:dyDescent="0.25">
      <c r="A39" t="s">
        <v>1977</v>
      </c>
      <c r="B39" s="34" t="s">
        <v>92</v>
      </c>
    </row>
    <row r="40" spans="1:7" ht="30" x14ac:dyDescent="0.25">
      <c r="A40" s="47" t="s">
        <v>1978</v>
      </c>
      <c r="B40" s="34" t="s">
        <v>92</v>
      </c>
    </row>
    <row r="41" spans="1:7" x14ac:dyDescent="0.25">
      <c r="A41" s="47" t="s">
        <v>1979</v>
      </c>
      <c r="B41" s="34" t="s">
        <v>92</v>
      </c>
    </row>
    <row r="42" spans="1:7" x14ac:dyDescent="0.25">
      <c r="A42" t="s">
        <v>1980</v>
      </c>
      <c r="B42" s="49">
        <v>2.3922640881733899</v>
      </c>
    </row>
    <row r="43" spans="1:7" ht="30" x14ac:dyDescent="0.25">
      <c r="A43" s="47" t="s">
        <v>1981</v>
      </c>
      <c r="B43" s="34" t="s">
        <v>92</v>
      </c>
    </row>
    <row r="44" spans="1:7" ht="30" x14ac:dyDescent="0.25">
      <c r="A44" s="47" t="s">
        <v>1982</v>
      </c>
      <c r="B44" s="34" t="s">
        <v>92</v>
      </c>
    </row>
    <row r="45" spans="1:7" x14ac:dyDescent="0.25">
      <c r="A45" t="s">
        <v>2114</v>
      </c>
      <c r="B45" s="34" t="s">
        <v>92</v>
      </c>
    </row>
    <row r="46" spans="1:7" x14ac:dyDescent="0.25">
      <c r="A46" t="s">
        <v>2115</v>
      </c>
      <c r="B46" s="34" t="s">
        <v>92</v>
      </c>
    </row>
    <row r="50" spans="1:4" ht="30" x14ac:dyDescent="0.25">
      <c r="A50" s="63" t="s">
        <v>2164</v>
      </c>
      <c r="B50" s="55" t="s">
        <v>2165</v>
      </c>
      <c r="C50" s="55" t="s">
        <v>2121</v>
      </c>
      <c r="D50" s="65" t="s">
        <v>2122</v>
      </c>
    </row>
    <row r="51" spans="1:4" ht="79.7" customHeight="1" x14ac:dyDescent="0.25">
      <c r="A51" s="64" t="str">
        <f>HYPERLINK("[EDEL_Portfolio Monthly 30092022.xlsx]EDFF25!A1","BHARAT Bond FOF - April 2025")</f>
        <v>BHARAT Bond FOF - April 2025</v>
      </c>
      <c r="B51" s="56"/>
      <c r="C51" s="57" t="s">
        <v>2133</v>
      </c>
      <c r="D51" s="59"/>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F098B-9FBA-4D2A-829C-ECCFFDA3CCEC}">
  <dimension ref="A1:H51"/>
  <sheetViews>
    <sheetView showGridLines="0" workbookViewId="0">
      <pane ySplit="4" topLeftCell="A30"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27</v>
      </c>
      <c r="B1" s="66"/>
      <c r="C1" s="66"/>
      <c r="D1" s="66"/>
      <c r="E1" s="66"/>
      <c r="F1" s="66"/>
      <c r="G1" s="66"/>
      <c r="H1" s="51" t="str">
        <f>HYPERLINK("[EDEL_Portfolio Monthly 30092022.xlsx]Index!A1","Index")</f>
        <v>Index</v>
      </c>
    </row>
    <row r="2" spans="1:8" ht="18.75" x14ac:dyDescent="0.25">
      <c r="A2" s="66" t="s">
        <v>28</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2"/>
      <c r="B9" s="30"/>
      <c r="C9" s="30"/>
      <c r="D9" s="13"/>
      <c r="E9" s="14"/>
      <c r="F9" s="15"/>
      <c r="G9" s="15"/>
    </row>
    <row r="10" spans="1:8" x14ac:dyDescent="0.25">
      <c r="A10" s="16" t="s">
        <v>591</v>
      </c>
      <c r="B10" s="30"/>
      <c r="C10" s="30"/>
      <c r="D10" s="13"/>
      <c r="E10" s="14"/>
      <c r="F10" s="15"/>
      <c r="G10" s="15"/>
    </row>
    <row r="11" spans="1:8" x14ac:dyDescent="0.25">
      <c r="A11" s="12" t="s">
        <v>596</v>
      </c>
      <c r="B11" s="30" t="s">
        <v>597</v>
      </c>
      <c r="C11" s="30"/>
      <c r="D11" s="13">
        <v>37493447.002099998</v>
      </c>
      <c r="E11" s="14">
        <v>452594.65</v>
      </c>
      <c r="F11" s="15">
        <v>0.99780000000000002</v>
      </c>
      <c r="G11" s="15"/>
    </row>
    <row r="12" spans="1:8" x14ac:dyDescent="0.25">
      <c r="A12" s="16" t="s">
        <v>102</v>
      </c>
      <c r="B12" s="31"/>
      <c r="C12" s="31"/>
      <c r="D12" s="17"/>
      <c r="E12" s="18">
        <v>452594.65</v>
      </c>
      <c r="F12" s="19">
        <v>0.99780000000000002</v>
      </c>
      <c r="G12" s="20"/>
    </row>
    <row r="13" spans="1:8" x14ac:dyDescent="0.25">
      <c r="A13" s="12"/>
      <c r="B13" s="30"/>
      <c r="C13" s="30"/>
      <c r="D13" s="13"/>
      <c r="E13" s="14"/>
      <c r="F13" s="15"/>
      <c r="G13" s="15"/>
    </row>
    <row r="14" spans="1:8" x14ac:dyDescent="0.25">
      <c r="A14" s="21" t="s">
        <v>127</v>
      </c>
      <c r="B14" s="32"/>
      <c r="C14" s="32"/>
      <c r="D14" s="22"/>
      <c r="E14" s="18">
        <v>452594.65</v>
      </c>
      <c r="F14" s="19">
        <v>0.99780000000000002</v>
      </c>
      <c r="G14" s="20"/>
    </row>
    <row r="15" spans="1:8" x14ac:dyDescent="0.25">
      <c r="A15" s="12"/>
      <c r="B15" s="30"/>
      <c r="C15" s="30"/>
      <c r="D15" s="13"/>
      <c r="E15" s="14"/>
      <c r="F15" s="15"/>
      <c r="G15" s="15"/>
    </row>
    <row r="16" spans="1:8" x14ac:dyDescent="0.25">
      <c r="A16" s="16" t="s">
        <v>128</v>
      </c>
      <c r="B16" s="30"/>
      <c r="C16" s="30"/>
      <c r="D16" s="13"/>
      <c r="E16" s="14"/>
      <c r="F16" s="15"/>
      <c r="G16" s="15"/>
    </row>
    <row r="17" spans="1:7" x14ac:dyDescent="0.25">
      <c r="A17" s="12" t="s">
        <v>129</v>
      </c>
      <c r="B17" s="30"/>
      <c r="C17" s="30"/>
      <c r="D17" s="13"/>
      <c r="E17" s="14">
        <v>1221.4100000000001</v>
      </c>
      <c r="F17" s="15">
        <v>2.7000000000000001E-3</v>
      </c>
      <c r="G17" s="15">
        <v>5.9233000000000001E-2</v>
      </c>
    </row>
    <row r="18" spans="1:7" x14ac:dyDescent="0.25">
      <c r="A18" s="16" t="s">
        <v>102</v>
      </c>
      <c r="B18" s="31"/>
      <c r="C18" s="31"/>
      <c r="D18" s="17"/>
      <c r="E18" s="18">
        <v>1221.4100000000001</v>
      </c>
      <c r="F18" s="19">
        <v>2.7000000000000001E-3</v>
      </c>
      <c r="G18" s="20"/>
    </row>
    <row r="19" spans="1:7" x14ac:dyDescent="0.25">
      <c r="A19" s="12"/>
      <c r="B19" s="30"/>
      <c r="C19" s="30"/>
      <c r="D19" s="13"/>
      <c r="E19" s="14"/>
      <c r="F19" s="15"/>
      <c r="G19" s="15"/>
    </row>
    <row r="20" spans="1:7" x14ac:dyDescent="0.25">
      <c r="A20" s="21" t="s">
        <v>127</v>
      </c>
      <c r="B20" s="32"/>
      <c r="C20" s="32"/>
      <c r="D20" s="22"/>
      <c r="E20" s="18">
        <v>1221.4100000000001</v>
      </c>
      <c r="F20" s="19">
        <v>2.7000000000000001E-3</v>
      </c>
      <c r="G20" s="20"/>
    </row>
    <row r="21" spans="1:7" x14ac:dyDescent="0.25">
      <c r="A21" s="12" t="s">
        <v>130</v>
      </c>
      <c r="B21" s="30"/>
      <c r="C21" s="30"/>
      <c r="D21" s="13"/>
      <c r="E21" s="14">
        <v>0.19821230000000001</v>
      </c>
      <c r="F21" s="15">
        <v>0</v>
      </c>
      <c r="G21" s="15"/>
    </row>
    <row r="22" spans="1:7" x14ac:dyDescent="0.25">
      <c r="A22" s="12" t="s">
        <v>131</v>
      </c>
      <c r="B22" s="30"/>
      <c r="C22" s="30"/>
      <c r="D22" s="13"/>
      <c r="E22" s="23">
        <v>-205.1882123</v>
      </c>
      <c r="F22" s="24">
        <v>-5.0000000000000001E-4</v>
      </c>
      <c r="G22" s="15">
        <v>5.9233000000000001E-2</v>
      </c>
    </row>
    <row r="23" spans="1:7" x14ac:dyDescent="0.25">
      <c r="A23" s="25" t="s">
        <v>132</v>
      </c>
      <c r="B23" s="33"/>
      <c r="C23" s="33"/>
      <c r="D23" s="26"/>
      <c r="E23" s="27">
        <v>453611.07</v>
      </c>
      <c r="F23" s="28">
        <v>1</v>
      </c>
      <c r="G23" s="28"/>
    </row>
    <row r="28" spans="1:7" x14ac:dyDescent="0.25">
      <c r="A28" s="1" t="s">
        <v>1957</v>
      </c>
    </row>
    <row r="29" spans="1:7" x14ac:dyDescent="0.25">
      <c r="A29" s="47" t="s">
        <v>1958</v>
      </c>
      <c r="B29" s="34" t="s">
        <v>92</v>
      </c>
    </row>
    <row r="30" spans="1:7" x14ac:dyDescent="0.25">
      <c r="A30" t="s">
        <v>1959</v>
      </c>
    </row>
    <row r="31" spans="1:7" x14ac:dyDescent="0.25">
      <c r="A31" t="s">
        <v>1960</v>
      </c>
      <c r="B31" t="s">
        <v>1961</v>
      </c>
      <c r="C31" t="s">
        <v>1961</v>
      </c>
    </row>
    <row r="32" spans="1:7" x14ac:dyDescent="0.25">
      <c r="B32" s="48">
        <v>44803</v>
      </c>
      <c r="C32" s="48">
        <v>44834</v>
      </c>
    </row>
    <row r="33" spans="1:7" x14ac:dyDescent="0.25">
      <c r="A33" t="s">
        <v>1965</v>
      </c>
      <c r="B33">
        <v>12.1142</v>
      </c>
      <c r="C33">
        <v>12.0473</v>
      </c>
      <c r="E33" s="2"/>
      <c r="G33"/>
    </row>
    <row r="34" spans="1:7" x14ac:dyDescent="0.25">
      <c r="A34" t="s">
        <v>1966</v>
      </c>
      <c r="B34">
        <v>12.1142</v>
      </c>
      <c r="C34">
        <v>12.0473</v>
      </c>
      <c r="E34" s="2"/>
      <c r="G34"/>
    </row>
    <row r="35" spans="1:7" x14ac:dyDescent="0.25">
      <c r="A35" t="s">
        <v>1990</v>
      </c>
      <c r="B35">
        <v>12.1142</v>
      </c>
      <c r="C35">
        <v>12.0473</v>
      </c>
      <c r="E35" s="2"/>
      <c r="G35"/>
    </row>
    <row r="36" spans="1:7" x14ac:dyDescent="0.25">
      <c r="A36" t="s">
        <v>1991</v>
      </c>
      <c r="B36">
        <v>12.1142</v>
      </c>
      <c r="C36">
        <v>12.0473</v>
      </c>
      <c r="E36" s="2"/>
      <c r="G36"/>
    </row>
    <row r="37" spans="1:7" x14ac:dyDescent="0.25">
      <c r="E37" s="2"/>
      <c r="G37"/>
    </row>
    <row r="38" spans="1:7" x14ac:dyDescent="0.25">
      <c r="A38" t="s">
        <v>1976</v>
      </c>
      <c r="B38" s="34" t="s">
        <v>92</v>
      </c>
    </row>
    <row r="39" spans="1:7" x14ac:dyDescent="0.25">
      <c r="A39" t="s">
        <v>1977</v>
      </c>
      <c r="B39" s="34" t="s">
        <v>92</v>
      </c>
    </row>
    <row r="40" spans="1:7" ht="30" x14ac:dyDescent="0.25">
      <c r="A40" s="47" t="s">
        <v>1978</v>
      </c>
      <c r="B40" s="34" t="s">
        <v>92</v>
      </c>
    </row>
    <row r="41" spans="1:7" x14ac:dyDescent="0.25">
      <c r="A41" s="47" t="s">
        <v>1979</v>
      </c>
      <c r="B41" s="34" t="s">
        <v>92</v>
      </c>
    </row>
    <row r="42" spans="1:7" x14ac:dyDescent="0.25">
      <c r="A42" t="s">
        <v>1980</v>
      </c>
      <c r="B42" s="49">
        <v>7.2114141190263998</v>
      </c>
    </row>
    <row r="43" spans="1:7" ht="30" x14ac:dyDescent="0.25">
      <c r="A43" s="47" t="s">
        <v>1981</v>
      </c>
      <c r="B43" s="34" t="s">
        <v>92</v>
      </c>
    </row>
    <row r="44" spans="1:7" ht="30" x14ac:dyDescent="0.25">
      <c r="A44" s="47" t="s">
        <v>1982</v>
      </c>
      <c r="B44" s="34" t="s">
        <v>92</v>
      </c>
    </row>
    <row r="45" spans="1:7" x14ac:dyDescent="0.25">
      <c r="A45" t="s">
        <v>2114</v>
      </c>
      <c r="B45" s="34" t="s">
        <v>92</v>
      </c>
    </row>
    <row r="46" spans="1:7" x14ac:dyDescent="0.25">
      <c r="A46" t="s">
        <v>2115</v>
      </c>
      <c r="B46" s="34" t="s">
        <v>92</v>
      </c>
    </row>
    <row r="50" spans="1:4" ht="30" x14ac:dyDescent="0.25">
      <c r="A50" s="63" t="s">
        <v>2164</v>
      </c>
      <c r="B50" s="55" t="s">
        <v>2165</v>
      </c>
      <c r="C50" s="55" t="s">
        <v>2121</v>
      </c>
      <c r="D50" s="65" t="s">
        <v>2122</v>
      </c>
    </row>
    <row r="51" spans="1:4" ht="89.45" customHeight="1" x14ac:dyDescent="0.25">
      <c r="A51" s="64" t="str">
        <f>HYPERLINK("[EDEL_Portfolio Monthly 30092022.xlsx]EDFF30!A1","BHARAT Bond FOF - April 2030")</f>
        <v>BHARAT Bond FOF - April 2030</v>
      </c>
      <c r="B51" s="56"/>
      <c r="C51" s="57" t="s">
        <v>2127</v>
      </c>
      <c r="D51" s="59"/>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5E78-9708-4B70-BA24-7CE0A004C287}">
  <dimension ref="A1:H50"/>
  <sheetViews>
    <sheetView showGridLines="0" workbookViewId="0">
      <pane ySplit="4" topLeftCell="A30"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29</v>
      </c>
      <c r="B1" s="66"/>
      <c r="C1" s="66"/>
      <c r="D1" s="66"/>
      <c r="E1" s="66"/>
      <c r="F1" s="66"/>
      <c r="G1" s="66"/>
      <c r="H1" s="51" t="str">
        <f>HYPERLINK("[EDEL_Portfolio Monthly 30092022.xlsx]Index!A1","Index")</f>
        <v>Index</v>
      </c>
    </row>
    <row r="2" spans="1:8" ht="18.75" x14ac:dyDescent="0.25">
      <c r="A2" s="66" t="s">
        <v>30</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2"/>
      <c r="B9" s="30"/>
      <c r="C9" s="30"/>
      <c r="D9" s="13"/>
      <c r="E9" s="14"/>
      <c r="F9" s="15"/>
      <c r="G9" s="15"/>
    </row>
    <row r="10" spans="1:8" x14ac:dyDescent="0.25">
      <c r="A10" s="16" t="s">
        <v>591</v>
      </c>
      <c r="B10" s="30"/>
      <c r="C10" s="30"/>
      <c r="D10" s="13"/>
      <c r="E10" s="14"/>
      <c r="F10" s="15"/>
      <c r="G10" s="15"/>
    </row>
    <row r="11" spans="1:8" x14ac:dyDescent="0.25">
      <c r="A11" s="12" t="s">
        <v>598</v>
      </c>
      <c r="B11" s="30" t="s">
        <v>599</v>
      </c>
      <c r="C11" s="30"/>
      <c r="D11" s="13">
        <v>29669157</v>
      </c>
      <c r="E11" s="14">
        <v>319011.68</v>
      </c>
      <c r="F11" s="15">
        <v>0.99450000000000005</v>
      </c>
      <c r="G11" s="15"/>
    </row>
    <row r="12" spans="1:8" x14ac:dyDescent="0.25">
      <c r="A12" s="16" t="s">
        <v>102</v>
      </c>
      <c r="B12" s="31"/>
      <c r="C12" s="31"/>
      <c r="D12" s="17"/>
      <c r="E12" s="18">
        <v>319011.68</v>
      </c>
      <c r="F12" s="19">
        <v>0.99450000000000005</v>
      </c>
      <c r="G12" s="20"/>
    </row>
    <row r="13" spans="1:8" x14ac:dyDescent="0.25">
      <c r="A13" s="12"/>
      <c r="B13" s="30"/>
      <c r="C13" s="30"/>
      <c r="D13" s="13"/>
      <c r="E13" s="14"/>
      <c r="F13" s="15"/>
      <c r="G13" s="15"/>
    </row>
    <row r="14" spans="1:8" x14ac:dyDescent="0.25">
      <c r="A14" s="21" t="s">
        <v>127</v>
      </c>
      <c r="B14" s="32"/>
      <c r="C14" s="32"/>
      <c r="D14" s="22"/>
      <c r="E14" s="18">
        <v>319011.68</v>
      </c>
      <c r="F14" s="19">
        <v>0.99450000000000005</v>
      </c>
      <c r="G14" s="20"/>
    </row>
    <row r="15" spans="1:8" x14ac:dyDescent="0.25">
      <c r="A15" s="12"/>
      <c r="B15" s="30"/>
      <c r="C15" s="30"/>
      <c r="D15" s="13"/>
      <c r="E15" s="14"/>
      <c r="F15" s="15"/>
      <c r="G15" s="15"/>
    </row>
    <row r="16" spans="1:8" x14ac:dyDescent="0.25">
      <c r="A16" s="16" t="s">
        <v>128</v>
      </c>
      <c r="B16" s="30"/>
      <c r="C16" s="30"/>
      <c r="D16" s="13"/>
      <c r="E16" s="14"/>
      <c r="F16" s="15"/>
      <c r="G16" s="15"/>
    </row>
    <row r="17" spans="1:7" x14ac:dyDescent="0.25">
      <c r="A17" s="12" t="s">
        <v>129</v>
      </c>
      <c r="B17" s="30"/>
      <c r="C17" s="30"/>
      <c r="D17" s="13"/>
      <c r="E17" s="14">
        <v>1901.07</v>
      </c>
      <c r="F17" s="15">
        <v>5.8999999999999999E-3</v>
      </c>
      <c r="G17" s="15">
        <v>5.9233000000000001E-2</v>
      </c>
    </row>
    <row r="18" spans="1:7" x14ac:dyDescent="0.25">
      <c r="A18" s="16" t="s">
        <v>102</v>
      </c>
      <c r="B18" s="31"/>
      <c r="C18" s="31"/>
      <c r="D18" s="17"/>
      <c r="E18" s="18">
        <v>1901.07</v>
      </c>
      <c r="F18" s="19">
        <v>5.8999999999999999E-3</v>
      </c>
      <c r="G18" s="20"/>
    </row>
    <row r="19" spans="1:7" x14ac:dyDescent="0.25">
      <c r="A19" s="12"/>
      <c r="B19" s="30"/>
      <c r="C19" s="30"/>
      <c r="D19" s="13"/>
      <c r="E19" s="14"/>
      <c r="F19" s="15"/>
      <c r="G19" s="15"/>
    </row>
    <row r="20" spans="1:7" x14ac:dyDescent="0.25">
      <c r="A20" s="21" t="s">
        <v>127</v>
      </c>
      <c r="B20" s="32"/>
      <c r="C20" s="32"/>
      <c r="D20" s="22"/>
      <c r="E20" s="18">
        <v>1901.07</v>
      </c>
      <c r="F20" s="19">
        <v>5.8999999999999999E-3</v>
      </c>
      <c r="G20" s="20"/>
    </row>
    <row r="21" spans="1:7" x14ac:dyDescent="0.25">
      <c r="A21" s="12" t="s">
        <v>130</v>
      </c>
      <c r="B21" s="30"/>
      <c r="C21" s="30"/>
      <c r="D21" s="13"/>
      <c r="E21" s="14">
        <v>0.30851050000000002</v>
      </c>
      <c r="F21" s="15">
        <v>0</v>
      </c>
      <c r="G21" s="15"/>
    </row>
    <row r="22" spans="1:7" x14ac:dyDescent="0.25">
      <c r="A22" s="12" t="s">
        <v>131</v>
      </c>
      <c r="B22" s="30"/>
      <c r="C22" s="30"/>
      <c r="D22" s="13"/>
      <c r="E22" s="23">
        <v>-138.4185105</v>
      </c>
      <c r="F22" s="24">
        <v>-4.0000000000000002E-4</v>
      </c>
      <c r="G22" s="15">
        <v>5.9233000000000001E-2</v>
      </c>
    </row>
    <row r="23" spans="1:7" x14ac:dyDescent="0.25">
      <c r="A23" s="25" t="s">
        <v>132</v>
      </c>
      <c r="B23" s="33"/>
      <c r="C23" s="33"/>
      <c r="D23" s="26"/>
      <c r="E23" s="27">
        <v>320774.64</v>
      </c>
      <c r="F23" s="28">
        <v>1</v>
      </c>
      <c r="G23" s="28"/>
    </row>
    <row r="28" spans="1:7" x14ac:dyDescent="0.25">
      <c r="A28" s="1" t="s">
        <v>1957</v>
      </c>
    </row>
    <row r="29" spans="1:7" x14ac:dyDescent="0.25">
      <c r="A29" s="47" t="s">
        <v>1958</v>
      </c>
      <c r="B29" s="34" t="s">
        <v>92</v>
      </c>
    </row>
    <row r="30" spans="1:7" x14ac:dyDescent="0.25">
      <c r="A30" t="s">
        <v>1959</v>
      </c>
    </row>
    <row r="31" spans="1:7" x14ac:dyDescent="0.25">
      <c r="A31" t="s">
        <v>1960</v>
      </c>
      <c r="B31" t="s">
        <v>1961</v>
      </c>
      <c r="C31" t="s">
        <v>1961</v>
      </c>
    </row>
    <row r="32" spans="1:7" x14ac:dyDescent="0.25">
      <c r="B32" s="48">
        <v>44803</v>
      </c>
      <c r="C32" s="48">
        <v>44834</v>
      </c>
    </row>
    <row r="33" spans="1:7" x14ac:dyDescent="0.25">
      <c r="A33" t="s">
        <v>1965</v>
      </c>
      <c r="B33">
        <v>10.801</v>
      </c>
      <c r="C33">
        <v>10.735300000000001</v>
      </c>
      <c r="E33" s="2"/>
      <c r="G33"/>
    </row>
    <row r="34" spans="1:7" x14ac:dyDescent="0.25">
      <c r="A34" t="s">
        <v>1966</v>
      </c>
      <c r="B34">
        <v>10.801</v>
      </c>
      <c r="C34">
        <v>10.735300000000001</v>
      </c>
      <c r="E34" s="2"/>
      <c r="G34"/>
    </row>
    <row r="35" spans="1:7" x14ac:dyDescent="0.25">
      <c r="A35" t="s">
        <v>1990</v>
      </c>
      <c r="B35">
        <v>10.801</v>
      </c>
      <c r="C35">
        <v>10.735300000000001</v>
      </c>
      <c r="E35" s="2"/>
      <c r="G35"/>
    </row>
    <row r="36" spans="1:7" x14ac:dyDescent="0.25">
      <c r="A36" t="s">
        <v>1991</v>
      </c>
      <c r="B36">
        <v>10.801</v>
      </c>
      <c r="C36">
        <v>10.735300000000001</v>
      </c>
      <c r="E36" s="2"/>
      <c r="G36"/>
    </row>
    <row r="37" spans="1:7" x14ac:dyDescent="0.25">
      <c r="E37" s="2"/>
      <c r="G37"/>
    </row>
    <row r="38" spans="1:7" x14ac:dyDescent="0.25">
      <c r="A38" t="s">
        <v>1976</v>
      </c>
      <c r="B38" s="34" t="s">
        <v>92</v>
      </c>
    </row>
    <row r="39" spans="1:7" x14ac:dyDescent="0.25">
      <c r="A39" t="s">
        <v>1977</v>
      </c>
      <c r="B39" s="34" t="s">
        <v>92</v>
      </c>
    </row>
    <row r="40" spans="1:7" ht="30" x14ac:dyDescent="0.25">
      <c r="A40" s="47" t="s">
        <v>1978</v>
      </c>
      <c r="B40" s="34" t="s">
        <v>92</v>
      </c>
    </row>
    <row r="41" spans="1:7" x14ac:dyDescent="0.25">
      <c r="A41" s="47" t="s">
        <v>1979</v>
      </c>
      <c r="B41" s="34" t="s">
        <v>92</v>
      </c>
    </row>
    <row r="42" spans="1:7" x14ac:dyDescent="0.25">
      <c r="A42" t="s">
        <v>1980</v>
      </c>
      <c r="B42" s="49">
        <v>8.2377338361472106</v>
      </c>
    </row>
    <row r="43" spans="1:7" ht="30" x14ac:dyDescent="0.25">
      <c r="A43" s="47" t="s">
        <v>1981</v>
      </c>
      <c r="B43" s="34" t="s">
        <v>92</v>
      </c>
    </row>
    <row r="44" spans="1:7" ht="30" x14ac:dyDescent="0.25">
      <c r="A44" s="47" t="s">
        <v>1982</v>
      </c>
      <c r="B44" s="34" t="s">
        <v>92</v>
      </c>
    </row>
    <row r="45" spans="1:7" x14ac:dyDescent="0.25">
      <c r="A45" t="s">
        <v>2114</v>
      </c>
      <c r="B45" s="34" t="s">
        <v>92</v>
      </c>
    </row>
    <row r="46" spans="1:7" x14ac:dyDescent="0.25">
      <c r="A46" t="s">
        <v>2115</v>
      </c>
      <c r="B46" s="34" t="s">
        <v>92</v>
      </c>
    </row>
    <row r="49" spans="1:4" ht="30" x14ac:dyDescent="0.25">
      <c r="A49" s="63" t="s">
        <v>2164</v>
      </c>
      <c r="B49" s="55" t="s">
        <v>2165</v>
      </c>
      <c r="C49" s="55" t="s">
        <v>2121</v>
      </c>
      <c r="D49" s="65" t="s">
        <v>2122</v>
      </c>
    </row>
    <row r="50" spans="1:4" ht="93.6" customHeight="1" x14ac:dyDescent="0.25">
      <c r="A50" s="64" t="str">
        <f>HYPERLINK("[EDEL_Portfolio Monthly 30092022.xlsx]EDFF31!A1","BHARAT Bond FOF - April 2031")</f>
        <v>BHARAT Bond FOF - April 2031</v>
      </c>
      <c r="B50" s="59"/>
      <c r="C50" s="57" t="s">
        <v>2128</v>
      </c>
      <c r="D50" s="59"/>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604DB-911D-4297-8456-E330D1EDD707}">
  <dimension ref="A1:H51"/>
  <sheetViews>
    <sheetView showGridLines="0" workbookViewId="0">
      <pane ySplit="4" topLeftCell="A32"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31</v>
      </c>
      <c r="B1" s="66"/>
      <c r="C1" s="66"/>
      <c r="D1" s="66"/>
      <c r="E1" s="66"/>
      <c r="F1" s="66"/>
      <c r="G1" s="66"/>
      <c r="H1" s="51" t="str">
        <f>HYPERLINK("[EDEL_Portfolio Monthly 30092022.xlsx]Index!A1","Index")</f>
        <v>Index</v>
      </c>
    </row>
    <row r="2" spans="1:8" ht="18.75" x14ac:dyDescent="0.25">
      <c r="A2" s="66" t="s">
        <v>32</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2"/>
      <c r="B9" s="30"/>
      <c r="C9" s="30"/>
      <c r="D9" s="13"/>
      <c r="E9" s="14"/>
      <c r="F9" s="15"/>
      <c r="G9" s="15"/>
    </row>
    <row r="10" spans="1:8" x14ac:dyDescent="0.25">
      <c r="A10" s="16" t="s">
        <v>591</v>
      </c>
      <c r="B10" s="30"/>
      <c r="C10" s="30"/>
      <c r="D10" s="13"/>
      <c r="E10" s="14"/>
      <c r="F10" s="15"/>
      <c r="G10" s="15"/>
    </row>
    <row r="11" spans="1:8" x14ac:dyDescent="0.25">
      <c r="A11" s="12" t="s">
        <v>600</v>
      </c>
      <c r="B11" s="30" t="s">
        <v>601</v>
      </c>
      <c r="C11" s="30"/>
      <c r="D11" s="13">
        <v>20818373</v>
      </c>
      <c r="E11" s="14">
        <v>209249.63</v>
      </c>
      <c r="F11" s="15">
        <v>0.98780000000000001</v>
      </c>
      <c r="G11" s="15"/>
    </row>
    <row r="12" spans="1:8" x14ac:dyDescent="0.25">
      <c r="A12" s="16" t="s">
        <v>102</v>
      </c>
      <c r="B12" s="31"/>
      <c r="C12" s="31"/>
      <c r="D12" s="17"/>
      <c r="E12" s="18">
        <v>209249.63</v>
      </c>
      <c r="F12" s="19">
        <v>0.98780000000000001</v>
      </c>
      <c r="G12" s="20"/>
    </row>
    <row r="13" spans="1:8" x14ac:dyDescent="0.25">
      <c r="A13" s="12"/>
      <c r="B13" s="30"/>
      <c r="C13" s="30"/>
      <c r="D13" s="13"/>
      <c r="E13" s="14"/>
      <c r="F13" s="15"/>
      <c r="G13" s="15"/>
    </row>
    <row r="14" spans="1:8" x14ac:dyDescent="0.25">
      <c r="A14" s="21" t="s">
        <v>127</v>
      </c>
      <c r="B14" s="32"/>
      <c r="C14" s="32"/>
      <c r="D14" s="22"/>
      <c r="E14" s="18">
        <v>209249.63</v>
      </c>
      <c r="F14" s="19">
        <v>0.98780000000000001</v>
      </c>
      <c r="G14" s="20"/>
    </row>
    <row r="15" spans="1:8" x14ac:dyDescent="0.25">
      <c r="A15" s="12"/>
      <c r="B15" s="30"/>
      <c r="C15" s="30"/>
      <c r="D15" s="13"/>
      <c r="E15" s="14"/>
      <c r="F15" s="15"/>
      <c r="G15" s="15"/>
    </row>
    <row r="16" spans="1:8" x14ac:dyDescent="0.25">
      <c r="A16" s="16" t="s">
        <v>128</v>
      </c>
      <c r="B16" s="30"/>
      <c r="C16" s="30"/>
      <c r="D16" s="13"/>
      <c r="E16" s="14"/>
      <c r="F16" s="15"/>
      <c r="G16" s="15"/>
    </row>
    <row r="17" spans="1:7" x14ac:dyDescent="0.25">
      <c r="A17" s="12" t="s">
        <v>129</v>
      </c>
      <c r="B17" s="30"/>
      <c r="C17" s="30"/>
      <c r="D17" s="13"/>
      <c r="E17" s="14">
        <v>2748.66</v>
      </c>
      <c r="F17" s="15">
        <v>1.2999999999999999E-2</v>
      </c>
      <c r="G17" s="15">
        <v>5.9233000000000001E-2</v>
      </c>
    </row>
    <row r="18" spans="1:7" x14ac:dyDescent="0.25">
      <c r="A18" s="16" t="s">
        <v>102</v>
      </c>
      <c r="B18" s="31"/>
      <c r="C18" s="31"/>
      <c r="D18" s="17"/>
      <c r="E18" s="18">
        <v>2748.66</v>
      </c>
      <c r="F18" s="19">
        <v>1.2999999999999999E-2</v>
      </c>
      <c r="G18" s="20"/>
    </row>
    <row r="19" spans="1:7" x14ac:dyDescent="0.25">
      <c r="A19" s="12"/>
      <c r="B19" s="30"/>
      <c r="C19" s="30"/>
      <c r="D19" s="13"/>
      <c r="E19" s="14"/>
      <c r="F19" s="15"/>
      <c r="G19" s="15"/>
    </row>
    <row r="20" spans="1:7" x14ac:dyDescent="0.25">
      <c r="A20" s="21" t="s">
        <v>127</v>
      </c>
      <c r="B20" s="32"/>
      <c r="C20" s="32"/>
      <c r="D20" s="22"/>
      <c r="E20" s="18">
        <v>2748.66</v>
      </c>
      <c r="F20" s="19">
        <v>1.2999999999999999E-2</v>
      </c>
      <c r="G20" s="20"/>
    </row>
    <row r="21" spans="1:7" x14ac:dyDescent="0.25">
      <c r="A21" s="12" t="s">
        <v>130</v>
      </c>
      <c r="B21" s="30"/>
      <c r="C21" s="30"/>
      <c r="D21" s="13"/>
      <c r="E21" s="14">
        <v>0.44605889999999998</v>
      </c>
      <c r="F21" s="15">
        <v>1.9999999999999999E-6</v>
      </c>
      <c r="G21" s="15"/>
    </row>
    <row r="22" spans="1:7" x14ac:dyDescent="0.25">
      <c r="A22" s="12" t="s">
        <v>131</v>
      </c>
      <c r="B22" s="30"/>
      <c r="C22" s="30"/>
      <c r="D22" s="13"/>
      <c r="E22" s="23">
        <v>-175.1660589</v>
      </c>
      <c r="F22" s="24">
        <v>-8.0199999999999998E-4</v>
      </c>
      <c r="G22" s="15">
        <v>5.9233000000000001E-2</v>
      </c>
    </row>
    <row r="23" spans="1:7" x14ac:dyDescent="0.25">
      <c r="A23" s="25" t="s">
        <v>132</v>
      </c>
      <c r="B23" s="33"/>
      <c r="C23" s="33"/>
      <c r="D23" s="26"/>
      <c r="E23" s="27">
        <v>211823.57</v>
      </c>
      <c r="F23" s="28">
        <v>1</v>
      </c>
      <c r="G23" s="28"/>
    </row>
    <row r="28" spans="1:7" x14ac:dyDescent="0.25">
      <c r="A28" s="1" t="s">
        <v>1957</v>
      </c>
    </row>
    <row r="29" spans="1:7" x14ac:dyDescent="0.25">
      <c r="A29" s="47" t="s">
        <v>1958</v>
      </c>
      <c r="B29" s="34" t="s">
        <v>92</v>
      </c>
    </row>
    <row r="30" spans="1:7" x14ac:dyDescent="0.25">
      <c r="A30" t="s">
        <v>1959</v>
      </c>
    </row>
    <row r="31" spans="1:7" x14ac:dyDescent="0.25">
      <c r="A31" t="s">
        <v>1960</v>
      </c>
      <c r="B31" t="s">
        <v>1961</v>
      </c>
      <c r="C31" t="s">
        <v>1961</v>
      </c>
    </row>
    <row r="32" spans="1:7" x14ac:dyDescent="0.25">
      <c r="B32" s="48">
        <v>44803</v>
      </c>
      <c r="C32" s="48">
        <v>44834</v>
      </c>
    </row>
    <row r="33" spans="1:7" x14ac:dyDescent="0.25">
      <c r="A33" t="s">
        <v>1965</v>
      </c>
      <c r="B33">
        <v>10.1388</v>
      </c>
      <c r="C33">
        <v>10.055899999999999</v>
      </c>
      <c r="E33" s="2"/>
      <c r="G33"/>
    </row>
    <row r="34" spans="1:7" x14ac:dyDescent="0.25">
      <c r="A34" t="s">
        <v>1966</v>
      </c>
      <c r="B34">
        <v>10.1388</v>
      </c>
      <c r="C34">
        <v>10.055899999999999</v>
      </c>
      <c r="E34" s="2"/>
      <c r="G34"/>
    </row>
    <row r="35" spans="1:7" x14ac:dyDescent="0.25">
      <c r="A35" t="s">
        <v>1990</v>
      </c>
      <c r="B35">
        <v>10.1388</v>
      </c>
      <c r="C35">
        <v>10.055899999999999</v>
      </c>
      <c r="E35" s="2"/>
      <c r="G35"/>
    </row>
    <row r="36" spans="1:7" x14ac:dyDescent="0.25">
      <c r="A36" t="s">
        <v>1991</v>
      </c>
      <c r="B36">
        <v>10.1388</v>
      </c>
      <c r="C36">
        <v>10.055899999999999</v>
      </c>
      <c r="E36" s="2"/>
      <c r="G36"/>
    </row>
    <row r="37" spans="1:7" x14ac:dyDescent="0.25">
      <c r="E37" s="2"/>
      <c r="G37"/>
    </row>
    <row r="38" spans="1:7" x14ac:dyDescent="0.25">
      <c r="A38" t="s">
        <v>1976</v>
      </c>
      <c r="B38" s="34" t="s">
        <v>92</v>
      </c>
    </row>
    <row r="39" spans="1:7" x14ac:dyDescent="0.25">
      <c r="A39" t="s">
        <v>1977</v>
      </c>
      <c r="B39" s="34" t="s">
        <v>92</v>
      </c>
    </row>
    <row r="40" spans="1:7" ht="30" x14ac:dyDescent="0.25">
      <c r="A40" s="47" t="s">
        <v>1978</v>
      </c>
      <c r="B40" s="34" t="s">
        <v>92</v>
      </c>
    </row>
    <row r="41" spans="1:7" x14ac:dyDescent="0.25">
      <c r="A41" s="47" t="s">
        <v>1979</v>
      </c>
      <c r="B41" s="34" t="s">
        <v>92</v>
      </c>
    </row>
    <row r="42" spans="1:7" x14ac:dyDescent="0.25">
      <c r="A42" t="s">
        <v>1980</v>
      </c>
      <c r="B42" s="49">
        <v>9.3610339676286092</v>
      </c>
    </row>
    <row r="43" spans="1:7" ht="30" x14ac:dyDescent="0.25">
      <c r="A43" s="47" t="s">
        <v>1981</v>
      </c>
      <c r="B43" s="34" t="s">
        <v>92</v>
      </c>
    </row>
    <row r="44" spans="1:7" ht="30" x14ac:dyDescent="0.25">
      <c r="A44" s="47" t="s">
        <v>1982</v>
      </c>
      <c r="B44" s="34" t="s">
        <v>92</v>
      </c>
    </row>
    <row r="45" spans="1:7" x14ac:dyDescent="0.25">
      <c r="A45" t="s">
        <v>2114</v>
      </c>
      <c r="B45" s="34" t="s">
        <v>92</v>
      </c>
    </row>
    <row r="46" spans="1:7" x14ac:dyDescent="0.25">
      <c r="A46" t="s">
        <v>2115</v>
      </c>
      <c r="B46" s="34" t="s">
        <v>92</v>
      </c>
    </row>
    <row r="50" spans="1:4" ht="30" x14ac:dyDescent="0.25">
      <c r="A50" s="63" t="s">
        <v>2164</v>
      </c>
      <c r="B50" s="55" t="s">
        <v>2165</v>
      </c>
      <c r="C50" s="55" t="s">
        <v>2121</v>
      </c>
      <c r="D50" s="65" t="s">
        <v>2122</v>
      </c>
    </row>
    <row r="51" spans="1:4" ht="91.35" customHeight="1" x14ac:dyDescent="0.25">
      <c r="A51" s="64" t="str">
        <f>HYPERLINK("[EDEL_Portfolio Monthly 30092022.xlsx]EDFF32!A1","BHARAT Bond FOF - April 2032")</f>
        <v>BHARAT Bond FOF - April 2032</v>
      </c>
      <c r="B51" s="56"/>
      <c r="C51" s="57" t="s">
        <v>2129</v>
      </c>
      <c r="D51" s="59"/>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F2468-63D7-4561-8A58-DD8D6838781F}">
  <dimension ref="A1:H93"/>
  <sheetViews>
    <sheetView showGridLines="0" workbookViewId="0">
      <pane ySplit="4" topLeftCell="A45"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33</v>
      </c>
      <c r="B1" s="66"/>
      <c r="C1" s="66"/>
      <c r="D1" s="66"/>
      <c r="E1" s="66"/>
      <c r="F1" s="66"/>
      <c r="G1" s="66"/>
      <c r="H1" s="51" t="str">
        <f>HYPERLINK("[EDEL_Portfolio Monthly 30092022.xlsx]Index!A1","Index")</f>
        <v>Index</v>
      </c>
    </row>
    <row r="2" spans="1:8" ht="18.75" x14ac:dyDescent="0.25">
      <c r="A2" s="66" t="s">
        <v>34</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6" t="s">
        <v>135</v>
      </c>
      <c r="B8" s="30"/>
      <c r="C8" s="30"/>
      <c r="D8" s="13"/>
      <c r="E8" s="14"/>
      <c r="F8" s="15"/>
      <c r="G8" s="15"/>
    </row>
    <row r="9" spans="1:8" x14ac:dyDescent="0.25">
      <c r="A9" s="16" t="s">
        <v>602</v>
      </c>
      <c r="B9" s="30"/>
      <c r="C9" s="30"/>
      <c r="D9" s="13"/>
      <c r="E9" s="14"/>
      <c r="F9" s="15"/>
      <c r="G9" s="15"/>
    </row>
    <row r="10" spans="1:8" x14ac:dyDescent="0.25">
      <c r="A10" s="16" t="s">
        <v>102</v>
      </c>
      <c r="B10" s="30"/>
      <c r="C10" s="30"/>
      <c r="D10" s="13"/>
      <c r="E10" s="35" t="s">
        <v>92</v>
      </c>
      <c r="F10" s="36" t="s">
        <v>92</v>
      </c>
      <c r="G10" s="15"/>
    </row>
    <row r="11" spans="1:8" x14ac:dyDescent="0.25">
      <c r="A11" s="12"/>
      <c r="B11" s="30"/>
      <c r="C11" s="30"/>
      <c r="D11" s="13"/>
      <c r="E11" s="14"/>
      <c r="F11" s="15"/>
      <c r="G11" s="15"/>
    </row>
    <row r="12" spans="1:8" x14ac:dyDescent="0.25">
      <c r="A12" s="16" t="s">
        <v>404</v>
      </c>
      <c r="B12" s="30"/>
      <c r="C12" s="30"/>
      <c r="D12" s="13"/>
      <c r="E12" s="14"/>
      <c r="F12" s="15"/>
      <c r="G12" s="15"/>
    </row>
    <row r="13" spans="1:8" x14ac:dyDescent="0.25">
      <c r="A13" s="12" t="s">
        <v>603</v>
      </c>
      <c r="B13" s="30" t="s">
        <v>604</v>
      </c>
      <c r="C13" s="30" t="s">
        <v>97</v>
      </c>
      <c r="D13" s="13">
        <v>4500000</v>
      </c>
      <c r="E13" s="14">
        <v>4458.18</v>
      </c>
      <c r="F13" s="15">
        <v>0.38800000000000001</v>
      </c>
      <c r="G13" s="15">
        <v>7.3925000000000005E-2</v>
      </c>
    </row>
    <row r="14" spans="1:8" x14ac:dyDescent="0.25">
      <c r="A14" s="12" t="s">
        <v>605</v>
      </c>
      <c r="B14" s="30" t="s">
        <v>606</v>
      </c>
      <c r="C14" s="30" t="s">
        <v>97</v>
      </c>
      <c r="D14" s="13">
        <v>2500000</v>
      </c>
      <c r="E14" s="14">
        <v>2506.15</v>
      </c>
      <c r="F14" s="15">
        <v>0.21809999999999999</v>
      </c>
      <c r="G14" s="15">
        <v>7.3133000000000004E-2</v>
      </c>
    </row>
    <row r="15" spans="1:8" x14ac:dyDescent="0.25">
      <c r="A15" s="12" t="s">
        <v>607</v>
      </c>
      <c r="B15" s="30" t="s">
        <v>608</v>
      </c>
      <c r="C15" s="30" t="s">
        <v>97</v>
      </c>
      <c r="D15" s="13">
        <v>389100</v>
      </c>
      <c r="E15" s="14">
        <v>360.31</v>
      </c>
      <c r="F15" s="15">
        <v>3.1399999999999997E-2</v>
      </c>
      <c r="G15" s="15">
        <v>7.5391E-2</v>
      </c>
    </row>
    <row r="16" spans="1:8" x14ac:dyDescent="0.25">
      <c r="A16" s="16" t="s">
        <v>102</v>
      </c>
      <c r="B16" s="31"/>
      <c r="C16" s="31"/>
      <c r="D16" s="17"/>
      <c r="E16" s="18">
        <v>7324.64</v>
      </c>
      <c r="F16" s="19">
        <v>0.63749999999999996</v>
      </c>
      <c r="G16" s="20"/>
    </row>
    <row r="17" spans="1:7" x14ac:dyDescent="0.25">
      <c r="A17" s="12"/>
      <c r="B17" s="30"/>
      <c r="C17" s="30"/>
      <c r="D17" s="13"/>
      <c r="E17" s="14"/>
      <c r="F17" s="15"/>
      <c r="G17" s="15"/>
    </row>
    <row r="18" spans="1:7" x14ac:dyDescent="0.25">
      <c r="A18" s="16" t="s">
        <v>550</v>
      </c>
      <c r="B18" s="30"/>
      <c r="C18" s="30"/>
      <c r="D18" s="13"/>
      <c r="E18" s="14"/>
      <c r="F18" s="15"/>
      <c r="G18" s="15"/>
    </row>
    <row r="19" spans="1:7" x14ac:dyDescent="0.25">
      <c r="A19" s="12" t="s">
        <v>609</v>
      </c>
      <c r="B19" s="30" t="s">
        <v>610</v>
      </c>
      <c r="C19" s="30" t="s">
        <v>97</v>
      </c>
      <c r="D19" s="13">
        <v>500000</v>
      </c>
      <c r="E19" s="14">
        <v>506.56</v>
      </c>
      <c r="F19" s="15">
        <v>4.41E-2</v>
      </c>
      <c r="G19" s="15">
        <v>7.4470999999999996E-2</v>
      </c>
    </row>
    <row r="20" spans="1:7" x14ac:dyDescent="0.25">
      <c r="A20" s="12" t="s">
        <v>611</v>
      </c>
      <c r="B20" s="30" t="s">
        <v>612</v>
      </c>
      <c r="C20" s="30" t="s">
        <v>97</v>
      </c>
      <c r="D20" s="13">
        <v>9100</v>
      </c>
      <c r="E20" s="14">
        <v>9.4600000000000009</v>
      </c>
      <c r="F20" s="15">
        <v>8.0000000000000004E-4</v>
      </c>
      <c r="G20" s="15">
        <v>7.5939999999999994E-2</v>
      </c>
    </row>
    <row r="21" spans="1:7" x14ac:dyDescent="0.25">
      <c r="A21" s="16" t="s">
        <v>102</v>
      </c>
      <c r="B21" s="31"/>
      <c r="C21" s="31"/>
      <c r="D21" s="17"/>
      <c r="E21" s="18">
        <v>516.02</v>
      </c>
      <c r="F21" s="19">
        <v>4.4900000000000002E-2</v>
      </c>
      <c r="G21" s="20"/>
    </row>
    <row r="22" spans="1:7" x14ac:dyDescent="0.25">
      <c r="A22" s="12"/>
      <c r="B22" s="30"/>
      <c r="C22" s="30"/>
      <c r="D22" s="13"/>
      <c r="E22" s="14"/>
      <c r="F22" s="15"/>
      <c r="G22" s="15"/>
    </row>
    <row r="23" spans="1:7" x14ac:dyDescent="0.25">
      <c r="A23" s="12"/>
      <c r="B23" s="30"/>
      <c r="C23" s="30"/>
      <c r="D23" s="13"/>
      <c r="E23" s="14"/>
      <c r="F23" s="15"/>
      <c r="G23" s="15"/>
    </row>
    <row r="24" spans="1:7" x14ac:dyDescent="0.25">
      <c r="A24" s="16" t="s">
        <v>195</v>
      </c>
      <c r="B24" s="30"/>
      <c r="C24" s="30"/>
      <c r="D24" s="13"/>
      <c r="E24" s="14"/>
      <c r="F24" s="15"/>
      <c r="G24" s="15"/>
    </row>
    <row r="25" spans="1:7" x14ac:dyDescent="0.25">
      <c r="A25" s="16" t="s">
        <v>102</v>
      </c>
      <c r="B25" s="30"/>
      <c r="C25" s="30"/>
      <c r="D25" s="13"/>
      <c r="E25" s="35" t="s">
        <v>92</v>
      </c>
      <c r="F25" s="36" t="s">
        <v>92</v>
      </c>
      <c r="G25" s="15"/>
    </row>
    <row r="26" spans="1:7" x14ac:dyDescent="0.25">
      <c r="A26" s="12"/>
      <c r="B26" s="30"/>
      <c r="C26" s="30"/>
      <c r="D26" s="13"/>
      <c r="E26" s="14"/>
      <c r="F26" s="15"/>
      <c r="G26" s="15"/>
    </row>
    <row r="27" spans="1:7" x14ac:dyDescent="0.25">
      <c r="A27" s="16" t="s">
        <v>196</v>
      </c>
      <c r="B27" s="30"/>
      <c r="C27" s="30"/>
      <c r="D27" s="13"/>
      <c r="E27" s="14"/>
      <c r="F27" s="15"/>
      <c r="G27" s="15"/>
    </row>
    <row r="28" spans="1:7" x14ac:dyDescent="0.25">
      <c r="A28" s="16" t="s">
        <v>102</v>
      </c>
      <c r="B28" s="30"/>
      <c r="C28" s="30"/>
      <c r="D28" s="13"/>
      <c r="E28" s="35" t="s">
        <v>92</v>
      </c>
      <c r="F28" s="36" t="s">
        <v>92</v>
      </c>
      <c r="G28" s="15"/>
    </row>
    <row r="29" spans="1:7" x14ac:dyDescent="0.25">
      <c r="A29" s="12"/>
      <c r="B29" s="30"/>
      <c r="C29" s="30"/>
      <c r="D29" s="13"/>
      <c r="E29" s="14"/>
      <c r="F29" s="15"/>
      <c r="G29" s="15"/>
    </row>
    <row r="30" spans="1:7" x14ac:dyDescent="0.25">
      <c r="A30" s="21" t="s">
        <v>127</v>
      </c>
      <c r="B30" s="32"/>
      <c r="C30" s="32"/>
      <c r="D30" s="22"/>
      <c r="E30" s="18">
        <v>7840.66</v>
      </c>
      <c r="F30" s="19">
        <v>0.68240000000000001</v>
      </c>
      <c r="G30" s="20"/>
    </row>
    <row r="31" spans="1:7" x14ac:dyDescent="0.25">
      <c r="A31" s="12"/>
      <c r="B31" s="30"/>
      <c r="C31" s="30"/>
      <c r="D31" s="13"/>
      <c r="E31" s="14"/>
      <c r="F31" s="15"/>
      <c r="G31" s="15"/>
    </row>
    <row r="32" spans="1:7" x14ac:dyDescent="0.25">
      <c r="A32" s="16" t="s">
        <v>93</v>
      </c>
      <c r="B32" s="30"/>
      <c r="C32" s="30"/>
      <c r="D32" s="13"/>
      <c r="E32" s="14"/>
      <c r="F32" s="15"/>
      <c r="G32" s="15"/>
    </row>
    <row r="33" spans="1:7" x14ac:dyDescent="0.25">
      <c r="A33" s="12"/>
      <c r="B33" s="30"/>
      <c r="C33" s="30"/>
      <c r="D33" s="13"/>
      <c r="E33" s="14"/>
      <c r="F33" s="15"/>
      <c r="G33" s="15"/>
    </row>
    <row r="34" spans="1:7" x14ac:dyDescent="0.25">
      <c r="A34" s="16" t="s">
        <v>94</v>
      </c>
      <c r="B34" s="30"/>
      <c r="C34" s="30"/>
      <c r="D34" s="13"/>
      <c r="E34" s="14"/>
      <c r="F34" s="15"/>
      <c r="G34" s="15"/>
    </row>
    <row r="35" spans="1:7" x14ac:dyDescent="0.25">
      <c r="A35" s="12" t="s">
        <v>613</v>
      </c>
      <c r="B35" s="30" t="s">
        <v>614</v>
      </c>
      <c r="C35" s="30" t="s">
        <v>97</v>
      </c>
      <c r="D35" s="13">
        <v>2500000</v>
      </c>
      <c r="E35" s="14">
        <v>2487.14</v>
      </c>
      <c r="F35" s="15">
        <v>0.21640000000000001</v>
      </c>
      <c r="G35" s="15">
        <v>5.8999999999999997E-2</v>
      </c>
    </row>
    <row r="36" spans="1:7" x14ac:dyDescent="0.25">
      <c r="A36" s="16" t="s">
        <v>102</v>
      </c>
      <c r="B36" s="31"/>
      <c r="C36" s="31"/>
      <c r="D36" s="17"/>
      <c r="E36" s="18">
        <v>2487.14</v>
      </c>
      <c r="F36" s="19">
        <v>0.21640000000000001</v>
      </c>
      <c r="G36" s="20"/>
    </row>
    <row r="37" spans="1:7" x14ac:dyDescent="0.25">
      <c r="A37" s="12"/>
      <c r="B37" s="30"/>
      <c r="C37" s="30"/>
      <c r="D37" s="13"/>
      <c r="E37" s="14"/>
      <c r="F37" s="15"/>
      <c r="G37" s="15"/>
    </row>
    <row r="38" spans="1:7" x14ac:dyDescent="0.25">
      <c r="A38" s="21" t="s">
        <v>127</v>
      </c>
      <c r="B38" s="32"/>
      <c r="C38" s="32"/>
      <c r="D38" s="22"/>
      <c r="E38" s="18">
        <v>2487.14</v>
      </c>
      <c r="F38" s="19">
        <v>0.21640000000000001</v>
      </c>
      <c r="G38" s="20"/>
    </row>
    <row r="39" spans="1:7" x14ac:dyDescent="0.25">
      <c r="A39" s="12"/>
      <c r="B39" s="30"/>
      <c r="C39" s="30"/>
      <c r="D39" s="13"/>
      <c r="E39" s="14"/>
      <c r="F39" s="15"/>
      <c r="G39" s="15"/>
    </row>
    <row r="40" spans="1:7" x14ac:dyDescent="0.25">
      <c r="A40" s="12"/>
      <c r="B40" s="30"/>
      <c r="C40" s="30"/>
      <c r="D40" s="13"/>
      <c r="E40" s="14"/>
      <c r="F40" s="15"/>
      <c r="G40" s="15"/>
    </row>
    <row r="41" spans="1:7" x14ac:dyDescent="0.25">
      <c r="A41" s="16" t="s">
        <v>128</v>
      </c>
      <c r="B41" s="30"/>
      <c r="C41" s="30"/>
      <c r="D41" s="13"/>
      <c r="E41" s="14"/>
      <c r="F41" s="15"/>
      <c r="G41" s="15"/>
    </row>
    <row r="42" spans="1:7" x14ac:dyDescent="0.25">
      <c r="A42" s="12" t="s">
        <v>129</v>
      </c>
      <c r="B42" s="30"/>
      <c r="C42" s="30"/>
      <c r="D42" s="13"/>
      <c r="E42" s="14">
        <v>1111.46</v>
      </c>
      <c r="F42" s="15">
        <v>9.6699999999999994E-2</v>
      </c>
      <c r="G42" s="15">
        <v>5.9233000000000001E-2</v>
      </c>
    </row>
    <row r="43" spans="1:7" x14ac:dyDescent="0.25">
      <c r="A43" s="16" t="s">
        <v>102</v>
      </c>
      <c r="B43" s="31"/>
      <c r="C43" s="31"/>
      <c r="D43" s="17"/>
      <c r="E43" s="18">
        <v>1111.46</v>
      </c>
      <c r="F43" s="19">
        <v>9.6699999999999994E-2</v>
      </c>
      <c r="G43" s="20"/>
    </row>
    <row r="44" spans="1:7" x14ac:dyDescent="0.25">
      <c r="A44" s="12"/>
      <c r="B44" s="30"/>
      <c r="C44" s="30"/>
      <c r="D44" s="13"/>
      <c r="E44" s="14"/>
      <c r="F44" s="15"/>
      <c r="G44" s="15"/>
    </row>
    <row r="45" spans="1:7" x14ac:dyDescent="0.25">
      <c r="A45" s="21" t="s">
        <v>127</v>
      </c>
      <c r="B45" s="32"/>
      <c r="C45" s="32"/>
      <c r="D45" s="22"/>
      <c r="E45" s="18">
        <v>1111.46</v>
      </c>
      <c r="F45" s="19">
        <v>9.6699999999999994E-2</v>
      </c>
      <c r="G45" s="20"/>
    </row>
    <row r="46" spans="1:7" x14ac:dyDescent="0.25">
      <c r="A46" s="12" t="s">
        <v>130</v>
      </c>
      <c r="B46" s="30"/>
      <c r="C46" s="30"/>
      <c r="D46" s="13"/>
      <c r="E46" s="14">
        <v>98.053105900000006</v>
      </c>
      <c r="F46" s="15">
        <v>8.5319999999999997E-3</v>
      </c>
      <c r="G46" s="15"/>
    </row>
    <row r="47" spans="1:7" x14ac:dyDescent="0.25">
      <c r="A47" s="12" t="s">
        <v>131</v>
      </c>
      <c r="B47" s="30"/>
      <c r="C47" s="30"/>
      <c r="D47" s="13"/>
      <c r="E47" s="23">
        <v>-46.033105900000002</v>
      </c>
      <c r="F47" s="24">
        <v>-4.032E-3</v>
      </c>
      <c r="G47" s="15">
        <v>5.9233000000000001E-2</v>
      </c>
    </row>
    <row r="48" spans="1:7" x14ac:dyDescent="0.25">
      <c r="A48" s="25" t="s">
        <v>132</v>
      </c>
      <c r="B48" s="33"/>
      <c r="C48" s="33"/>
      <c r="D48" s="26"/>
      <c r="E48" s="27">
        <v>11491.28</v>
      </c>
      <c r="F48" s="28">
        <v>1</v>
      </c>
      <c r="G48" s="28"/>
    </row>
    <row r="50" spans="1:7" x14ac:dyDescent="0.25">
      <c r="A50" s="1"/>
    </row>
    <row r="53" spans="1:7" x14ac:dyDescent="0.25">
      <c r="A53" s="1" t="s">
        <v>1957</v>
      </c>
    </row>
    <row r="54" spans="1:7" x14ac:dyDescent="0.25">
      <c r="A54" s="47" t="s">
        <v>1958</v>
      </c>
      <c r="B54" s="34" t="s">
        <v>92</v>
      </c>
    </row>
    <row r="55" spans="1:7" x14ac:dyDescent="0.25">
      <c r="A55" t="s">
        <v>1959</v>
      </c>
    </row>
    <row r="56" spans="1:7" x14ac:dyDescent="0.25">
      <c r="A56" t="s">
        <v>1960</v>
      </c>
      <c r="B56" t="s">
        <v>1961</v>
      </c>
      <c r="C56" t="s">
        <v>1961</v>
      </c>
    </row>
    <row r="57" spans="1:7" x14ac:dyDescent="0.25">
      <c r="B57" s="48">
        <v>44803</v>
      </c>
      <c r="C57" s="48">
        <v>44834</v>
      </c>
    </row>
    <row r="58" spans="1:7" x14ac:dyDescent="0.25">
      <c r="A58" t="s">
        <v>1962</v>
      </c>
      <c r="B58" t="s">
        <v>1964</v>
      </c>
      <c r="C58" t="s">
        <v>1964</v>
      </c>
      <c r="E58" s="2"/>
      <c r="G58"/>
    </row>
    <row r="59" spans="1:7" x14ac:dyDescent="0.25">
      <c r="A59" t="s">
        <v>1963</v>
      </c>
      <c r="B59" t="s">
        <v>1964</v>
      </c>
      <c r="C59" t="s">
        <v>1964</v>
      </c>
      <c r="E59" s="2"/>
      <c r="G59"/>
    </row>
    <row r="60" spans="1:7" x14ac:dyDescent="0.25">
      <c r="A60" t="s">
        <v>1986</v>
      </c>
      <c r="B60">
        <v>20.093</v>
      </c>
      <c r="C60">
        <v>20.000499999999999</v>
      </c>
      <c r="E60" s="2"/>
      <c r="G60"/>
    </row>
    <row r="61" spans="1:7" x14ac:dyDescent="0.25">
      <c r="A61" t="s">
        <v>1965</v>
      </c>
      <c r="B61">
        <v>20.947500000000002</v>
      </c>
      <c r="C61">
        <v>20.870699999999999</v>
      </c>
      <c r="E61" s="2"/>
      <c r="G61"/>
    </row>
    <row r="62" spans="1:7" x14ac:dyDescent="0.25">
      <c r="A62" t="s">
        <v>1966</v>
      </c>
      <c r="B62">
        <v>20.864100000000001</v>
      </c>
      <c r="C62">
        <v>20.787500000000001</v>
      </c>
      <c r="E62" s="2"/>
      <c r="G62"/>
    </row>
    <row r="63" spans="1:7" x14ac:dyDescent="0.25">
      <c r="A63" t="s">
        <v>1987</v>
      </c>
      <c r="B63">
        <v>16.665800000000001</v>
      </c>
      <c r="C63">
        <v>16.604600000000001</v>
      </c>
      <c r="E63" s="2"/>
      <c r="G63"/>
    </row>
    <row r="64" spans="1:7" x14ac:dyDescent="0.25">
      <c r="A64" t="s">
        <v>1988</v>
      </c>
      <c r="B64">
        <v>16.289200000000001</v>
      </c>
      <c r="C64">
        <v>16.0779</v>
      </c>
      <c r="E64" s="2"/>
      <c r="G64"/>
    </row>
    <row r="65" spans="1:7" x14ac:dyDescent="0.25">
      <c r="A65" t="s">
        <v>1970</v>
      </c>
      <c r="B65">
        <v>20.0702</v>
      </c>
      <c r="C65">
        <v>19.985499999999998</v>
      </c>
      <c r="E65" s="2"/>
      <c r="G65"/>
    </row>
    <row r="66" spans="1:7" x14ac:dyDescent="0.25">
      <c r="A66" t="s">
        <v>1974</v>
      </c>
      <c r="B66" t="s">
        <v>1964</v>
      </c>
      <c r="C66" t="s">
        <v>1964</v>
      </c>
      <c r="E66" s="2"/>
      <c r="G66"/>
    </row>
    <row r="67" spans="1:7" x14ac:dyDescent="0.25">
      <c r="A67" t="s">
        <v>1989</v>
      </c>
      <c r="B67">
        <v>19.574200000000001</v>
      </c>
      <c r="C67">
        <v>19.479099999999999</v>
      </c>
      <c r="E67" s="2"/>
      <c r="G67"/>
    </row>
    <row r="68" spans="1:7" x14ac:dyDescent="0.25">
      <c r="A68" t="s">
        <v>1990</v>
      </c>
      <c r="B68">
        <v>20.061499999999999</v>
      </c>
      <c r="C68">
        <v>19.976800000000001</v>
      </c>
      <c r="E68" s="2"/>
      <c r="G68"/>
    </row>
    <row r="69" spans="1:7" x14ac:dyDescent="0.25">
      <c r="A69" t="s">
        <v>1991</v>
      </c>
      <c r="B69">
        <v>20.0745</v>
      </c>
      <c r="C69">
        <v>19.989699999999999</v>
      </c>
      <c r="E69" s="2"/>
      <c r="G69"/>
    </row>
    <row r="70" spans="1:7" x14ac:dyDescent="0.25">
      <c r="A70" t="s">
        <v>1992</v>
      </c>
      <c r="B70">
        <v>10.414999999999999</v>
      </c>
      <c r="C70">
        <v>10.371</v>
      </c>
      <c r="E70" s="2"/>
      <c r="G70"/>
    </row>
    <row r="71" spans="1:7" x14ac:dyDescent="0.25">
      <c r="A71" t="s">
        <v>1993</v>
      </c>
      <c r="B71">
        <v>10.3202</v>
      </c>
      <c r="C71">
        <v>10.217499999999999</v>
      </c>
      <c r="E71" s="2"/>
      <c r="G71"/>
    </row>
    <row r="72" spans="1:7" x14ac:dyDescent="0.25">
      <c r="A72" t="s">
        <v>1975</v>
      </c>
      <c r="E72" s="2"/>
      <c r="G72"/>
    </row>
    <row r="74" spans="1:7" x14ac:dyDescent="0.25">
      <c r="A74" t="s">
        <v>1994</v>
      </c>
    </row>
    <row r="76" spans="1:7" x14ac:dyDescent="0.25">
      <c r="A76" s="50" t="s">
        <v>1995</v>
      </c>
      <c r="B76" s="50" t="s">
        <v>1996</v>
      </c>
      <c r="C76" s="50" t="s">
        <v>1997</v>
      </c>
      <c r="D76" s="50" t="s">
        <v>1998</v>
      </c>
    </row>
    <row r="77" spans="1:7" x14ac:dyDescent="0.25">
      <c r="A77" s="50" t="s">
        <v>1999</v>
      </c>
      <c r="B77" s="50"/>
      <c r="C77" s="50">
        <v>1.8817299999999999E-2</v>
      </c>
      <c r="D77" s="50">
        <v>1.8817299999999999E-2</v>
      </c>
    </row>
    <row r="78" spans="1:7" x14ac:dyDescent="0.25">
      <c r="A78" s="50" t="s">
        <v>2000</v>
      </c>
      <c r="B78" s="50"/>
      <c r="C78" s="50">
        <v>0.22761509999999999</v>
      </c>
      <c r="D78" s="50">
        <v>0.22761509999999999</v>
      </c>
    </row>
    <row r="79" spans="1:7" x14ac:dyDescent="0.25">
      <c r="A79" s="50" t="s">
        <v>2001</v>
      </c>
      <c r="B79" s="50"/>
      <c r="C79" s="50">
        <v>1.2897799999999999E-2</v>
      </c>
      <c r="D79" s="50">
        <v>1.2897799999999999E-2</v>
      </c>
    </row>
    <row r="80" spans="1:7" x14ac:dyDescent="0.25">
      <c r="A80" s="50" t="s">
        <v>2002</v>
      </c>
      <c r="B80" s="50"/>
      <c r="C80" s="50">
        <v>7.2578199999999995E-2</v>
      </c>
      <c r="D80" s="50">
        <v>7.2578199999999995E-2</v>
      </c>
    </row>
    <row r="82" spans="1:6" x14ac:dyDescent="0.25">
      <c r="A82" t="s">
        <v>1977</v>
      </c>
      <c r="B82" s="34" t="s">
        <v>92</v>
      </c>
    </row>
    <row r="83" spans="1:6" ht="30" x14ac:dyDescent="0.25">
      <c r="A83" s="47" t="s">
        <v>1978</v>
      </c>
      <c r="B83" s="34" t="s">
        <v>92</v>
      </c>
    </row>
    <row r="84" spans="1:6" x14ac:dyDescent="0.25">
      <c r="A84" s="47" t="s">
        <v>1979</v>
      </c>
      <c r="B84" s="34" t="s">
        <v>92</v>
      </c>
    </row>
    <row r="85" spans="1:6" x14ac:dyDescent="0.25">
      <c r="A85" t="s">
        <v>1980</v>
      </c>
      <c r="B85" s="49">
        <v>6.4009952736159601</v>
      </c>
    </row>
    <row r="86" spans="1:6" ht="30" x14ac:dyDescent="0.25">
      <c r="A86" s="47" t="s">
        <v>1981</v>
      </c>
      <c r="B86" s="34" t="s">
        <v>92</v>
      </c>
    </row>
    <row r="87" spans="1:6" ht="30" x14ac:dyDescent="0.25">
      <c r="A87" s="47" t="s">
        <v>1982</v>
      </c>
      <c r="B87" s="34" t="s">
        <v>92</v>
      </c>
    </row>
    <row r="88" spans="1:6" x14ac:dyDescent="0.25">
      <c r="A88" s="47" t="s">
        <v>2114</v>
      </c>
      <c r="B88" s="34" t="s">
        <v>92</v>
      </c>
    </row>
    <row r="89" spans="1:6" x14ac:dyDescent="0.25">
      <c r="A89" s="47" t="s">
        <v>2115</v>
      </c>
      <c r="B89" s="34" t="s">
        <v>92</v>
      </c>
    </row>
    <row r="92" spans="1:6" ht="30" x14ac:dyDescent="0.25">
      <c r="A92" s="63" t="s">
        <v>2164</v>
      </c>
      <c r="B92" s="55" t="s">
        <v>2165</v>
      </c>
      <c r="C92" s="55" t="s">
        <v>2121</v>
      </c>
      <c r="D92" s="65" t="s">
        <v>2122</v>
      </c>
      <c r="E92" s="65" t="s">
        <v>2121</v>
      </c>
      <c r="F92" s="65" t="s">
        <v>2122</v>
      </c>
    </row>
    <row r="93" spans="1:6" ht="96" customHeight="1" x14ac:dyDescent="0.25">
      <c r="A93" s="64" t="str">
        <f>HYPERLINK("[EDEL_Portfolio Monthly 30092022.xlsx]EDGSEC!A1","Edelweiss Government Securities Fund")</f>
        <v>Edelweiss Government Securities Fund</v>
      </c>
      <c r="B93" s="59"/>
      <c r="C93" s="57" t="s">
        <v>2134</v>
      </c>
      <c r="D93" s="59"/>
      <c r="E93" s="57" t="s">
        <v>2135</v>
      </c>
      <c r="F93" s="59"/>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0CCBE-A612-458D-80F9-AF403E3453C8}">
  <dimension ref="A1:H105"/>
  <sheetViews>
    <sheetView showGridLines="0" workbookViewId="0">
      <pane ySplit="4" topLeftCell="A88"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35</v>
      </c>
      <c r="B1" s="66"/>
      <c r="C1" s="66"/>
      <c r="D1" s="66"/>
      <c r="E1" s="66"/>
      <c r="F1" s="66"/>
      <c r="G1" s="66"/>
      <c r="H1" s="51" t="str">
        <f>HYPERLINK("[EDEL_Portfolio Monthly 30092022.xlsx]Index!A1","Index")</f>
        <v>Index</v>
      </c>
    </row>
    <row r="2" spans="1:8" ht="18.75" x14ac:dyDescent="0.25">
      <c r="A2" s="66" t="s">
        <v>36</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6" t="s">
        <v>135</v>
      </c>
      <c r="B9" s="30"/>
      <c r="C9" s="30"/>
      <c r="D9" s="13"/>
      <c r="E9" s="14"/>
      <c r="F9" s="15"/>
      <c r="G9" s="15"/>
    </row>
    <row r="10" spans="1:8" x14ac:dyDescent="0.25">
      <c r="A10" s="16" t="s">
        <v>136</v>
      </c>
      <c r="B10" s="30"/>
      <c r="C10" s="30"/>
      <c r="D10" s="13"/>
      <c r="E10" s="14"/>
      <c r="F10" s="15"/>
      <c r="G10" s="15"/>
    </row>
    <row r="11" spans="1:8" x14ac:dyDescent="0.25">
      <c r="A11" s="12" t="s">
        <v>615</v>
      </c>
      <c r="B11" s="30" t="s">
        <v>616</v>
      </c>
      <c r="C11" s="30" t="s">
        <v>139</v>
      </c>
      <c r="D11" s="13">
        <v>20000000</v>
      </c>
      <c r="E11" s="14">
        <v>19900.939999999999</v>
      </c>
      <c r="F11" s="15">
        <v>7.6700000000000004E-2</v>
      </c>
      <c r="G11" s="15">
        <v>7.46E-2</v>
      </c>
    </row>
    <row r="12" spans="1:8" x14ac:dyDescent="0.25">
      <c r="A12" s="12" t="s">
        <v>617</v>
      </c>
      <c r="B12" s="30" t="s">
        <v>618</v>
      </c>
      <c r="C12" s="30" t="s">
        <v>139</v>
      </c>
      <c r="D12" s="13">
        <v>16000000</v>
      </c>
      <c r="E12" s="14">
        <v>15870.74</v>
      </c>
      <c r="F12" s="15">
        <v>6.1199999999999997E-2</v>
      </c>
      <c r="G12" s="15">
        <v>7.535E-2</v>
      </c>
    </row>
    <row r="13" spans="1:8" x14ac:dyDescent="0.25">
      <c r="A13" s="12" t="s">
        <v>619</v>
      </c>
      <c r="B13" s="30" t="s">
        <v>620</v>
      </c>
      <c r="C13" s="30" t="s">
        <v>139</v>
      </c>
      <c r="D13" s="13">
        <v>15000000</v>
      </c>
      <c r="E13" s="14">
        <v>15197.43</v>
      </c>
      <c r="F13" s="15">
        <v>5.8599999999999999E-2</v>
      </c>
      <c r="G13" s="15">
        <v>7.5423000000000004E-2</v>
      </c>
    </row>
    <row r="14" spans="1:8" x14ac:dyDescent="0.25">
      <c r="A14" s="12" t="s">
        <v>621</v>
      </c>
      <c r="B14" s="30" t="s">
        <v>622</v>
      </c>
      <c r="C14" s="30" t="s">
        <v>139</v>
      </c>
      <c r="D14" s="13">
        <v>15000000</v>
      </c>
      <c r="E14" s="14">
        <v>14258.4</v>
      </c>
      <c r="F14" s="15">
        <v>5.5E-2</v>
      </c>
      <c r="G14" s="15">
        <v>7.4899999999999994E-2</v>
      </c>
    </row>
    <row r="15" spans="1:8" x14ac:dyDescent="0.25">
      <c r="A15" s="12" t="s">
        <v>623</v>
      </c>
      <c r="B15" s="30" t="s">
        <v>624</v>
      </c>
      <c r="C15" s="30" t="s">
        <v>139</v>
      </c>
      <c r="D15" s="13">
        <v>11000000</v>
      </c>
      <c r="E15" s="14">
        <v>11177.8</v>
      </c>
      <c r="F15" s="15">
        <v>4.3099999999999999E-2</v>
      </c>
      <c r="G15" s="15">
        <v>7.4300000000000005E-2</v>
      </c>
    </row>
    <row r="16" spans="1:8" x14ac:dyDescent="0.25">
      <c r="A16" s="12" t="s">
        <v>625</v>
      </c>
      <c r="B16" s="30" t="s">
        <v>626</v>
      </c>
      <c r="C16" s="30" t="s">
        <v>139</v>
      </c>
      <c r="D16" s="13">
        <v>11000000</v>
      </c>
      <c r="E16" s="14">
        <v>11156.23</v>
      </c>
      <c r="F16" s="15">
        <v>4.2999999999999997E-2</v>
      </c>
      <c r="G16" s="15">
        <v>7.4550000000000005E-2</v>
      </c>
    </row>
    <row r="17" spans="1:7" x14ac:dyDescent="0.25">
      <c r="A17" s="12" t="s">
        <v>627</v>
      </c>
      <c r="B17" s="30" t="s">
        <v>628</v>
      </c>
      <c r="C17" s="30" t="s">
        <v>139</v>
      </c>
      <c r="D17" s="13">
        <v>5000000</v>
      </c>
      <c r="E17" s="14">
        <v>5062.6899999999996</v>
      </c>
      <c r="F17" s="15">
        <v>1.95E-2</v>
      </c>
      <c r="G17" s="15">
        <v>7.5899999999999995E-2</v>
      </c>
    </row>
    <row r="18" spans="1:7" x14ac:dyDescent="0.25">
      <c r="A18" s="12" t="s">
        <v>629</v>
      </c>
      <c r="B18" s="30" t="s">
        <v>630</v>
      </c>
      <c r="C18" s="30" t="s">
        <v>139</v>
      </c>
      <c r="D18" s="13">
        <v>3500000</v>
      </c>
      <c r="E18" s="14">
        <v>3494.51</v>
      </c>
      <c r="F18" s="15">
        <v>1.35E-2</v>
      </c>
      <c r="G18" s="15">
        <v>7.5700000000000003E-2</v>
      </c>
    </row>
    <row r="19" spans="1:7" x14ac:dyDescent="0.25">
      <c r="A19" s="12" t="s">
        <v>631</v>
      </c>
      <c r="B19" s="30" t="s">
        <v>632</v>
      </c>
      <c r="C19" s="30" t="s">
        <v>139</v>
      </c>
      <c r="D19" s="13">
        <v>3000000</v>
      </c>
      <c r="E19" s="14">
        <v>2970.24</v>
      </c>
      <c r="F19" s="15">
        <v>1.15E-2</v>
      </c>
      <c r="G19" s="15">
        <v>7.51E-2</v>
      </c>
    </row>
    <row r="20" spans="1:7" x14ac:dyDescent="0.25">
      <c r="A20" s="12" t="s">
        <v>633</v>
      </c>
      <c r="B20" s="30" t="s">
        <v>634</v>
      </c>
      <c r="C20" s="30" t="s">
        <v>155</v>
      </c>
      <c r="D20" s="13">
        <v>3000000</v>
      </c>
      <c r="E20" s="14">
        <v>2958.14</v>
      </c>
      <c r="F20" s="15">
        <v>1.14E-2</v>
      </c>
      <c r="G20" s="15">
        <v>7.4999999999999997E-2</v>
      </c>
    </row>
    <row r="21" spans="1:7" x14ac:dyDescent="0.25">
      <c r="A21" s="12" t="s">
        <v>635</v>
      </c>
      <c r="B21" s="30" t="s">
        <v>636</v>
      </c>
      <c r="C21" s="30" t="s">
        <v>139</v>
      </c>
      <c r="D21" s="13">
        <v>2700000</v>
      </c>
      <c r="E21" s="14">
        <v>2775.65</v>
      </c>
      <c r="F21" s="15">
        <v>1.0699999999999999E-2</v>
      </c>
      <c r="G21" s="15">
        <v>7.5302999999999995E-2</v>
      </c>
    </row>
    <row r="22" spans="1:7" x14ac:dyDescent="0.25">
      <c r="A22" s="12" t="s">
        <v>637</v>
      </c>
      <c r="B22" s="30" t="s">
        <v>638</v>
      </c>
      <c r="C22" s="30" t="s">
        <v>139</v>
      </c>
      <c r="D22" s="13">
        <v>2500000</v>
      </c>
      <c r="E22" s="14">
        <v>2621.73</v>
      </c>
      <c r="F22" s="15">
        <v>1.01E-2</v>
      </c>
      <c r="G22" s="15">
        <v>7.4099999999999999E-2</v>
      </c>
    </row>
    <row r="23" spans="1:7" x14ac:dyDescent="0.25">
      <c r="A23" s="12" t="s">
        <v>639</v>
      </c>
      <c r="B23" s="30" t="s">
        <v>640</v>
      </c>
      <c r="C23" s="30" t="s">
        <v>139</v>
      </c>
      <c r="D23" s="13">
        <v>2500000</v>
      </c>
      <c r="E23" s="14">
        <v>2495.08</v>
      </c>
      <c r="F23" s="15">
        <v>9.5999999999999992E-3</v>
      </c>
      <c r="G23" s="15">
        <v>7.5700000000000003E-2</v>
      </c>
    </row>
    <row r="24" spans="1:7" x14ac:dyDescent="0.25">
      <c r="A24" s="12" t="s">
        <v>641</v>
      </c>
      <c r="B24" s="30" t="s">
        <v>642</v>
      </c>
      <c r="C24" s="30" t="s">
        <v>146</v>
      </c>
      <c r="D24" s="13">
        <v>2000000</v>
      </c>
      <c r="E24" s="14">
        <v>2001.26</v>
      </c>
      <c r="F24" s="15">
        <v>7.7000000000000002E-3</v>
      </c>
      <c r="G24" s="15">
        <v>7.4800000000000005E-2</v>
      </c>
    </row>
    <row r="25" spans="1:7" x14ac:dyDescent="0.25">
      <c r="A25" s="12" t="s">
        <v>643</v>
      </c>
      <c r="B25" s="30" t="s">
        <v>644</v>
      </c>
      <c r="C25" s="30" t="s">
        <v>146</v>
      </c>
      <c r="D25" s="13">
        <v>1500000</v>
      </c>
      <c r="E25" s="14">
        <v>1598.84</v>
      </c>
      <c r="F25" s="15">
        <v>6.1999999999999998E-3</v>
      </c>
      <c r="G25" s="15">
        <v>7.4300000000000005E-2</v>
      </c>
    </row>
    <row r="26" spans="1:7" x14ac:dyDescent="0.25">
      <c r="A26" s="12" t="s">
        <v>645</v>
      </c>
      <c r="B26" s="30" t="s">
        <v>646</v>
      </c>
      <c r="C26" s="30" t="s">
        <v>139</v>
      </c>
      <c r="D26" s="13">
        <v>1500000</v>
      </c>
      <c r="E26" s="14">
        <v>1480.67</v>
      </c>
      <c r="F26" s="15">
        <v>5.7000000000000002E-3</v>
      </c>
      <c r="G26" s="15">
        <v>7.5802999999999995E-2</v>
      </c>
    </row>
    <row r="27" spans="1:7" x14ac:dyDescent="0.25">
      <c r="A27" s="12" t="s">
        <v>647</v>
      </c>
      <c r="B27" s="30" t="s">
        <v>648</v>
      </c>
      <c r="C27" s="30" t="s">
        <v>139</v>
      </c>
      <c r="D27" s="13">
        <v>500000</v>
      </c>
      <c r="E27" s="14">
        <v>473.74</v>
      </c>
      <c r="F27" s="15">
        <v>1.8E-3</v>
      </c>
      <c r="G27" s="15">
        <v>7.5200000000000003E-2</v>
      </c>
    </row>
    <row r="28" spans="1:7" x14ac:dyDescent="0.25">
      <c r="A28" s="16" t="s">
        <v>102</v>
      </c>
      <c r="B28" s="31"/>
      <c r="C28" s="31"/>
      <c r="D28" s="17"/>
      <c r="E28" s="18">
        <v>115494.09</v>
      </c>
      <c r="F28" s="19">
        <v>0.44529999999999997</v>
      </c>
      <c r="G28" s="20"/>
    </row>
    <row r="29" spans="1:7" x14ac:dyDescent="0.25">
      <c r="A29" s="12"/>
      <c r="B29" s="30"/>
      <c r="C29" s="30"/>
      <c r="D29" s="13"/>
      <c r="E29" s="14"/>
      <c r="F29" s="15"/>
      <c r="G29" s="15"/>
    </row>
    <row r="30" spans="1:7" x14ac:dyDescent="0.25">
      <c r="A30" s="16" t="s">
        <v>404</v>
      </c>
      <c r="B30" s="30"/>
      <c r="C30" s="30"/>
      <c r="D30" s="13"/>
      <c r="E30" s="14"/>
      <c r="F30" s="15"/>
      <c r="G30" s="15"/>
    </row>
    <row r="31" spans="1:7" x14ac:dyDescent="0.25">
      <c r="A31" s="12" t="s">
        <v>649</v>
      </c>
      <c r="B31" s="30" t="s">
        <v>650</v>
      </c>
      <c r="C31" s="30" t="s">
        <v>97</v>
      </c>
      <c r="D31" s="13">
        <v>2500000</v>
      </c>
      <c r="E31" s="14">
        <v>2365.23</v>
      </c>
      <c r="F31" s="15">
        <v>9.1000000000000004E-3</v>
      </c>
      <c r="G31" s="15">
        <v>7.2744000000000003E-2</v>
      </c>
    </row>
    <row r="32" spans="1:7" x14ac:dyDescent="0.25">
      <c r="A32" s="16" t="s">
        <v>102</v>
      </c>
      <c r="B32" s="31"/>
      <c r="C32" s="31"/>
      <c r="D32" s="17"/>
      <c r="E32" s="18">
        <v>2365.23</v>
      </c>
      <c r="F32" s="19">
        <v>9.1000000000000004E-3</v>
      </c>
      <c r="G32" s="20"/>
    </row>
    <row r="33" spans="1:7" x14ac:dyDescent="0.25">
      <c r="A33" s="16" t="s">
        <v>550</v>
      </c>
      <c r="B33" s="30"/>
      <c r="C33" s="30"/>
      <c r="D33" s="13"/>
      <c r="E33" s="14"/>
      <c r="F33" s="15"/>
      <c r="G33" s="15"/>
    </row>
    <row r="34" spans="1:7" x14ac:dyDescent="0.25">
      <c r="A34" s="12" t="s">
        <v>651</v>
      </c>
      <c r="B34" s="30" t="s">
        <v>652</v>
      </c>
      <c r="C34" s="30" t="s">
        <v>97</v>
      </c>
      <c r="D34" s="13">
        <v>10500000</v>
      </c>
      <c r="E34" s="14">
        <v>10613.76</v>
      </c>
      <c r="F34" s="15">
        <v>4.0899999999999999E-2</v>
      </c>
      <c r="G34" s="15">
        <v>7.4846999999999997E-2</v>
      </c>
    </row>
    <row r="35" spans="1:7" x14ac:dyDescent="0.25">
      <c r="A35" s="12" t="s">
        <v>653</v>
      </c>
      <c r="B35" s="30" t="s">
        <v>654</v>
      </c>
      <c r="C35" s="30" t="s">
        <v>97</v>
      </c>
      <c r="D35" s="13">
        <v>10000000</v>
      </c>
      <c r="E35" s="14">
        <v>9902.7900000000009</v>
      </c>
      <c r="F35" s="15">
        <v>3.8199999999999998E-2</v>
      </c>
      <c r="G35" s="15">
        <v>7.4633000000000005E-2</v>
      </c>
    </row>
    <row r="36" spans="1:7" x14ac:dyDescent="0.25">
      <c r="A36" s="12" t="s">
        <v>609</v>
      </c>
      <c r="B36" s="30" t="s">
        <v>610</v>
      </c>
      <c r="C36" s="30" t="s">
        <v>97</v>
      </c>
      <c r="D36" s="13">
        <v>9500000</v>
      </c>
      <c r="E36" s="14">
        <v>9624.61</v>
      </c>
      <c r="F36" s="15">
        <v>3.7100000000000001E-2</v>
      </c>
      <c r="G36" s="15">
        <v>7.4470999999999996E-2</v>
      </c>
    </row>
    <row r="37" spans="1:7" x14ac:dyDescent="0.25">
      <c r="A37" s="12" t="s">
        <v>655</v>
      </c>
      <c r="B37" s="30" t="s">
        <v>656</v>
      </c>
      <c r="C37" s="30" t="s">
        <v>97</v>
      </c>
      <c r="D37" s="13">
        <v>9000000</v>
      </c>
      <c r="E37" s="14">
        <v>8712.94</v>
      </c>
      <c r="F37" s="15">
        <v>3.3599999999999998E-2</v>
      </c>
      <c r="G37" s="15">
        <v>7.4272000000000005E-2</v>
      </c>
    </row>
    <row r="38" spans="1:7" x14ac:dyDescent="0.25">
      <c r="A38" s="12" t="s">
        <v>657</v>
      </c>
      <c r="B38" s="30" t="s">
        <v>658</v>
      </c>
      <c r="C38" s="30" t="s">
        <v>97</v>
      </c>
      <c r="D38" s="13">
        <v>8500000</v>
      </c>
      <c r="E38" s="14">
        <v>8595.25</v>
      </c>
      <c r="F38" s="15">
        <v>3.3099999999999997E-2</v>
      </c>
      <c r="G38" s="15">
        <v>7.4450000000000002E-2</v>
      </c>
    </row>
    <row r="39" spans="1:7" x14ac:dyDescent="0.25">
      <c r="A39" s="12" t="s">
        <v>659</v>
      </c>
      <c r="B39" s="30" t="s">
        <v>660</v>
      </c>
      <c r="C39" s="30" t="s">
        <v>97</v>
      </c>
      <c r="D39" s="13">
        <v>8500000</v>
      </c>
      <c r="E39" s="14">
        <v>8543.49</v>
      </c>
      <c r="F39" s="15">
        <v>3.2899999999999999E-2</v>
      </c>
      <c r="G39" s="15">
        <v>7.4471999999999997E-2</v>
      </c>
    </row>
    <row r="40" spans="1:7" x14ac:dyDescent="0.25">
      <c r="A40" s="12" t="s">
        <v>661</v>
      </c>
      <c r="B40" s="30" t="s">
        <v>662</v>
      </c>
      <c r="C40" s="30" t="s">
        <v>97</v>
      </c>
      <c r="D40" s="13">
        <v>7500000</v>
      </c>
      <c r="E40" s="14">
        <v>7741.37</v>
      </c>
      <c r="F40" s="15">
        <v>2.9899999999999999E-2</v>
      </c>
      <c r="G40" s="15">
        <v>7.4573E-2</v>
      </c>
    </row>
    <row r="41" spans="1:7" x14ac:dyDescent="0.25">
      <c r="A41" s="12" t="s">
        <v>663</v>
      </c>
      <c r="B41" s="30" t="s">
        <v>664</v>
      </c>
      <c r="C41" s="30" t="s">
        <v>97</v>
      </c>
      <c r="D41" s="13">
        <v>6500000</v>
      </c>
      <c r="E41" s="14">
        <v>6613.67</v>
      </c>
      <c r="F41" s="15">
        <v>2.5499999999999998E-2</v>
      </c>
      <c r="G41" s="15">
        <v>7.4499999999999997E-2</v>
      </c>
    </row>
    <row r="42" spans="1:7" x14ac:dyDescent="0.25">
      <c r="A42" s="12" t="s">
        <v>665</v>
      </c>
      <c r="B42" s="30" t="s">
        <v>666</v>
      </c>
      <c r="C42" s="30" t="s">
        <v>97</v>
      </c>
      <c r="D42" s="13">
        <v>5500000</v>
      </c>
      <c r="E42" s="14">
        <v>5533.63</v>
      </c>
      <c r="F42" s="15">
        <v>2.1299999999999999E-2</v>
      </c>
      <c r="G42" s="15">
        <v>7.4399999999999994E-2</v>
      </c>
    </row>
    <row r="43" spans="1:7" x14ac:dyDescent="0.25">
      <c r="A43" s="12" t="s">
        <v>667</v>
      </c>
      <c r="B43" s="30" t="s">
        <v>668</v>
      </c>
      <c r="C43" s="30" t="s">
        <v>97</v>
      </c>
      <c r="D43" s="13">
        <v>5500000</v>
      </c>
      <c r="E43" s="14">
        <v>5523.96</v>
      </c>
      <c r="F43" s="15">
        <v>2.1299999999999999E-2</v>
      </c>
      <c r="G43" s="15">
        <v>7.4677999999999994E-2</v>
      </c>
    </row>
    <row r="44" spans="1:7" x14ac:dyDescent="0.25">
      <c r="A44" s="12" t="s">
        <v>669</v>
      </c>
      <c r="B44" s="30" t="s">
        <v>670</v>
      </c>
      <c r="C44" s="30" t="s">
        <v>97</v>
      </c>
      <c r="D44" s="13">
        <v>5000000</v>
      </c>
      <c r="E44" s="14">
        <v>5057.3100000000004</v>
      </c>
      <c r="F44" s="15">
        <v>1.95E-2</v>
      </c>
      <c r="G44" s="15">
        <v>7.4678999999999995E-2</v>
      </c>
    </row>
    <row r="45" spans="1:7" x14ac:dyDescent="0.25">
      <c r="A45" s="12" t="s">
        <v>671</v>
      </c>
      <c r="B45" s="30" t="s">
        <v>672</v>
      </c>
      <c r="C45" s="30" t="s">
        <v>97</v>
      </c>
      <c r="D45" s="13">
        <v>5000000</v>
      </c>
      <c r="E45" s="14">
        <v>5054.01</v>
      </c>
      <c r="F45" s="15">
        <v>1.95E-2</v>
      </c>
      <c r="G45" s="15">
        <v>7.4458999999999997E-2</v>
      </c>
    </row>
    <row r="46" spans="1:7" x14ac:dyDescent="0.25">
      <c r="A46" s="12" t="s">
        <v>673</v>
      </c>
      <c r="B46" s="30" t="s">
        <v>674</v>
      </c>
      <c r="C46" s="30" t="s">
        <v>97</v>
      </c>
      <c r="D46" s="13">
        <v>5000000</v>
      </c>
      <c r="E46" s="14">
        <v>5034.88</v>
      </c>
      <c r="F46" s="15">
        <v>1.9400000000000001E-2</v>
      </c>
      <c r="G46" s="15">
        <v>7.4542999999999998E-2</v>
      </c>
    </row>
    <row r="47" spans="1:7" x14ac:dyDescent="0.25">
      <c r="A47" s="12" t="s">
        <v>675</v>
      </c>
      <c r="B47" s="30" t="s">
        <v>676</v>
      </c>
      <c r="C47" s="30" t="s">
        <v>97</v>
      </c>
      <c r="D47" s="13">
        <v>5000000</v>
      </c>
      <c r="E47" s="14">
        <v>5027.5</v>
      </c>
      <c r="F47" s="15">
        <v>1.9400000000000001E-2</v>
      </c>
      <c r="G47" s="15">
        <v>7.4566999999999994E-2</v>
      </c>
    </row>
    <row r="48" spans="1:7" x14ac:dyDescent="0.25">
      <c r="A48" s="12" t="s">
        <v>677</v>
      </c>
      <c r="B48" s="30" t="s">
        <v>678</v>
      </c>
      <c r="C48" s="30" t="s">
        <v>97</v>
      </c>
      <c r="D48" s="13">
        <v>5000000</v>
      </c>
      <c r="E48" s="14">
        <v>5024.2700000000004</v>
      </c>
      <c r="F48" s="15">
        <v>1.9400000000000001E-2</v>
      </c>
      <c r="G48" s="15">
        <v>7.4542999999999998E-2</v>
      </c>
    </row>
    <row r="49" spans="1:7" x14ac:dyDescent="0.25">
      <c r="A49" s="12" t="s">
        <v>679</v>
      </c>
      <c r="B49" s="30" t="s">
        <v>680</v>
      </c>
      <c r="C49" s="30" t="s">
        <v>97</v>
      </c>
      <c r="D49" s="13">
        <v>4500000</v>
      </c>
      <c r="E49" s="14">
        <v>4516.79</v>
      </c>
      <c r="F49" s="15">
        <v>1.7399999999999999E-2</v>
      </c>
      <c r="G49" s="15">
        <v>7.4847999999999998E-2</v>
      </c>
    </row>
    <row r="50" spans="1:7" x14ac:dyDescent="0.25">
      <c r="A50" s="12" t="s">
        <v>681</v>
      </c>
      <c r="B50" s="30" t="s">
        <v>682</v>
      </c>
      <c r="C50" s="30" t="s">
        <v>97</v>
      </c>
      <c r="D50" s="13">
        <v>4500000</v>
      </c>
      <c r="E50" s="14">
        <v>4380.4799999999996</v>
      </c>
      <c r="F50" s="15">
        <v>1.6899999999999998E-2</v>
      </c>
      <c r="G50" s="15">
        <v>7.4271000000000004E-2</v>
      </c>
    </row>
    <row r="51" spans="1:7" x14ac:dyDescent="0.25">
      <c r="A51" s="12" t="s">
        <v>683</v>
      </c>
      <c r="B51" s="30" t="s">
        <v>684</v>
      </c>
      <c r="C51" s="30" t="s">
        <v>97</v>
      </c>
      <c r="D51" s="13">
        <v>2500000</v>
      </c>
      <c r="E51" s="14">
        <v>2538.59</v>
      </c>
      <c r="F51" s="15">
        <v>9.7999999999999997E-3</v>
      </c>
      <c r="G51" s="15">
        <v>7.4450000000000002E-2</v>
      </c>
    </row>
    <row r="52" spans="1:7" x14ac:dyDescent="0.25">
      <c r="A52" s="12" t="s">
        <v>685</v>
      </c>
      <c r="B52" s="30" t="s">
        <v>686</v>
      </c>
      <c r="C52" s="30" t="s">
        <v>97</v>
      </c>
      <c r="D52" s="13">
        <v>2500000</v>
      </c>
      <c r="E52" s="14">
        <v>2537.58</v>
      </c>
      <c r="F52" s="15">
        <v>9.7999999999999997E-3</v>
      </c>
      <c r="G52" s="15">
        <v>7.4458999999999997E-2</v>
      </c>
    </row>
    <row r="53" spans="1:7" x14ac:dyDescent="0.25">
      <c r="A53" s="12" t="s">
        <v>687</v>
      </c>
      <c r="B53" s="30" t="s">
        <v>688</v>
      </c>
      <c r="C53" s="30" t="s">
        <v>97</v>
      </c>
      <c r="D53" s="13">
        <v>2500000</v>
      </c>
      <c r="E53" s="14">
        <v>2473.25</v>
      </c>
      <c r="F53" s="15">
        <v>9.4999999999999998E-3</v>
      </c>
      <c r="G53" s="15">
        <v>7.4422000000000002E-2</v>
      </c>
    </row>
    <row r="54" spans="1:7" x14ac:dyDescent="0.25">
      <c r="A54" s="12" t="s">
        <v>689</v>
      </c>
      <c r="B54" s="30" t="s">
        <v>690</v>
      </c>
      <c r="C54" s="30" t="s">
        <v>97</v>
      </c>
      <c r="D54" s="13">
        <v>2500000</v>
      </c>
      <c r="E54" s="14">
        <v>2473.16</v>
      </c>
      <c r="F54" s="15">
        <v>9.4999999999999998E-3</v>
      </c>
      <c r="G54" s="15">
        <v>7.4634000000000006E-2</v>
      </c>
    </row>
    <row r="55" spans="1:7" x14ac:dyDescent="0.25">
      <c r="A55" s="12" t="s">
        <v>691</v>
      </c>
      <c r="B55" s="30" t="s">
        <v>692</v>
      </c>
      <c r="C55" s="30" t="s">
        <v>97</v>
      </c>
      <c r="D55" s="13">
        <v>2000000</v>
      </c>
      <c r="E55" s="14">
        <v>2010.89</v>
      </c>
      <c r="F55" s="15">
        <v>7.7999999999999996E-3</v>
      </c>
      <c r="G55" s="15">
        <v>7.4450000000000002E-2</v>
      </c>
    </row>
    <row r="56" spans="1:7" x14ac:dyDescent="0.25">
      <c r="A56" s="12" t="s">
        <v>693</v>
      </c>
      <c r="B56" s="30" t="s">
        <v>694</v>
      </c>
      <c r="C56" s="30" t="s">
        <v>97</v>
      </c>
      <c r="D56" s="13">
        <v>2000000</v>
      </c>
      <c r="E56" s="14">
        <v>1981.32</v>
      </c>
      <c r="F56" s="15">
        <v>7.6E-3</v>
      </c>
      <c r="G56" s="15">
        <v>7.4629000000000001E-2</v>
      </c>
    </row>
    <row r="57" spans="1:7" x14ac:dyDescent="0.25">
      <c r="A57" s="12" t="s">
        <v>695</v>
      </c>
      <c r="B57" s="30" t="s">
        <v>696</v>
      </c>
      <c r="C57" s="30" t="s">
        <v>97</v>
      </c>
      <c r="D57" s="13">
        <v>1500000</v>
      </c>
      <c r="E57" s="14">
        <v>1507.8</v>
      </c>
      <c r="F57" s="15">
        <v>5.7999999999999996E-3</v>
      </c>
      <c r="G57" s="15">
        <v>7.4450000000000002E-2</v>
      </c>
    </row>
    <row r="58" spans="1:7" x14ac:dyDescent="0.25">
      <c r="A58" s="12" t="s">
        <v>697</v>
      </c>
      <c r="B58" s="30" t="s">
        <v>698</v>
      </c>
      <c r="C58" s="30" t="s">
        <v>97</v>
      </c>
      <c r="D58" s="13">
        <v>1500000</v>
      </c>
      <c r="E58" s="14">
        <v>1482.9</v>
      </c>
      <c r="F58" s="15">
        <v>5.7000000000000002E-3</v>
      </c>
      <c r="G58" s="15">
        <v>7.4517E-2</v>
      </c>
    </row>
    <row r="59" spans="1:7" x14ac:dyDescent="0.25">
      <c r="A59" s="12" t="s">
        <v>699</v>
      </c>
      <c r="B59" s="30" t="s">
        <v>700</v>
      </c>
      <c r="C59" s="30" t="s">
        <v>97</v>
      </c>
      <c r="D59" s="13">
        <v>1000000</v>
      </c>
      <c r="E59" s="14">
        <v>1006.46</v>
      </c>
      <c r="F59" s="15">
        <v>3.8999999999999998E-3</v>
      </c>
      <c r="G59" s="15">
        <v>7.4678999999999995E-2</v>
      </c>
    </row>
    <row r="60" spans="1:7" x14ac:dyDescent="0.25">
      <c r="A60" s="16" t="s">
        <v>102</v>
      </c>
      <c r="B60" s="31"/>
      <c r="C60" s="31"/>
      <c r="D60" s="17"/>
      <c r="E60" s="18">
        <v>133512.66</v>
      </c>
      <c r="F60" s="19">
        <v>0.51470000000000005</v>
      </c>
      <c r="G60" s="20"/>
    </row>
    <row r="61" spans="1:7" x14ac:dyDescent="0.25">
      <c r="A61" s="12"/>
      <c r="B61" s="30"/>
      <c r="C61" s="30"/>
      <c r="D61" s="13"/>
      <c r="E61" s="14"/>
      <c r="F61" s="15"/>
      <c r="G61" s="15"/>
    </row>
    <row r="62" spans="1:7" x14ac:dyDescent="0.25">
      <c r="A62" s="12"/>
      <c r="B62" s="30"/>
      <c r="C62" s="30"/>
      <c r="D62" s="13"/>
      <c r="E62" s="14"/>
      <c r="F62" s="15"/>
      <c r="G62" s="15"/>
    </row>
    <row r="63" spans="1:7" x14ac:dyDescent="0.25">
      <c r="A63" s="16" t="s">
        <v>195</v>
      </c>
      <c r="B63" s="30"/>
      <c r="C63" s="30"/>
      <c r="D63" s="13"/>
      <c r="E63" s="14"/>
      <c r="F63" s="15"/>
      <c r="G63" s="15"/>
    </row>
    <row r="64" spans="1:7" x14ac:dyDescent="0.25">
      <c r="A64" s="16" t="s">
        <v>102</v>
      </c>
      <c r="B64" s="30"/>
      <c r="C64" s="30"/>
      <c r="D64" s="13"/>
      <c r="E64" s="35" t="s">
        <v>92</v>
      </c>
      <c r="F64" s="36" t="s">
        <v>92</v>
      </c>
      <c r="G64" s="15"/>
    </row>
    <row r="65" spans="1:7" x14ac:dyDescent="0.25">
      <c r="A65" s="12"/>
      <c r="B65" s="30"/>
      <c r="C65" s="30"/>
      <c r="D65" s="13"/>
      <c r="E65" s="14"/>
      <c r="F65" s="15"/>
      <c r="G65" s="15"/>
    </row>
    <row r="66" spans="1:7" x14ac:dyDescent="0.25">
      <c r="A66" s="16" t="s">
        <v>196</v>
      </c>
      <c r="B66" s="30"/>
      <c r="C66" s="30"/>
      <c r="D66" s="13"/>
      <c r="E66" s="14"/>
      <c r="F66" s="15"/>
      <c r="G66" s="15"/>
    </row>
    <row r="67" spans="1:7" x14ac:dyDescent="0.25">
      <c r="A67" s="16" t="s">
        <v>102</v>
      </c>
      <c r="B67" s="30"/>
      <c r="C67" s="30"/>
      <c r="D67" s="13"/>
      <c r="E67" s="35" t="s">
        <v>92</v>
      </c>
      <c r="F67" s="36" t="s">
        <v>92</v>
      </c>
      <c r="G67" s="15"/>
    </row>
    <row r="68" spans="1:7" x14ac:dyDescent="0.25">
      <c r="A68" s="12"/>
      <c r="B68" s="30"/>
      <c r="C68" s="30"/>
      <c r="D68" s="13"/>
      <c r="E68" s="14"/>
      <c r="F68" s="15"/>
      <c r="G68" s="15"/>
    </row>
    <row r="69" spans="1:7" x14ac:dyDescent="0.25">
      <c r="A69" s="21" t="s">
        <v>127</v>
      </c>
      <c r="B69" s="32"/>
      <c r="C69" s="32"/>
      <c r="D69" s="22"/>
      <c r="E69" s="18">
        <v>251371.98</v>
      </c>
      <c r="F69" s="19">
        <v>0.96909999999999996</v>
      </c>
      <c r="G69" s="20"/>
    </row>
    <row r="70" spans="1:7" x14ac:dyDescent="0.25">
      <c r="A70" s="12"/>
      <c r="B70" s="30"/>
      <c r="C70" s="30"/>
      <c r="D70" s="13"/>
      <c r="E70" s="14"/>
      <c r="F70" s="15"/>
      <c r="G70" s="15"/>
    </row>
    <row r="71" spans="1:7" x14ac:dyDescent="0.25">
      <c r="A71" s="12"/>
      <c r="B71" s="30"/>
      <c r="C71" s="30"/>
      <c r="D71" s="13"/>
      <c r="E71" s="14"/>
      <c r="F71" s="15"/>
      <c r="G71" s="15"/>
    </row>
    <row r="72" spans="1:7" x14ac:dyDescent="0.25">
      <c r="A72" s="16" t="s">
        <v>128</v>
      </c>
      <c r="B72" s="30"/>
      <c r="C72" s="30"/>
      <c r="D72" s="13"/>
      <c r="E72" s="14"/>
      <c r="F72" s="15"/>
      <c r="G72" s="15"/>
    </row>
    <row r="73" spans="1:7" x14ac:dyDescent="0.25">
      <c r="A73" s="12" t="s">
        <v>129</v>
      </c>
      <c r="B73" s="30"/>
      <c r="C73" s="30"/>
      <c r="D73" s="13"/>
      <c r="E73" s="14">
        <v>3082.5</v>
      </c>
      <c r="F73" s="15">
        <v>1.1900000000000001E-2</v>
      </c>
      <c r="G73" s="15">
        <v>5.9233000000000001E-2</v>
      </c>
    </row>
    <row r="74" spans="1:7" x14ac:dyDescent="0.25">
      <c r="A74" s="16" t="s">
        <v>102</v>
      </c>
      <c r="B74" s="31"/>
      <c r="C74" s="31"/>
      <c r="D74" s="17"/>
      <c r="E74" s="18">
        <v>3082.5</v>
      </c>
      <c r="F74" s="19">
        <v>1.1900000000000001E-2</v>
      </c>
      <c r="G74" s="20"/>
    </row>
    <row r="75" spans="1:7" x14ac:dyDescent="0.25">
      <c r="A75" s="12"/>
      <c r="B75" s="30"/>
      <c r="C75" s="30"/>
      <c r="D75" s="13"/>
      <c r="E75" s="14"/>
      <c r="F75" s="15"/>
      <c r="G75" s="15"/>
    </row>
    <row r="76" spans="1:7" x14ac:dyDescent="0.25">
      <c r="A76" s="21" t="s">
        <v>127</v>
      </c>
      <c r="B76" s="32"/>
      <c r="C76" s="32"/>
      <c r="D76" s="22"/>
      <c r="E76" s="18">
        <v>3082.5</v>
      </c>
      <c r="F76" s="19">
        <v>1.1900000000000001E-2</v>
      </c>
      <c r="G76" s="20"/>
    </row>
    <row r="77" spans="1:7" x14ac:dyDescent="0.25">
      <c r="A77" s="12" t="s">
        <v>130</v>
      </c>
      <c r="B77" s="30"/>
      <c r="C77" s="30"/>
      <c r="D77" s="13"/>
      <c r="E77" s="14">
        <v>5219.8217433</v>
      </c>
      <c r="F77" s="15">
        <v>2.0126999999999999E-2</v>
      </c>
      <c r="G77" s="15"/>
    </row>
    <row r="78" spans="1:7" x14ac:dyDescent="0.25">
      <c r="A78" s="12" t="s">
        <v>131</v>
      </c>
      <c r="B78" s="30"/>
      <c r="C78" s="30"/>
      <c r="D78" s="13"/>
      <c r="E78" s="23">
        <v>-341.03174330000002</v>
      </c>
      <c r="F78" s="24">
        <v>-1.127E-3</v>
      </c>
      <c r="G78" s="15">
        <v>5.9233000000000001E-2</v>
      </c>
    </row>
    <row r="79" spans="1:7" x14ac:dyDescent="0.25">
      <c r="A79" s="25" t="s">
        <v>132</v>
      </c>
      <c r="B79" s="33"/>
      <c r="C79" s="33"/>
      <c r="D79" s="26"/>
      <c r="E79" s="27">
        <v>259333.27</v>
      </c>
      <c r="F79" s="28">
        <v>1</v>
      </c>
      <c r="G79" s="28"/>
    </row>
    <row r="81" spans="1:7" x14ac:dyDescent="0.25">
      <c r="A81" s="1" t="s">
        <v>134</v>
      </c>
    </row>
    <row r="84" spans="1:7" x14ac:dyDescent="0.25">
      <c r="A84" s="1" t="s">
        <v>1957</v>
      </c>
    </row>
    <row r="85" spans="1:7" x14ac:dyDescent="0.25">
      <c r="A85" s="47" t="s">
        <v>1958</v>
      </c>
      <c r="B85" s="34" t="s">
        <v>92</v>
      </c>
    </row>
    <row r="86" spans="1:7" x14ac:dyDescent="0.25">
      <c r="A86" t="s">
        <v>1959</v>
      </c>
    </row>
    <row r="87" spans="1:7" x14ac:dyDescent="0.25">
      <c r="A87" t="s">
        <v>1960</v>
      </c>
      <c r="B87" t="s">
        <v>1961</v>
      </c>
      <c r="C87" t="s">
        <v>1961</v>
      </c>
    </row>
    <row r="88" spans="1:7" x14ac:dyDescent="0.25">
      <c r="B88" s="48">
        <v>44803</v>
      </c>
      <c r="C88" s="48">
        <v>44834</v>
      </c>
    </row>
    <row r="89" spans="1:7" x14ac:dyDescent="0.25">
      <c r="A89" t="s">
        <v>1965</v>
      </c>
      <c r="B89">
        <v>10.179600000000001</v>
      </c>
      <c r="C89">
        <v>10.118</v>
      </c>
      <c r="E89" s="2"/>
      <c r="G89"/>
    </row>
    <row r="90" spans="1:7" x14ac:dyDescent="0.25">
      <c r="A90" t="s">
        <v>1966</v>
      </c>
      <c r="B90">
        <v>10.1784</v>
      </c>
      <c r="C90">
        <v>10.1167</v>
      </c>
      <c r="E90" s="2"/>
      <c r="G90"/>
    </row>
    <row r="91" spans="1:7" x14ac:dyDescent="0.25">
      <c r="A91" t="s">
        <v>1990</v>
      </c>
      <c r="B91">
        <v>10.164400000000001</v>
      </c>
      <c r="C91">
        <v>10.1013</v>
      </c>
      <c r="E91" s="2"/>
      <c r="G91"/>
    </row>
    <row r="92" spans="1:7" x14ac:dyDescent="0.25">
      <c r="A92" t="s">
        <v>1991</v>
      </c>
      <c r="B92">
        <v>10.1646</v>
      </c>
      <c r="C92">
        <v>10.1015</v>
      </c>
      <c r="E92" s="2"/>
      <c r="G92"/>
    </row>
    <row r="93" spans="1:7" x14ac:dyDescent="0.25">
      <c r="E93" s="2"/>
      <c r="G93"/>
    </row>
    <row r="94" spans="1:7" x14ac:dyDescent="0.25">
      <c r="A94" t="s">
        <v>1976</v>
      </c>
      <c r="B94" s="34" t="s">
        <v>92</v>
      </c>
    </row>
    <row r="95" spans="1:7" x14ac:dyDescent="0.25">
      <c r="A95" t="s">
        <v>1977</v>
      </c>
      <c r="B95" s="34" t="s">
        <v>92</v>
      </c>
    </row>
    <row r="96" spans="1:7" ht="30" x14ac:dyDescent="0.25">
      <c r="A96" s="47" t="s">
        <v>1978</v>
      </c>
      <c r="B96" s="34" t="s">
        <v>92</v>
      </c>
    </row>
    <row r="97" spans="1:4" x14ac:dyDescent="0.25">
      <c r="A97" s="47" t="s">
        <v>1979</v>
      </c>
      <c r="B97" s="34" t="s">
        <v>92</v>
      </c>
    </row>
    <row r="98" spans="1:4" x14ac:dyDescent="0.25">
      <c r="A98" t="s">
        <v>1980</v>
      </c>
      <c r="B98" s="49">
        <v>4.2935920883964203</v>
      </c>
    </row>
    <row r="99" spans="1:4" ht="30" x14ac:dyDescent="0.25">
      <c r="A99" s="47" t="s">
        <v>1981</v>
      </c>
      <c r="B99" s="34" t="s">
        <v>92</v>
      </c>
    </row>
    <row r="100" spans="1:4" ht="30" x14ac:dyDescent="0.25">
      <c r="A100" s="47" t="s">
        <v>1982</v>
      </c>
      <c r="B100" s="34" t="s">
        <v>92</v>
      </c>
    </row>
    <row r="101" spans="1:4" x14ac:dyDescent="0.25">
      <c r="A101" s="47" t="s">
        <v>2114</v>
      </c>
      <c r="B101" s="34" t="s">
        <v>92</v>
      </c>
    </row>
    <row r="102" spans="1:4" x14ac:dyDescent="0.25">
      <c r="A102" s="47" t="s">
        <v>2115</v>
      </c>
      <c r="B102" s="34" t="s">
        <v>92</v>
      </c>
    </row>
    <row r="104" spans="1:4" ht="30" x14ac:dyDescent="0.25">
      <c r="A104" s="63" t="s">
        <v>2164</v>
      </c>
      <c r="B104" s="55" t="s">
        <v>2165</v>
      </c>
      <c r="C104" s="55" t="s">
        <v>2121</v>
      </c>
      <c r="D104" s="65" t="s">
        <v>2122</v>
      </c>
    </row>
    <row r="105" spans="1:4" ht="79.349999999999994" customHeight="1" x14ac:dyDescent="0.25">
      <c r="A105" s="64" t="str">
        <f>HYPERLINK("[EDEL_Portfolio Monthly 30092022.xlsx]EDNP27!A1","Edelweiss Nifty PSU Bond Plus SDL Apr2027 50 50 Index")</f>
        <v>Edelweiss Nifty PSU Bond Plus SDL Apr2027 50 50 Index</v>
      </c>
      <c r="B105" s="59"/>
      <c r="C105" s="57" t="s">
        <v>2136</v>
      </c>
      <c r="D105" s="59"/>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28E2-9E57-4AE1-B7B6-F4A6A2898157}">
  <dimension ref="A1:H133"/>
  <sheetViews>
    <sheetView showGridLines="0" workbookViewId="0">
      <pane ySplit="4" topLeftCell="A115"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37</v>
      </c>
      <c r="B1" s="66"/>
      <c r="C1" s="66"/>
      <c r="D1" s="66"/>
      <c r="E1" s="66"/>
      <c r="F1" s="66"/>
      <c r="G1" s="66"/>
      <c r="H1" s="51" t="str">
        <f>HYPERLINK("[EDEL_Portfolio Monthly 30092022.xlsx]Index!A1","Index")</f>
        <v>Index</v>
      </c>
    </row>
    <row r="2" spans="1:8" ht="18.75" x14ac:dyDescent="0.25">
      <c r="A2" s="66" t="s">
        <v>38</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6" t="s">
        <v>135</v>
      </c>
      <c r="B9" s="30"/>
      <c r="C9" s="30"/>
      <c r="D9" s="13"/>
      <c r="E9" s="14"/>
      <c r="F9" s="15"/>
      <c r="G9" s="15"/>
    </row>
    <row r="10" spans="1:8" x14ac:dyDescent="0.25">
      <c r="A10" s="16" t="s">
        <v>136</v>
      </c>
      <c r="B10" s="30"/>
      <c r="C10" s="30"/>
      <c r="D10" s="13"/>
      <c r="E10" s="14"/>
      <c r="F10" s="15"/>
      <c r="G10" s="15"/>
    </row>
    <row r="11" spans="1:8" x14ac:dyDescent="0.25">
      <c r="A11" s="12" t="s">
        <v>701</v>
      </c>
      <c r="B11" s="30" t="s">
        <v>702</v>
      </c>
      <c r="C11" s="30" t="s">
        <v>139</v>
      </c>
      <c r="D11" s="13">
        <v>92500000</v>
      </c>
      <c r="E11" s="14">
        <v>92183.28</v>
      </c>
      <c r="F11" s="15">
        <v>0.12720000000000001</v>
      </c>
      <c r="G11" s="15">
        <v>7.5200000000000003E-2</v>
      </c>
    </row>
    <row r="12" spans="1:8" x14ac:dyDescent="0.25">
      <c r="A12" s="12" t="s">
        <v>703</v>
      </c>
      <c r="B12" s="30" t="s">
        <v>704</v>
      </c>
      <c r="C12" s="30" t="s">
        <v>139</v>
      </c>
      <c r="D12" s="13">
        <v>51500000</v>
      </c>
      <c r="E12" s="14">
        <v>50983.66</v>
      </c>
      <c r="F12" s="15">
        <v>7.0300000000000001E-2</v>
      </c>
      <c r="G12" s="15">
        <v>7.4450000000000002E-2</v>
      </c>
    </row>
    <row r="13" spans="1:8" x14ac:dyDescent="0.25">
      <c r="A13" s="12" t="s">
        <v>705</v>
      </c>
      <c r="B13" s="30" t="s">
        <v>706</v>
      </c>
      <c r="C13" s="30" t="s">
        <v>146</v>
      </c>
      <c r="D13" s="13">
        <v>51000000</v>
      </c>
      <c r="E13" s="14">
        <v>50387.95</v>
      </c>
      <c r="F13" s="15">
        <v>6.9500000000000006E-2</v>
      </c>
      <c r="G13" s="15">
        <v>7.5300000000000006E-2</v>
      </c>
    </row>
    <row r="14" spans="1:8" x14ac:dyDescent="0.25">
      <c r="A14" s="12" t="s">
        <v>707</v>
      </c>
      <c r="B14" s="30" t="s">
        <v>708</v>
      </c>
      <c r="C14" s="30" t="s">
        <v>139</v>
      </c>
      <c r="D14" s="13">
        <v>19000000</v>
      </c>
      <c r="E14" s="14">
        <v>18123.04</v>
      </c>
      <c r="F14" s="15">
        <v>2.5000000000000001E-2</v>
      </c>
      <c r="G14" s="15">
        <v>7.5399999999999995E-2</v>
      </c>
    </row>
    <row r="15" spans="1:8" x14ac:dyDescent="0.25">
      <c r="A15" s="12" t="s">
        <v>709</v>
      </c>
      <c r="B15" s="30" t="s">
        <v>710</v>
      </c>
      <c r="C15" s="30" t="s">
        <v>139</v>
      </c>
      <c r="D15" s="13">
        <v>11200000</v>
      </c>
      <c r="E15" s="14">
        <v>11790.89</v>
      </c>
      <c r="F15" s="15">
        <v>1.6299999999999999E-2</v>
      </c>
      <c r="G15" s="15">
        <v>7.4856000000000006E-2</v>
      </c>
    </row>
    <row r="16" spans="1:8" x14ac:dyDescent="0.25">
      <c r="A16" s="12" t="s">
        <v>711</v>
      </c>
      <c r="B16" s="30" t="s">
        <v>712</v>
      </c>
      <c r="C16" s="30" t="s">
        <v>139</v>
      </c>
      <c r="D16" s="13">
        <v>12000000</v>
      </c>
      <c r="E16" s="14">
        <v>11445.71</v>
      </c>
      <c r="F16" s="15">
        <v>1.5800000000000002E-2</v>
      </c>
      <c r="G16" s="15">
        <v>7.5050000000000006E-2</v>
      </c>
    </row>
    <row r="17" spans="1:7" x14ac:dyDescent="0.25">
      <c r="A17" s="12" t="s">
        <v>713</v>
      </c>
      <c r="B17" s="30" t="s">
        <v>714</v>
      </c>
      <c r="C17" s="30" t="s">
        <v>155</v>
      </c>
      <c r="D17" s="13">
        <v>11000000</v>
      </c>
      <c r="E17" s="14">
        <v>10550.28</v>
      </c>
      <c r="F17" s="15">
        <v>1.46E-2</v>
      </c>
      <c r="G17" s="15">
        <v>7.6350000000000001E-2</v>
      </c>
    </row>
    <row r="18" spans="1:7" x14ac:dyDescent="0.25">
      <c r="A18" s="12" t="s">
        <v>715</v>
      </c>
      <c r="B18" s="30" t="s">
        <v>716</v>
      </c>
      <c r="C18" s="30" t="s">
        <v>139</v>
      </c>
      <c r="D18" s="13">
        <v>10500000</v>
      </c>
      <c r="E18" s="14">
        <v>9998.94</v>
      </c>
      <c r="F18" s="15">
        <v>1.38E-2</v>
      </c>
      <c r="G18" s="15">
        <v>7.5050000000000006E-2</v>
      </c>
    </row>
    <row r="19" spans="1:7" x14ac:dyDescent="0.25">
      <c r="A19" s="12" t="s">
        <v>717</v>
      </c>
      <c r="B19" s="30" t="s">
        <v>718</v>
      </c>
      <c r="C19" s="30" t="s">
        <v>155</v>
      </c>
      <c r="D19" s="13">
        <v>7600000</v>
      </c>
      <c r="E19" s="14">
        <v>7523.19</v>
      </c>
      <c r="F19" s="15">
        <v>1.04E-2</v>
      </c>
      <c r="G19" s="15">
        <v>7.46E-2</v>
      </c>
    </row>
    <row r="20" spans="1:7" x14ac:dyDescent="0.25">
      <c r="A20" s="12" t="s">
        <v>719</v>
      </c>
      <c r="B20" s="30" t="s">
        <v>720</v>
      </c>
      <c r="C20" s="30" t="s">
        <v>139</v>
      </c>
      <c r="D20" s="13">
        <v>6500000</v>
      </c>
      <c r="E20" s="14">
        <v>6633.71</v>
      </c>
      <c r="F20" s="15">
        <v>9.1999999999999998E-3</v>
      </c>
      <c r="G20" s="15">
        <v>7.4149000000000007E-2</v>
      </c>
    </row>
    <row r="21" spans="1:7" x14ac:dyDescent="0.25">
      <c r="A21" s="12" t="s">
        <v>721</v>
      </c>
      <c r="B21" s="30" t="s">
        <v>722</v>
      </c>
      <c r="C21" s="30" t="s">
        <v>139</v>
      </c>
      <c r="D21" s="13">
        <v>6000000</v>
      </c>
      <c r="E21" s="14">
        <v>6329.24</v>
      </c>
      <c r="F21" s="15">
        <v>8.6999999999999994E-3</v>
      </c>
      <c r="G21" s="15">
        <v>7.4099999999999999E-2</v>
      </c>
    </row>
    <row r="22" spans="1:7" x14ac:dyDescent="0.25">
      <c r="A22" s="12" t="s">
        <v>723</v>
      </c>
      <c r="B22" s="30" t="s">
        <v>724</v>
      </c>
      <c r="C22" s="30" t="s">
        <v>139</v>
      </c>
      <c r="D22" s="13">
        <v>6000000</v>
      </c>
      <c r="E22" s="14">
        <v>6097.27</v>
      </c>
      <c r="F22" s="15">
        <v>8.3999999999999995E-3</v>
      </c>
      <c r="G22" s="15">
        <v>7.46E-2</v>
      </c>
    </row>
    <row r="23" spans="1:7" x14ac:dyDescent="0.25">
      <c r="A23" s="12" t="s">
        <v>725</v>
      </c>
      <c r="B23" s="30" t="s">
        <v>726</v>
      </c>
      <c r="C23" s="30" t="s">
        <v>139</v>
      </c>
      <c r="D23" s="13">
        <v>5000000</v>
      </c>
      <c r="E23" s="14">
        <v>5130.26</v>
      </c>
      <c r="F23" s="15">
        <v>7.1000000000000004E-3</v>
      </c>
      <c r="G23" s="15">
        <v>7.3649999999999993E-2</v>
      </c>
    </row>
    <row r="24" spans="1:7" x14ac:dyDescent="0.25">
      <c r="A24" s="12" t="s">
        <v>727</v>
      </c>
      <c r="B24" s="30" t="s">
        <v>728</v>
      </c>
      <c r="C24" s="30" t="s">
        <v>155</v>
      </c>
      <c r="D24" s="13">
        <v>4000000</v>
      </c>
      <c r="E24" s="14">
        <v>3930.52</v>
      </c>
      <c r="F24" s="15">
        <v>5.4000000000000003E-3</v>
      </c>
      <c r="G24" s="15">
        <v>7.46E-2</v>
      </c>
    </row>
    <row r="25" spans="1:7" x14ac:dyDescent="0.25">
      <c r="A25" s="12" t="s">
        <v>729</v>
      </c>
      <c r="B25" s="30" t="s">
        <v>730</v>
      </c>
      <c r="C25" s="30" t="s">
        <v>146</v>
      </c>
      <c r="D25" s="13">
        <v>3300000</v>
      </c>
      <c r="E25" s="14">
        <v>3290.92</v>
      </c>
      <c r="F25" s="15">
        <v>4.4999999999999997E-3</v>
      </c>
      <c r="G25" s="15">
        <v>7.46E-2</v>
      </c>
    </row>
    <row r="26" spans="1:7" x14ac:dyDescent="0.25">
      <c r="A26" s="12" t="s">
        <v>731</v>
      </c>
      <c r="B26" s="30" t="s">
        <v>732</v>
      </c>
      <c r="C26" s="30" t="s">
        <v>139</v>
      </c>
      <c r="D26" s="13">
        <v>2700000</v>
      </c>
      <c r="E26" s="14">
        <v>2764.41</v>
      </c>
      <c r="F26" s="15">
        <v>3.8E-3</v>
      </c>
      <c r="G26" s="15">
        <v>7.4855000000000005E-2</v>
      </c>
    </row>
    <row r="27" spans="1:7" x14ac:dyDescent="0.25">
      <c r="A27" s="12" t="s">
        <v>733</v>
      </c>
      <c r="B27" s="30" t="s">
        <v>734</v>
      </c>
      <c r="C27" s="30" t="s">
        <v>139</v>
      </c>
      <c r="D27" s="13">
        <v>2500000</v>
      </c>
      <c r="E27" s="14">
        <v>2637.36</v>
      </c>
      <c r="F27" s="15">
        <v>3.5999999999999999E-3</v>
      </c>
      <c r="G27" s="15">
        <v>7.4099999999999999E-2</v>
      </c>
    </row>
    <row r="28" spans="1:7" x14ac:dyDescent="0.25">
      <c r="A28" s="12" t="s">
        <v>735</v>
      </c>
      <c r="B28" s="30" t="s">
        <v>736</v>
      </c>
      <c r="C28" s="30" t="s">
        <v>146</v>
      </c>
      <c r="D28" s="13">
        <v>2500000</v>
      </c>
      <c r="E28" s="14">
        <v>2478.91</v>
      </c>
      <c r="F28" s="15">
        <v>3.3999999999999998E-3</v>
      </c>
      <c r="G28" s="15">
        <v>7.5300000000000006E-2</v>
      </c>
    </row>
    <row r="29" spans="1:7" x14ac:dyDescent="0.25">
      <c r="A29" s="12" t="s">
        <v>737</v>
      </c>
      <c r="B29" s="30" t="s">
        <v>738</v>
      </c>
      <c r="C29" s="30" t="s">
        <v>139</v>
      </c>
      <c r="D29" s="13">
        <v>2000000</v>
      </c>
      <c r="E29" s="14">
        <v>2045.53</v>
      </c>
      <c r="F29" s="15">
        <v>2.8E-3</v>
      </c>
      <c r="G29" s="15">
        <v>7.3499999999999996E-2</v>
      </c>
    </row>
    <row r="30" spans="1:7" x14ac:dyDescent="0.25">
      <c r="A30" s="12" t="s">
        <v>739</v>
      </c>
      <c r="B30" s="30" t="s">
        <v>740</v>
      </c>
      <c r="C30" s="30" t="s">
        <v>139</v>
      </c>
      <c r="D30" s="13">
        <v>1500000</v>
      </c>
      <c r="E30" s="14">
        <v>1437.62</v>
      </c>
      <c r="F30" s="15">
        <v>2E-3</v>
      </c>
      <c r="G30" s="15">
        <v>7.4748999999999996E-2</v>
      </c>
    </row>
    <row r="31" spans="1:7" x14ac:dyDescent="0.25">
      <c r="A31" s="12" t="s">
        <v>741</v>
      </c>
      <c r="B31" s="30" t="s">
        <v>742</v>
      </c>
      <c r="C31" s="30" t="s">
        <v>146</v>
      </c>
      <c r="D31" s="13">
        <v>1109000</v>
      </c>
      <c r="E31" s="14">
        <v>1152.5999999999999</v>
      </c>
      <c r="F31" s="15">
        <v>1.6000000000000001E-3</v>
      </c>
      <c r="G31" s="15">
        <v>7.46E-2</v>
      </c>
    </row>
    <row r="32" spans="1:7" x14ac:dyDescent="0.25">
      <c r="A32" s="12" t="s">
        <v>743</v>
      </c>
      <c r="B32" s="30" t="s">
        <v>744</v>
      </c>
      <c r="C32" s="30" t="s">
        <v>146</v>
      </c>
      <c r="D32" s="13">
        <v>1000000</v>
      </c>
      <c r="E32" s="14">
        <v>1037.31</v>
      </c>
      <c r="F32" s="15">
        <v>1.4E-3</v>
      </c>
      <c r="G32" s="15">
        <v>7.46E-2</v>
      </c>
    </row>
    <row r="33" spans="1:7" x14ac:dyDescent="0.25">
      <c r="A33" s="12" t="s">
        <v>745</v>
      </c>
      <c r="B33" s="30" t="s">
        <v>746</v>
      </c>
      <c r="C33" s="30" t="s">
        <v>139</v>
      </c>
      <c r="D33" s="13">
        <v>500000</v>
      </c>
      <c r="E33" s="14">
        <v>525.99</v>
      </c>
      <c r="F33" s="15">
        <v>6.9999999999999999E-4</v>
      </c>
      <c r="G33" s="15">
        <v>7.3649999999999993E-2</v>
      </c>
    </row>
    <row r="34" spans="1:7" x14ac:dyDescent="0.25">
      <c r="A34" s="12" t="s">
        <v>747</v>
      </c>
      <c r="B34" s="30" t="s">
        <v>748</v>
      </c>
      <c r="C34" s="30" t="s">
        <v>139</v>
      </c>
      <c r="D34" s="13">
        <v>500000</v>
      </c>
      <c r="E34" s="14">
        <v>473.49</v>
      </c>
      <c r="F34" s="15">
        <v>6.9999999999999999E-4</v>
      </c>
      <c r="G34" s="15">
        <v>7.4499999999999997E-2</v>
      </c>
    </row>
    <row r="35" spans="1:7" x14ac:dyDescent="0.25">
      <c r="A35" s="16" t="s">
        <v>102</v>
      </c>
      <c r="B35" s="31"/>
      <c r="C35" s="31"/>
      <c r="D35" s="17"/>
      <c r="E35" s="18">
        <v>308952.08</v>
      </c>
      <c r="F35" s="19">
        <v>0.42620000000000002</v>
      </c>
      <c r="G35" s="20"/>
    </row>
    <row r="36" spans="1:7" x14ac:dyDescent="0.25">
      <c r="A36" s="12"/>
      <c r="B36" s="30"/>
      <c r="C36" s="30"/>
      <c r="D36" s="13"/>
      <c r="E36" s="14"/>
      <c r="F36" s="15"/>
      <c r="G36" s="15"/>
    </row>
    <row r="37" spans="1:7" x14ac:dyDescent="0.25">
      <c r="A37" s="16" t="s">
        <v>404</v>
      </c>
      <c r="B37" s="30"/>
      <c r="C37" s="30"/>
      <c r="D37" s="13"/>
      <c r="E37" s="14"/>
      <c r="F37" s="15"/>
      <c r="G37" s="15"/>
    </row>
    <row r="38" spans="1:7" x14ac:dyDescent="0.25">
      <c r="A38" s="12" t="s">
        <v>749</v>
      </c>
      <c r="B38" s="30" t="s">
        <v>750</v>
      </c>
      <c r="C38" s="30" t="s">
        <v>97</v>
      </c>
      <c r="D38" s="13">
        <v>11500000</v>
      </c>
      <c r="E38" s="14">
        <v>10934.65</v>
      </c>
      <c r="F38" s="15">
        <v>1.5100000000000001E-2</v>
      </c>
      <c r="G38" s="15">
        <v>7.2317000000000006E-2</v>
      </c>
    </row>
    <row r="39" spans="1:7" x14ac:dyDescent="0.25">
      <c r="A39" s="16" t="s">
        <v>102</v>
      </c>
      <c r="B39" s="31"/>
      <c r="C39" s="31"/>
      <c r="D39" s="17"/>
      <c r="E39" s="18">
        <v>10934.65</v>
      </c>
      <c r="F39" s="19">
        <v>1.5100000000000001E-2</v>
      </c>
      <c r="G39" s="20"/>
    </row>
    <row r="40" spans="1:7" x14ac:dyDescent="0.25">
      <c r="A40" s="16" t="s">
        <v>550</v>
      </c>
      <c r="B40" s="30"/>
      <c r="C40" s="30"/>
      <c r="D40" s="13"/>
      <c r="E40" s="14"/>
      <c r="F40" s="15"/>
      <c r="G40" s="15"/>
    </row>
    <row r="41" spans="1:7" x14ac:dyDescent="0.25">
      <c r="A41" s="12" t="s">
        <v>751</v>
      </c>
      <c r="B41" s="30" t="s">
        <v>752</v>
      </c>
      <c r="C41" s="30" t="s">
        <v>97</v>
      </c>
      <c r="D41" s="13">
        <v>30000000</v>
      </c>
      <c r="E41" s="14">
        <v>28898.91</v>
      </c>
      <c r="F41" s="15">
        <v>3.9899999999999998E-2</v>
      </c>
      <c r="G41" s="15">
        <v>7.3899999999999993E-2</v>
      </c>
    </row>
    <row r="42" spans="1:7" x14ac:dyDescent="0.25">
      <c r="A42" s="12" t="s">
        <v>753</v>
      </c>
      <c r="B42" s="30" t="s">
        <v>754</v>
      </c>
      <c r="C42" s="30" t="s">
        <v>97</v>
      </c>
      <c r="D42" s="13">
        <v>25000000</v>
      </c>
      <c r="E42" s="14">
        <v>25683.55</v>
      </c>
      <c r="F42" s="15">
        <v>3.5400000000000001E-2</v>
      </c>
      <c r="G42" s="15">
        <v>7.4301000000000006E-2</v>
      </c>
    </row>
    <row r="43" spans="1:7" x14ac:dyDescent="0.25">
      <c r="A43" s="12" t="s">
        <v>755</v>
      </c>
      <c r="B43" s="30" t="s">
        <v>756</v>
      </c>
      <c r="C43" s="30" t="s">
        <v>97</v>
      </c>
      <c r="D43" s="13">
        <v>24500000</v>
      </c>
      <c r="E43" s="14">
        <v>25266.73</v>
      </c>
      <c r="F43" s="15">
        <v>3.49E-2</v>
      </c>
      <c r="G43" s="15">
        <v>7.4638999999999997E-2</v>
      </c>
    </row>
    <row r="44" spans="1:7" x14ac:dyDescent="0.25">
      <c r="A44" s="12" t="s">
        <v>757</v>
      </c>
      <c r="B44" s="30" t="s">
        <v>758</v>
      </c>
      <c r="C44" s="30" t="s">
        <v>97</v>
      </c>
      <c r="D44" s="13">
        <v>24000000</v>
      </c>
      <c r="E44" s="14">
        <v>24772.58</v>
      </c>
      <c r="F44" s="15">
        <v>3.4200000000000001E-2</v>
      </c>
      <c r="G44" s="15">
        <v>7.4292999999999998E-2</v>
      </c>
    </row>
    <row r="45" spans="1:7" x14ac:dyDescent="0.25">
      <c r="A45" s="12" t="s">
        <v>759</v>
      </c>
      <c r="B45" s="30" t="s">
        <v>760</v>
      </c>
      <c r="C45" s="30" t="s">
        <v>97</v>
      </c>
      <c r="D45" s="13">
        <v>17500000</v>
      </c>
      <c r="E45" s="14">
        <v>17929.45</v>
      </c>
      <c r="F45" s="15">
        <v>2.47E-2</v>
      </c>
      <c r="G45" s="15">
        <v>7.4373999999999996E-2</v>
      </c>
    </row>
    <row r="46" spans="1:7" x14ac:dyDescent="0.25">
      <c r="A46" s="12" t="s">
        <v>761</v>
      </c>
      <c r="B46" s="30" t="s">
        <v>762</v>
      </c>
      <c r="C46" s="30" t="s">
        <v>97</v>
      </c>
      <c r="D46" s="13">
        <v>16500000</v>
      </c>
      <c r="E46" s="14">
        <v>17033.310000000001</v>
      </c>
      <c r="F46" s="15">
        <v>2.35E-2</v>
      </c>
      <c r="G46" s="15">
        <v>7.4445999999999998E-2</v>
      </c>
    </row>
    <row r="47" spans="1:7" x14ac:dyDescent="0.25">
      <c r="A47" s="12" t="s">
        <v>763</v>
      </c>
      <c r="B47" s="30" t="s">
        <v>764</v>
      </c>
      <c r="C47" s="30" t="s">
        <v>97</v>
      </c>
      <c r="D47" s="13">
        <v>15500000</v>
      </c>
      <c r="E47" s="14">
        <v>16087.85</v>
      </c>
      <c r="F47" s="15">
        <v>2.2200000000000001E-2</v>
      </c>
      <c r="G47" s="15">
        <v>7.4708999999999998E-2</v>
      </c>
    </row>
    <row r="48" spans="1:7" x14ac:dyDescent="0.25">
      <c r="A48" s="12" t="s">
        <v>765</v>
      </c>
      <c r="B48" s="30" t="s">
        <v>766</v>
      </c>
      <c r="C48" s="30" t="s">
        <v>97</v>
      </c>
      <c r="D48" s="13">
        <v>15500000</v>
      </c>
      <c r="E48" s="14">
        <v>15917.18</v>
      </c>
      <c r="F48" s="15">
        <v>2.1999999999999999E-2</v>
      </c>
      <c r="G48" s="15">
        <v>7.4445999999999998E-2</v>
      </c>
    </row>
    <row r="49" spans="1:7" x14ac:dyDescent="0.25">
      <c r="A49" s="12" t="s">
        <v>767</v>
      </c>
      <c r="B49" s="30" t="s">
        <v>768</v>
      </c>
      <c r="C49" s="30" t="s">
        <v>97</v>
      </c>
      <c r="D49" s="13">
        <v>14500000</v>
      </c>
      <c r="E49" s="14">
        <v>14987.17</v>
      </c>
      <c r="F49" s="15">
        <v>2.07E-2</v>
      </c>
      <c r="G49" s="15">
        <v>7.4418999999999999E-2</v>
      </c>
    </row>
    <row r="50" spans="1:7" x14ac:dyDescent="0.25">
      <c r="A50" s="12" t="s">
        <v>769</v>
      </c>
      <c r="B50" s="30" t="s">
        <v>770</v>
      </c>
      <c r="C50" s="30" t="s">
        <v>97</v>
      </c>
      <c r="D50" s="13">
        <v>13500000</v>
      </c>
      <c r="E50" s="14">
        <v>13840.7</v>
      </c>
      <c r="F50" s="15">
        <v>1.9099999999999999E-2</v>
      </c>
      <c r="G50" s="15">
        <v>7.4301000000000006E-2</v>
      </c>
    </row>
    <row r="51" spans="1:7" x14ac:dyDescent="0.25">
      <c r="A51" s="12" t="s">
        <v>771</v>
      </c>
      <c r="B51" s="30" t="s">
        <v>772</v>
      </c>
      <c r="C51" s="30" t="s">
        <v>97</v>
      </c>
      <c r="D51" s="13">
        <v>11500000</v>
      </c>
      <c r="E51" s="14">
        <v>11848.81</v>
      </c>
      <c r="F51" s="15">
        <v>1.6299999999999999E-2</v>
      </c>
      <c r="G51" s="15">
        <v>7.4373999999999996E-2</v>
      </c>
    </row>
    <row r="52" spans="1:7" x14ac:dyDescent="0.25">
      <c r="A52" s="12" t="s">
        <v>773</v>
      </c>
      <c r="B52" s="30" t="s">
        <v>774</v>
      </c>
      <c r="C52" s="30" t="s">
        <v>97</v>
      </c>
      <c r="D52" s="13">
        <v>11500000</v>
      </c>
      <c r="E52" s="14">
        <v>11807.3</v>
      </c>
      <c r="F52" s="15">
        <v>1.6299999999999999E-2</v>
      </c>
      <c r="G52" s="15">
        <v>7.4609999999999996E-2</v>
      </c>
    </row>
    <row r="53" spans="1:7" x14ac:dyDescent="0.25">
      <c r="A53" s="12" t="s">
        <v>775</v>
      </c>
      <c r="B53" s="30" t="s">
        <v>776</v>
      </c>
      <c r="C53" s="30" t="s">
        <v>97</v>
      </c>
      <c r="D53" s="13">
        <v>10500000</v>
      </c>
      <c r="E53" s="14">
        <v>10940.66</v>
      </c>
      <c r="F53" s="15">
        <v>1.5100000000000001E-2</v>
      </c>
      <c r="G53" s="15">
        <v>7.4543999999999999E-2</v>
      </c>
    </row>
    <row r="54" spans="1:7" x14ac:dyDescent="0.25">
      <c r="A54" s="12" t="s">
        <v>777</v>
      </c>
      <c r="B54" s="30" t="s">
        <v>778</v>
      </c>
      <c r="C54" s="30" t="s">
        <v>97</v>
      </c>
      <c r="D54" s="13">
        <v>10500000</v>
      </c>
      <c r="E54" s="14">
        <v>10855.14</v>
      </c>
      <c r="F54" s="15">
        <v>1.4999999999999999E-2</v>
      </c>
      <c r="G54" s="15">
        <v>7.4638999999999997E-2</v>
      </c>
    </row>
    <row r="55" spans="1:7" x14ac:dyDescent="0.25">
      <c r="A55" s="12" t="s">
        <v>779</v>
      </c>
      <c r="B55" s="30" t="s">
        <v>780</v>
      </c>
      <c r="C55" s="30" t="s">
        <v>97</v>
      </c>
      <c r="D55" s="13">
        <v>9500000</v>
      </c>
      <c r="E55" s="14">
        <v>9757.19</v>
      </c>
      <c r="F55" s="15">
        <v>1.35E-2</v>
      </c>
      <c r="G55" s="15">
        <v>7.4490000000000001E-2</v>
      </c>
    </row>
    <row r="56" spans="1:7" x14ac:dyDescent="0.25">
      <c r="A56" s="12" t="s">
        <v>781</v>
      </c>
      <c r="B56" s="30" t="s">
        <v>782</v>
      </c>
      <c r="C56" s="30" t="s">
        <v>97</v>
      </c>
      <c r="D56" s="13">
        <v>9000000</v>
      </c>
      <c r="E56" s="14">
        <v>9273.67</v>
      </c>
      <c r="F56" s="15">
        <v>1.2800000000000001E-2</v>
      </c>
      <c r="G56" s="15">
        <v>7.4445999999999998E-2</v>
      </c>
    </row>
    <row r="57" spans="1:7" x14ac:dyDescent="0.25">
      <c r="A57" s="12" t="s">
        <v>783</v>
      </c>
      <c r="B57" s="30" t="s">
        <v>784</v>
      </c>
      <c r="C57" s="30" t="s">
        <v>97</v>
      </c>
      <c r="D57" s="13">
        <v>9000000</v>
      </c>
      <c r="E57" s="14">
        <v>9244.85</v>
      </c>
      <c r="F57" s="15">
        <v>1.2800000000000001E-2</v>
      </c>
      <c r="G57" s="15">
        <v>7.4543999999999999E-2</v>
      </c>
    </row>
    <row r="58" spans="1:7" x14ac:dyDescent="0.25">
      <c r="A58" s="12" t="s">
        <v>785</v>
      </c>
      <c r="B58" s="30" t="s">
        <v>786</v>
      </c>
      <c r="C58" s="30" t="s">
        <v>97</v>
      </c>
      <c r="D58" s="13">
        <v>8500000</v>
      </c>
      <c r="E58" s="14">
        <v>8810.2800000000007</v>
      </c>
      <c r="F58" s="15">
        <v>1.2200000000000001E-2</v>
      </c>
      <c r="G58" s="15">
        <v>7.4301000000000006E-2</v>
      </c>
    </row>
    <row r="59" spans="1:7" x14ac:dyDescent="0.25">
      <c r="A59" s="12" t="s">
        <v>787</v>
      </c>
      <c r="B59" s="30" t="s">
        <v>788</v>
      </c>
      <c r="C59" s="30" t="s">
        <v>97</v>
      </c>
      <c r="D59" s="13">
        <v>8000000</v>
      </c>
      <c r="E59" s="14">
        <v>8292.2199999999993</v>
      </c>
      <c r="F59" s="15">
        <v>1.14E-2</v>
      </c>
      <c r="G59" s="15">
        <v>7.4292999999999998E-2</v>
      </c>
    </row>
    <row r="60" spans="1:7" x14ac:dyDescent="0.25">
      <c r="A60" s="12" t="s">
        <v>789</v>
      </c>
      <c r="B60" s="30" t="s">
        <v>790</v>
      </c>
      <c r="C60" s="30" t="s">
        <v>97</v>
      </c>
      <c r="D60" s="13">
        <v>7500000</v>
      </c>
      <c r="E60" s="14">
        <v>7680.92</v>
      </c>
      <c r="F60" s="15">
        <v>1.06E-2</v>
      </c>
      <c r="G60" s="15">
        <v>7.4418999999999999E-2</v>
      </c>
    </row>
    <row r="61" spans="1:7" x14ac:dyDescent="0.25">
      <c r="A61" s="12" t="s">
        <v>791</v>
      </c>
      <c r="B61" s="30" t="s">
        <v>792</v>
      </c>
      <c r="C61" s="30" t="s">
        <v>97</v>
      </c>
      <c r="D61" s="13">
        <v>7500000</v>
      </c>
      <c r="E61" s="14">
        <v>7676.73</v>
      </c>
      <c r="F61" s="15">
        <v>1.06E-2</v>
      </c>
      <c r="G61" s="15">
        <v>7.4708999999999998E-2</v>
      </c>
    </row>
    <row r="62" spans="1:7" x14ac:dyDescent="0.25">
      <c r="A62" s="12" t="s">
        <v>793</v>
      </c>
      <c r="B62" s="30" t="s">
        <v>794</v>
      </c>
      <c r="C62" s="30" t="s">
        <v>97</v>
      </c>
      <c r="D62" s="13">
        <v>7219500</v>
      </c>
      <c r="E62" s="14">
        <v>7347.28</v>
      </c>
      <c r="F62" s="15">
        <v>1.01E-2</v>
      </c>
      <c r="G62" s="15">
        <v>7.4218999999999993E-2</v>
      </c>
    </row>
    <row r="63" spans="1:7" x14ac:dyDescent="0.25">
      <c r="A63" s="12" t="s">
        <v>795</v>
      </c>
      <c r="B63" s="30" t="s">
        <v>796</v>
      </c>
      <c r="C63" s="30" t="s">
        <v>97</v>
      </c>
      <c r="D63" s="13">
        <v>7000000</v>
      </c>
      <c r="E63" s="14">
        <v>7232.52</v>
      </c>
      <c r="F63" s="15">
        <v>0.01</v>
      </c>
      <c r="G63" s="15">
        <v>7.4543999999999999E-2</v>
      </c>
    </row>
    <row r="64" spans="1:7" x14ac:dyDescent="0.25">
      <c r="A64" s="12" t="s">
        <v>797</v>
      </c>
      <c r="B64" s="30" t="s">
        <v>798</v>
      </c>
      <c r="C64" s="30" t="s">
        <v>97</v>
      </c>
      <c r="D64" s="13">
        <v>7000000</v>
      </c>
      <c r="E64" s="14">
        <v>7177.42</v>
      </c>
      <c r="F64" s="15">
        <v>9.9000000000000008E-3</v>
      </c>
      <c r="G64" s="15">
        <v>7.4490000000000001E-2</v>
      </c>
    </row>
    <row r="65" spans="1:7" x14ac:dyDescent="0.25">
      <c r="A65" s="12" t="s">
        <v>799</v>
      </c>
      <c r="B65" s="30" t="s">
        <v>800</v>
      </c>
      <c r="C65" s="30" t="s">
        <v>97</v>
      </c>
      <c r="D65" s="13">
        <v>6500000</v>
      </c>
      <c r="E65" s="14">
        <v>6764.25</v>
      </c>
      <c r="F65" s="15">
        <v>9.2999999999999992E-3</v>
      </c>
      <c r="G65" s="15">
        <v>7.4490000000000001E-2</v>
      </c>
    </row>
    <row r="66" spans="1:7" x14ac:dyDescent="0.25">
      <c r="A66" s="12" t="s">
        <v>801</v>
      </c>
      <c r="B66" s="30" t="s">
        <v>802</v>
      </c>
      <c r="C66" s="30" t="s">
        <v>97</v>
      </c>
      <c r="D66" s="13">
        <v>6000000</v>
      </c>
      <c r="E66" s="14">
        <v>6188.67</v>
      </c>
      <c r="F66" s="15">
        <v>8.5000000000000006E-3</v>
      </c>
      <c r="G66" s="15">
        <v>7.4490000000000001E-2</v>
      </c>
    </row>
    <row r="67" spans="1:7" x14ac:dyDescent="0.25">
      <c r="A67" s="12" t="s">
        <v>803</v>
      </c>
      <c r="B67" s="30" t="s">
        <v>804</v>
      </c>
      <c r="C67" s="30" t="s">
        <v>97</v>
      </c>
      <c r="D67" s="13">
        <v>5500000</v>
      </c>
      <c r="E67" s="14">
        <v>5668.86</v>
      </c>
      <c r="F67" s="15">
        <v>7.7999999999999996E-3</v>
      </c>
      <c r="G67" s="15">
        <v>7.4543999999999999E-2</v>
      </c>
    </row>
    <row r="68" spans="1:7" x14ac:dyDescent="0.25">
      <c r="A68" s="12" t="s">
        <v>805</v>
      </c>
      <c r="B68" s="30" t="s">
        <v>806</v>
      </c>
      <c r="C68" s="30" t="s">
        <v>97</v>
      </c>
      <c r="D68" s="13">
        <v>5000000</v>
      </c>
      <c r="E68" s="14">
        <v>5188.12</v>
      </c>
      <c r="F68" s="15">
        <v>7.1999999999999998E-3</v>
      </c>
      <c r="G68" s="15">
        <v>7.4418999999999999E-2</v>
      </c>
    </row>
    <row r="69" spans="1:7" x14ac:dyDescent="0.25">
      <c r="A69" s="12" t="s">
        <v>807</v>
      </c>
      <c r="B69" s="30" t="s">
        <v>808</v>
      </c>
      <c r="C69" s="30" t="s">
        <v>97</v>
      </c>
      <c r="D69" s="13">
        <v>4500000</v>
      </c>
      <c r="E69" s="14">
        <v>4679.6000000000004</v>
      </c>
      <c r="F69" s="15">
        <v>6.4999999999999997E-3</v>
      </c>
      <c r="G69" s="15">
        <v>7.4638999999999997E-2</v>
      </c>
    </row>
    <row r="70" spans="1:7" x14ac:dyDescent="0.25">
      <c r="A70" s="12" t="s">
        <v>809</v>
      </c>
      <c r="B70" s="30" t="s">
        <v>810</v>
      </c>
      <c r="C70" s="30" t="s">
        <v>97</v>
      </c>
      <c r="D70" s="13">
        <v>4000000</v>
      </c>
      <c r="E70" s="14">
        <v>4107.1499999999996</v>
      </c>
      <c r="F70" s="15">
        <v>5.7000000000000002E-3</v>
      </c>
      <c r="G70" s="15">
        <v>7.4292999999999998E-2</v>
      </c>
    </row>
    <row r="71" spans="1:7" x14ac:dyDescent="0.25">
      <c r="A71" s="12" t="s">
        <v>811</v>
      </c>
      <c r="B71" s="30" t="s">
        <v>812</v>
      </c>
      <c r="C71" s="30" t="s">
        <v>97</v>
      </c>
      <c r="D71" s="13">
        <v>3500000</v>
      </c>
      <c r="E71" s="14">
        <v>3615.98</v>
      </c>
      <c r="F71" s="15">
        <v>5.0000000000000001E-3</v>
      </c>
      <c r="G71" s="15">
        <v>7.4373999999999996E-2</v>
      </c>
    </row>
    <row r="72" spans="1:7" x14ac:dyDescent="0.25">
      <c r="A72" s="12" t="s">
        <v>813</v>
      </c>
      <c r="B72" s="30" t="s">
        <v>814</v>
      </c>
      <c r="C72" s="30" t="s">
        <v>97</v>
      </c>
      <c r="D72" s="13">
        <v>3500000</v>
      </c>
      <c r="E72" s="14">
        <v>3585.16</v>
      </c>
      <c r="F72" s="15">
        <v>4.8999999999999998E-3</v>
      </c>
      <c r="G72" s="15">
        <v>7.4543999999999999E-2</v>
      </c>
    </row>
    <row r="73" spans="1:7" x14ac:dyDescent="0.25">
      <c r="A73" s="12" t="s">
        <v>815</v>
      </c>
      <c r="B73" s="30" t="s">
        <v>816</v>
      </c>
      <c r="C73" s="30" t="s">
        <v>97</v>
      </c>
      <c r="D73" s="13">
        <v>3000000</v>
      </c>
      <c r="E73" s="14">
        <v>3109.97</v>
      </c>
      <c r="F73" s="15">
        <v>4.3E-3</v>
      </c>
      <c r="G73" s="15">
        <v>7.4445999999999998E-2</v>
      </c>
    </row>
    <row r="74" spans="1:7" x14ac:dyDescent="0.25">
      <c r="A74" s="12" t="s">
        <v>817</v>
      </c>
      <c r="B74" s="30" t="s">
        <v>818</v>
      </c>
      <c r="C74" s="30" t="s">
        <v>97</v>
      </c>
      <c r="D74" s="13">
        <v>3000000</v>
      </c>
      <c r="E74" s="14">
        <v>3090.84</v>
      </c>
      <c r="F74" s="15">
        <v>4.3E-3</v>
      </c>
      <c r="G74" s="15">
        <v>7.4292999999999998E-2</v>
      </c>
    </row>
    <row r="75" spans="1:7" x14ac:dyDescent="0.25">
      <c r="A75" s="12" t="s">
        <v>819</v>
      </c>
      <c r="B75" s="30" t="s">
        <v>820</v>
      </c>
      <c r="C75" s="30" t="s">
        <v>97</v>
      </c>
      <c r="D75" s="13">
        <v>3000000</v>
      </c>
      <c r="E75" s="14">
        <v>3081.38</v>
      </c>
      <c r="F75" s="15">
        <v>4.3E-3</v>
      </c>
      <c r="G75" s="15">
        <v>7.4373999999999996E-2</v>
      </c>
    </row>
    <row r="76" spans="1:7" x14ac:dyDescent="0.25">
      <c r="A76" s="12" t="s">
        <v>821</v>
      </c>
      <c r="B76" s="30" t="s">
        <v>822</v>
      </c>
      <c r="C76" s="30" t="s">
        <v>97</v>
      </c>
      <c r="D76" s="13">
        <v>2500000</v>
      </c>
      <c r="E76" s="14">
        <v>2534.4299999999998</v>
      </c>
      <c r="F76" s="15">
        <v>3.5000000000000001E-3</v>
      </c>
      <c r="G76" s="15">
        <v>7.4470999999999996E-2</v>
      </c>
    </row>
    <row r="77" spans="1:7" x14ac:dyDescent="0.25">
      <c r="A77" s="12" t="s">
        <v>823</v>
      </c>
      <c r="B77" s="30" t="s">
        <v>824</v>
      </c>
      <c r="C77" s="30" t="s">
        <v>97</v>
      </c>
      <c r="D77" s="13">
        <v>2000000</v>
      </c>
      <c r="E77" s="14">
        <v>2054.5700000000002</v>
      </c>
      <c r="F77" s="15">
        <v>2.8E-3</v>
      </c>
      <c r="G77" s="15">
        <v>7.4418999999999999E-2</v>
      </c>
    </row>
    <row r="78" spans="1:7" x14ac:dyDescent="0.25">
      <c r="A78" s="12" t="s">
        <v>825</v>
      </c>
      <c r="B78" s="30" t="s">
        <v>826</v>
      </c>
      <c r="C78" s="30" t="s">
        <v>97</v>
      </c>
      <c r="D78" s="13">
        <v>2000000</v>
      </c>
      <c r="E78" s="14">
        <v>2046.94</v>
      </c>
      <c r="F78" s="15">
        <v>2.8E-3</v>
      </c>
      <c r="G78" s="15">
        <v>7.4445999999999998E-2</v>
      </c>
    </row>
    <row r="79" spans="1:7" x14ac:dyDescent="0.25">
      <c r="A79" s="12" t="s">
        <v>827</v>
      </c>
      <c r="B79" s="30" t="s">
        <v>828</v>
      </c>
      <c r="C79" s="30" t="s">
        <v>97</v>
      </c>
      <c r="D79" s="13">
        <v>2000000</v>
      </c>
      <c r="E79" s="14">
        <v>2046.69</v>
      </c>
      <c r="F79" s="15">
        <v>2.8E-3</v>
      </c>
      <c r="G79" s="15">
        <v>7.4292999999999998E-2</v>
      </c>
    </row>
    <row r="80" spans="1:7" x14ac:dyDescent="0.25">
      <c r="A80" s="12" t="s">
        <v>829</v>
      </c>
      <c r="B80" s="30" t="s">
        <v>830</v>
      </c>
      <c r="C80" s="30" t="s">
        <v>97</v>
      </c>
      <c r="D80" s="13">
        <v>1500000</v>
      </c>
      <c r="E80" s="14">
        <v>1535.84</v>
      </c>
      <c r="F80" s="15">
        <v>2.0999999999999999E-3</v>
      </c>
      <c r="G80" s="15">
        <v>7.4301000000000006E-2</v>
      </c>
    </row>
    <row r="81" spans="1:7" x14ac:dyDescent="0.25">
      <c r="A81" s="12" t="s">
        <v>831</v>
      </c>
      <c r="B81" s="30" t="s">
        <v>832</v>
      </c>
      <c r="C81" s="30" t="s">
        <v>97</v>
      </c>
      <c r="D81" s="13">
        <v>1000000</v>
      </c>
      <c r="E81" s="14">
        <v>1030.27</v>
      </c>
      <c r="F81" s="15">
        <v>1.4E-3</v>
      </c>
      <c r="G81" s="15">
        <v>7.4200000000000002E-2</v>
      </c>
    </row>
    <row r="82" spans="1:7" x14ac:dyDescent="0.25">
      <c r="A82" s="12" t="s">
        <v>833</v>
      </c>
      <c r="B82" s="30" t="s">
        <v>834</v>
      </c>
      <c r="C82" s="30" t="s">
        <v>97</v>
      </c>
      <c r="D82" s="13">
        <v>500000</v>
      </c>
      <c r="E82" s="14">
        <v>509.98</v>
      </c>
      <c r="F82" s="15">
        <v>6.9999999999999999E-4</v>
      </c>
      <c r="G82" s="15">
        <v>7.4274000000000007E-2</v>
      </c>
    </row>
    <row r="83" spans="1:7" x14ac:dyDescent="0.25">
      <c r="A83" s="12" t="s">
        <v>835</v>
      </c>
      <c r="B83" s="30" t="s">
        <v>836</v>
      </c>
      <c r="C83" s="30" t="s">
        <v>97</v>
      </c>
      <c r="D83" s="13">
        <v>500000</v>
      </c>
      <c r="E83" s="14">
        <v>509.91</v>
      </c>
      <c r="F83" s="15">
        <v>6.9999999999999999E-4</v>
      </c>
      <c r="G83" s="15">
        <v>7.4318999999999996E-2</v>
      </c>
    </row>
    <row r="84" spans="1:7" x14ac:dyDescent="0.25">
      <c r="A84" s="12" t="s">
        <v>837</v>
      </c>
      <c r="B84" s="30" t="s">
        <v>838</v>
      </c>
      <c r="C84" s="30" t="s">
        <v>97</v>
      </c>
      <c r="D84" s="13">
        <v>500000</v>
      </c>
      <c r="E84" s="14">
        <v>508.26</v>
      </c>
      <c r="F84" s="15">
        <v>6.9999999999999999E-4</v>
      </c>
      <c r="G84" s="15">
        <v>7.4218999999999993E-2</v>
      </c>
    </row>
    <row r="85" spans="1:7" x14ac:dyDescent="0.25">
      <c r="A85" s="12" t="s">
        <v>839</v>
      </c>
      <c r="B85" s="30" t="s">
        <v>840</v>
      </c>
      <c r="C85" s="30" t="s">
        <v>97</v>
      </c>
      <c r="D85" s="13">
        <v>500000</v>
      </c>
      <c r="E85" s="14">
        <v>508.26</v>
      </c>
      <c r="F85" s="15">
        <v>6.9999999999999999E-4</v>
      </c>
      <c r="G85" s="15">
        <v>7.4218999999999993E-2</v>
      </c>
    </row>
    <row r="86" spans="1:7" x14ac:dyDescent="0.25">
      <c r="A86" s="12" t="s">
        <v>841</v>
      </c>
      <c r="B86" s="30" t="s">
        <v>842</v>
      </c>
      <c r="C86" s="30" t="s">
        <v>97</v>
      </c>
      <c r="D86" s="13">
        <v>500000</v>
      </c>
      <c r="E86" s="14">
        <v>488.96</v>
      </c>
      <c r="F86" s="15">
        <v>6.9999999999999999E-4</v>
      </c>
      <c r="G86" s="15">
        <v>7.4154999999999999E-2</v>
      </c>
    </row>
    <row r="87" spans="1:7" x14ac:dyDescent="0.25">
      <c r="A87" s="16" t="s">
        <v>102</v>
      </c>
      <c r="B87" s="31"/>
      <c r="C87" s="31"/>
      <c r="D87" s="17"/>
      <c r="E87" s="18">
        <v>391216.51</v>
      </c>
      <c r="F87" s="19">
        <v>0.53990000000000005</v>
      </c>
      <c r="G87" s="20"/>
    </row>
    <row r="88" spans="1:7" x14ac:dyDescent="0.25">
      <c r="A88" s="12"/>
      <c r="B88" s="30"/>
      <c r="C88" s="30"/>
      <c r="D88" s="13"/>
      <c r="E88" s="14"/>
      <c r="F88" s="15"/>
      <c r="G88" s="15"/>
    </row>
    <row r="89" spans="1:7" x14ac:dyDescent="0.25">
      <c r="A89" s="12"/>
      <c r="B89" s="30"/>
      <c r="C89" s="30"/>
      <c r="D89" s="13"/>
      <c r="E89" s="14"/>
      <c r="F89" s="15"/>
      <c r="G89" s="15"/>
    </row>
    <row r="90" spans="1:7" x14ac:dyDescent="0.25">
      <c r="A90" s="16" t="s">
        <v>195</v>
      </c>
      <c r="B90" s="30"/>
      <c r="C90" s="30"/>
      <c r="D90" s="13"/>
      <c r="E90" s="14"/>
      <c r="F90" s="15"/>
      <c r="G90" s="15"/>
    </row>
    <row r="91" spans="1:7" x14ac:dyDescent="0.25">
      <c r="A91" s="16" t="s">
        <v>102</v>
      </c>
      <c r="B91" s="30"/>
      <c r="C91" s="30"/>
      <c r="D91" s="13"/>
      <c r="E91" s="35" t="s">
        <v>92</v>
      </c>
      <c r="F91" s="36" t="s">
        <v>92</v>
      </c>
      <c r="G91" s="15"/>
    </row>
    <row r="92" spans="1:7" x14ac:dyDescent="0.25">
      <c r="A92" s="12"/>
      <c r="B92" s="30"/>
      <c r="C92" s="30"/>
      <c r="D92" s="13"/>
      <c r="E92" s="14"/>
      <c r="F92" s="15"/>
      <c r="G92" s="15"/>
    </row>
    <row r="93" spans="1:7" x14ac:dyDescent="0.25">
      <c r="A93" s="16" t="s">
        <v>196</v>
      </c>
      <c r="B93" s="30"/>
      <c r="C93" s="30"/>
      <c r="D93" s="13"/>
      <c r="E93" s="14"/>
      <c r="F93" s="15"/>
      <c r="G93" s="15"/>
    </row>
    <row r="94" spans="1:7" x14ac:dyDescent="0.25">
      <c r="A94" s="16" t="s">
        <v>102</v>
      </c>
      <c r="B94" s="30"/>
      <c r="C94" s="30"/>
      <c r="D94" s="13"/>
      <c r="E94" s="35" t="s">
        <v>92</v>
      </c>
      <c r="F94" s="36" t="s">
        <v>92</v>
      </c>
      <c r="G94" s="15"/>
    </row>
    <row r="95" spans="1:7" x14ac:dyDescent="0.25">
      <c r="A95" s="12"/>
      <c r="B95" s="30"/>
      <c r="C95" s="30"/>
      <c r="D95" s="13"/>
      <c r="E95" s="14"/>
      <c r="F95" s="15"/>
      <c r="G95" s="15"/>
    </row>
    <row r="96" spans="1:7" x14ac:dyDescent="0.25">
      <c r="A96" s="21" t="s">
        <v>127</v>
      </c>
      <c r="B96" s="32"/>
      <c r="C96" s="32"/>
      <c r="D96" s="22"/>
      <c r="E96" s="18">
        <v>711103.24</v>
      </c>
      <c r="F96" s="19">
        <v>0.98119999999999996</v>
      </c>
      <c r="G96" s="20"/>
    </row>
    <row r="97" spans="1:7" x14ac:dyDescent="0.25">
      <c r="A97" s="12"/>
      <c r="B97" s="30"/>
      <c r="C97" s="30"/>
      <c r="D97" s="13"/>
      <c r="E97" s="14"/>
      <c r="F97" s="15"/>
      <c r="G97" s="15"/>
    </row>
    <row r="98" spans="1:7" x14ac:dyDescent="0.25">
      <c r="A98" s="12"/>
      <c r="B98" s="30"/>
      <c r="C98" s="30"/>
      <c r="D98" s="13"/>
      <c r="E98" s="14"/>
      <c r="F98" s="15"/>
      <c r="G98" s="15"/>
    </row>
    <row r="99" spans="1:7" x14ac:dyDescent="0.25">
      <c r="A99" s="16" t="s">
        <v>128</v>
      </c>
      <c r="B99" s="30"/>
      <c r="C99" s="30"/>
      <c r="D99" s="13"/>
      <c r="E99" s="14"/>
      <c r="F99" s="15"/>
      <c r="G99" s="15"/>
    </row>
    <row r="100" spans="1:7" x14ac:dyDescent="0.25">
      <c r="A100" s="12" t="s">
        <v>129</v>
      </c>
      <c r="B100" s="30"/>
      <c r="C100" s="30"/>
      <c r="D100" s="13"/>
      <c r="E100" s="14">
        <v>6869.66</v>
      </c>
      <c r="F100" s="15">
        <v>9.4999999999999998E-3</v>
      </c>
      <c r="G100" s="15">
        <v>5.9233000000000001E-2</v>
      </c>
    </row>
    <row r="101" spans="1:7" x14ac:dyDescent="0.25">
      <c r="A101" s="16" t="s">
        <v>102</v>
      </c>
      <c r="B101" s="31"/>
      <c r="C101" s="31"/>
      <c r="D101" s="17"/>
      <c r="E101" s="18">
        <v>6869.66</v>
      </c>
      <c r="F101" s="19">
        <v>9.4999999999999998E-3</v>
      </c>
      <c r="G101" s="20"/>
    </row>
    <row r="102" spans="1:7" x14ac:dyDescent="0.25">
      <c r="A102" s="12"/>
      <c r="B102" s="30"/>
      <c r="C102" s="30"/>
      <c r="D102" s="13"/>
      <c r="E102" s="14"/>
      <c r="F102" s="15"/>
      <c r="G102" s="15"/>
    </row>
    <row r="103" spans="1:7" x14ac:dyDescent="0.25">
      <c r="A103" s="21" t="s">
        <v>127</v>
      </c>
      <c r="B103" s="32"/>
      <c r="C103" s="32"/>
      <c r="D103" s="22"/>
      <c r="E103" s="18">
        <v>6869.66</v>
      </c>
      <c r="F103" s="19">
        <v>9.4999999999999998E-3</v>
      </c>
      <c r="G103" s="20"/>
    </row>
    <row r="104" spans="1:7" x14ac:dyDescent="0.25">
      <c r="A104" s="12" t="s">
        <v>130</v>
      </c>
      <c r="B104" s="30"/>
      <c r="C104" s="30"/>
      <c r="D104" s="13"/>
      <c r="E104" s="14">
        <v>12595.178897199999</v>
      </c>
      <c r="F104" s="15">
        <v>1.7374000000000001E-2</v>
      </c>
      <c r="G104" s="15"/>
    </row>
    <row r="105" spans="1:7" x14ac:dyDescent="0.25">
      <c r="A105" s="12" t="s">
        <v>131</v>
      </c>
      <c r="B105" s="30"/>
      <c r="C105" s="30"/>
      <c r="D105" s="13"/>
      <c r="E105" s="23">
        <v>-5657.1388972000004</v>
      </c>
      <c r="F105" s="24">
        <v>-8.0739999999999996E-3</v>
      </c>
      <c r="G105" s="15">
        <v>5.9233000000000001E-2</v>
      </c>
    </row>
    <row r="106" spans="1:7" x14ac:dyDescent="0.25">
      <c r="A106" s="25" t="s">
        <v>132</v>
      </c>
      <c r="B106" s="33"/>
      <c r="C106" s="33"/>
      <c r="D106" s="26"/>
      <c r="E106" s="27">
        <v>724910.94</v>
      </c>
      <c r="F106" s="28">
        <v>1</v>
      </c>
      <c r="G106" s="28"/>
    </row>
    <row r="108" spans="1:7" x14ac:dyDescent="0.25">
      <c r="A108" s="1" t="s">
        <v>134</v>
      </c>
    </row>
    <row r="111" spans="1:7" x14ac:dyDescent="0.25">
      <c r="A111" s="1" t="s">
        <v>1957</v>
      </c>
    </row>
    <row r="112" spans="1:7" x14ac:dyDescent="0.25">
      <c r="A112" s="47" t="s">
        <v>1958</v>
      </c>
      <c r="B112" s="34" t="s">
        <v>92</v>
      </c>
    </row>
    <row r="113" spans="1:7" x14ac:dyDescent="0.25">
      <c r="A113" t="s">
        <v>1959</v>
      </c>
    </row>
    <row r="114" spans="1:7" x14ac:dyDescent="0.25">
      <c r="A114" t="s">
        <v>1960</v>
      </c>
      <c r="B114" t="s">
        <v>1961</v>
      </c>
      <c r="C114" t="s">
        <v>1961</v>
      </c>
    </row>
    <row r="115" spans="1:7" x14ac:dyDescent="0.25">
      <c r="B115" s="48">
        <v>44803</v>
      </c>
      <c r="C115" s="48">
        <v>44834</v>
      </c>
    </row>
    <row r="116" spans="1:7" x14ac:dyDescent="0.25">
      <c r="A116" t="s">
        <v>1965</v>
      </c>
      <c r="B116">
        <v>10.737500000000001</v>
      </c>
      <c r="C116">
        <v>10.6745</v>
      </c>
      <c r="E116" s="2"/>
      <c r="G116"/>
    </row>
    <row r="117" spans="1:7" x14ac:dyDescent="0.25">
      <c r="A117" t="s">
        <v>1966</v>
      </c>
      <c r="B117">
        <v>10.738</v>
      </c>
      <c r="C117">
        <v>10.675000000000001</v>
      </c>
      <c r="E117" s="2"/>
      <c r="G117"/>
    </row>
    <row r="118" spans="1:7" x14ac:dyDescent="0.25">
      <c r="A118" t="s">
        <v>1990</v>
      </c>
      <c r="B118">
        <v>10.712899999999999</v>
      </c>
      <c r="C118">
        <v>10.6485</v>
      </c>
      <c r="E118" s="2"/>
      <c r="G118"/>
    </row>
    <row r="119" spans="1:7" x14ac:dyDescent="0.25">
      <c r="A119" t="s">
        <v>1991</v>
      </c>
      <c r="B119">
        <v>10.7135</v>
      </c>
      <c r="C119">
        <v>10.649100000000001</v>
      </c>
      <c r="E119" s="2"/>
      <c r="G119"/>
    </row>
    <row r="120" spans="1:7" x14ac:dyDescent="0.25">
      <c r="E120" s="2"/>
      <c r="G120"/>
    </row>
    <row r="121" spans="1:7" x14ac:dyDescent="0.25">
      <c r="A121" t="s">
        <v>1976</v>
      </c>
      <c r="B121" s="34" t="s">
        <v>92</v>
      </c>
    </row>
    <row r="122" spans="1:7" x14ac:dyDescent="0.25">
      <c r="A122" t="s">
        <v>1977</v>
      </c>
      <c r="B122" s="34" t="s">
        <v>92</v>
      </c>
    </row>
    <row r="123" spans="1:7" ht="30" x14ac:dyDescent="0.25">
      <c r="A123" s="47" t="s">
        <v>1978</v>
      </c>
      <c r="B123" s="34" t="s">
        <v>92</v>
      </c>
    </row>
    <row r="124" spans="1:7" x14ac:dyDescent="0.25">
      <c r="A124" s="47" t="s">
        <v>1979</v>
      </c>
      <c r="B124" s="34" t="s">
        <v>92</v>
      </c>
    </row>
    <row r="125" spans="1:7" x14ac:dyDescent="0.25">
      <c r="A125" t="s">
        <v>1980</v>
      </c>
      <c r="B125" s="49">
        <v>3.3726051877524599</v>
      </c>
    </row>
    <row r="126" spans="1:7" ht="30" x14ac:dyDescent="0.25">
      <c r="A126" s="47" t="s">
        <v>1981</v>
      </c>
      <c r="B126" s="34" t="s">
        <v>92</v>
      </c>
    </row>
    <row r="127" spans="1:7" ht="30" x14ac:dyDescent="0.25">
      <c r="A127" s="47" t="s">
        <v>1982</v>
      </c>
      <c r="B127" s="34" t="s">
        <v>92</v>
      </c>
    </row>
    <row r="128" spans="1:7" x14ac:dyDescent="0.25">
      <c r="A128" s="47" t="s">
        <v>2114</v>
      </c>
      <c r="B128" s="34" t="s">
        <v>92</v>
      </c>
    </row>
    <row r="129" spans="1:4" x14ac:dyDescent="0.25">
      <c r="A129" s="47" t="s">
        <v>2115</v>
      </c>
      <c r="B129" s="34" t="s">
        <v>92</v>
      </c>
    </row>
    <row r="132" spans="1:4" ht="30" x14ac:dyDescent="0.25">
      <c r="A132" s="63" t="s">
        <v>2164</v>
      </c>
      <c r="B132" s="55" t="s">
        <v>2165</v>
      </c>
      <c r="C132" s="55" t="s">
        <v>2121</v>
      </c>
      <c r="D132" s="65" t="s">
        <v>2122</v>
      </c>
    </row>
    <row r="133" spans="1:4" ht="81.599999999999994" customHeight="1" x14ac:dyDescent="0.25">
      <c r="A133" s="64" t="str">
        <f>HYPERLINK("[EDEL_Portfolio Monthly 30092022.xlsx]EDNPSF!A1","Edelweiss Nifty PSU Bond Plus SDL Apr2026 50 50 Index Fund")</f>
        <v>Edelweiss Nifty PSU Bond Plus SDL Apr2026 50 50 Index Fund</v>
      </c>
      <c r="B133" s="59"/>
      <c r="C133" s="57" t="s">
        <v>2137</v>
      </c>
      <c r="D133"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9F73D-4AAC-477E-9E25-F0315647C5A9}">
  <dimension ref="A1:H66"/>
  <sheetViews>
    <sheetView showGridLines="0" workbookViewId="0">
      <pane ySplit="4" topLeftCell="A56"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39</v>
      </c>
      <c r="B1" s="66"/>
      <c r="C1" s="66"/>
      <c r="D1" s="66"/>
      <c r="E1" s="66"/>
      <c r="F1" s="66"/>
      <c r="G1" s="66"/>
      <c r="H1" s="51" t="str">
        <f>HYPERLINK("[EDEL_Portfolio Monthly 30092022.xlsx]Index!A1","Index")</f>
        <v>Index</v>
      </c>
    </row>
    <row r="2" spans="1:8" ht="18.75" x14ac:dyDescent="0.25">
      <c r="A2" s="66" t="s">
        <v>40</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2"/>
      <c r="B9" s="30"/>
      <c r="C9" s="30"/>
      <c r="D9" s="13"/>
      <c r="E9" s="14"/>
      <c r="F9" s="15"/>
      <c r="G9" s="15"/>
    </row>
    <row r="10" spans="1:8" x14ac:dyDescent="0.25">
      <c r="A10" s="16" t="s">
        <v>128</v>
      </c>
      <c r="B10" s="30"/>
      <c r="C10" s="30"/>
      <c r="D10" s="13"/>
      <c r="E10" s="14"/>
      <c r="F10" s="15"/>
      <c r="G10" s="15"/>
    </row>
    <row r="11" spans="1:8" x14ac:dyDescent="0.25">
      <c r="A11" s="12" t="s">
        <v>129</v>
      </c>
      <c r="B11" s="30"/>
      <c r="C11" s="30"/>
      <c r="D11" s="13"/>
      <c r="E11" s="14">
        <v>53482.96</v>
      </c>
      <c r="F11" s="15">
        <v>0.98609999999999998</v>
      </c>
      <c r="G11" s="15">
        <v>5.9233000000000001E-2</v>
      </c>
    </row>
    <row r="12" spans="1:8" x14ac:dyDescent="0.25">
      <c r="A12" s="16" t="s">
        <v>102</v>
      </c>
      <c r="B12" s="31"/>
      <c r="C12" s="31"/>
      <c r="D12" s="17"/>
      <c r="E12" s="18">
        <v>53482.96</v>
      </c>
      <c r="F12" s="19">
        <v>0.98609999999999998</v>
      </c>
      <c r="G12" s="20"/>
    </row>
    <row r="13" spans="1:8" x14ac:dyDescent="0.25">
      <c r="A13" s="12"/>
      <c r="B13" s="30"/>
      <c r="C13" s="30"/>
      <c r="D13" s="13"/>
      <c r="E13" s="14"/>
      <c r="F13" s="15"/>
      <c r="G13" s="15"/>
    </row>
    <row r="14" spans="1:8" x14ac:dyDescent="0.25">
      <c r="A14" s="21" t="s">
        <v>127</v>
      </c>
      <c r="B14" s="32"/>
      <c r="C14" s="32"/>
      <c r="D14" s="22"/>
      <c r="E14" s="18">
        <v>53482.96</v>
      </c>
      <c r="F14" s="19">
        <v>0.98609999999999998</v>
      </c>
      <c r="G14" s="20"/>
    </row>
    <row r="15" spans="1:8" x14ac:dyDescent="0.25">
      <c r="A15" s="12" t="s">
        <v>130</v>
      </c>
      <c r="B15" s="30"/>
      <c r="C15" s="30"/>
      <c r="D15" s="13"/>
      <c r="E15" s="14">
        <v>8.6793323000000004</v>
      </c>
      <c r="F15" s="15">
        <v>1.6000000000000001E-4</v>
      </c>
      <c r="G15" s="15"/>
    </row>
    <row r="16" spans="1:8" x14ac:dyDescent="0.25">
      <c r="A16" s="12" t="s">
        <v>131</v>
      </c>
      <c r="B16" s="30"/>
      <c r="C16" s="30"/>
      <c r="D16" s="13"/>
      <c r="E16" s="14">
        <v>742.52066769999999</v>
      </c>
      <c r="F16" s="15">
        <v>1.374E-2</v>
      </c>
      <c r="G16" s="15">
        <v>5.9233000000000001E-2</v>
      </c>
    </row>
    <row r="17" spans="1:7" x14ac:dyDescent="0.25">
      <c r="A17" s="25" t="s">
        <v>132</v>
      </c>
      <c r="B17" s="33"/>
      <c r="C17" s="33"/>
      <c r="D17" s="26"/>
      <c r="E17" s="27">
        <v>54234.16</v>
      </c>
      <c r="F17" s="28">
        <v>1</v>
      </c>
      <c r="G17" s="28"/>
    </row>
    <row r="22" spans="1:7" x14ac:dyDescent="0.25">
      <c r="A22" s="1" t="s">
        <v>1957</v>
      </c>
    </row>
    <row r="23" spans="1:7" x14ac:dyDescent="0.25">
      <c r="A23" s="47" t="s">
        <v>1958</v>
      </c>
      <c r="B23" s="34" t="s">
        <v>92</v>
      </c>
    </row>
    <row r="24" spans="1:7" x14ac:dyDescent="0.25">
      <c r="A24" t="s">
        <v>1959</v>
      </c>
    </row>
    <row r="25" spans="1:7" x14ac:dyDescent="0.25">
      <c r="A25" t="s">
        <v>1983</v>
      </c>
      <c r="B25" t="s">
        <v>1961</v>
      </c>
      <c r="C25" t="s">
        <v>1961</v>
      </c>
    </row>
    <row r="26" spans="1:7" x14ac:dyDescent="0.25">
      <c r="B26" s="48">
        <v>44804</v>
      </c>
      <c r="C26" s="48">
        <v>44834</v>
      </c>
    </row>
    <row r="27" spans="1:7" x14ac:dyDescent="0.25">
      <c r="A27" t="s">
        <v>1962</v>
      </c>
      <c r="B27">
        <v>1122.423</v>
      </c>
      <c r="C27">
        <v>1127.24</v>
      </c>
      <c r="E27" s="2"/>
      <c r="G27"/>
    </row>
    <row r="28" spans="1:7" x14ac:dyDescent="0.25">
      <c r="A28" t="s">
        <v>2005</v>
      </c>
      <c r="B28">
        <v>1000</v>
      </c>
      <c r="C28">
        <v>1000</v>
      </c>
      <c r="E28" s="2"/>
      <c r="G28"/>
    </row>
    <row r="29" spans="1:7" x14ac:dyDescent="0.25">
      <c r="A29" t="s">
        <v>1986</v>
      </c>
      <c r="B29" t="s">
        <v>1964</v>
      </c>
      <c r="C29" t="s">
        <v>1964</v>
      </c>
      <c r="E29" s="2"/>
      <c r="G29"/>
    </row>
    <row r="30" spans="1:7" x14ac:dyDescent="0.25">
      <c r="A30" t="s">
        <v>1965</v>
      </c>
      <c r="B30">
        <v>1122.0889999999999</v>
      </c>
      <c r="C30">
        <v>1126.8954000000001</v>
      </c>
      <c r="E30" s="2"/>
      <c r="G30"/>
    </row>
    <row r="31" spans="1:7" x14ac:dyDescent="0.25">
      <c r="A31" t="s">
        <v>1987</v>
      </c>
      <c r="B31">
        <v>1058.3813</v>
      </c>
      <c r="C31">
        <v>1058.287</v>
      </c>
      <c r="E31" s="2"/>
      <c r="G31"/>
    </row>
    <row r="32" spans="1:7" x14ac:dyDescent="0.25">
      <c r="A32" t="s">
        <v>1988</v>
      </c>
      <c r="B32" t="s">
        <v>1964</v>
      </c>
      <c r="C32" t="s">
        <v>1964</v>
      </c>
      <c r="E32" s="2"/>
      <c r="G32"/>
    </row>
    <row r="33" spans="1:7" x14ac:dyDescent="0.25">
      <c r="A33" t="s">
        <v>2006</v>
      </c>
      <c r="B33">
        <v>1120.0229999999999</v>
      </c>
      <c r="C33">
        <v>1124.7737</v>
      </c>
      <c r="E33" s="2"/>
      <c r="G33"/>
    </row>
    <row r="34" spans="1:7" x14ac:dyDescent="0.25">
      <c r="A34" t="s">
        <v>2007</v>
      </c>
      <c r="B34">
        <v>1008.1128</v>
      </c>
      <c r="C34">
        <v>1008.1128</v>
      </c>
      <c r="E34" s="2"/>
      <c r="G34"/>
    </row>
    <row r="35" spans="1:7" x14ac:dyDescent="0.25">
      <c r="A35" t="s">
        <v>1989</v>
      </c>
      <c r="B35">
        <v>1095.4151999999999</v>
      </c>
      <c r="C35">
        <v>1095.2911999999999</v>
      </c>
      <c r="E35" s="2"/>
      <c r="G35"/>
    </row>
    <row r="36" spans="1:7" x14ac:dyDescent="0.25">
      <c r="A36" t="s">
        <v>1990</v>
      </c>
      <c r="B36">
        <v>1120.0224000000001</v>
      </c>
      <c r="C36">
        <v>1124.7737</v>
      </c>
      <c r="E36" s="2"/>
      <c r="G36"/>
    </row>
    <row r="37" spans="1:7" x14ac:dyDescent="0.25">
      <c r="A37" t="s">
        <v>1992</v>
      </c>
      <c r="B37">
        <v>1004.272</v>
      </c>
      <c r="C37">
        <v>1004.1840999999999</v>
      </c>
      <c r="E37" s="2"/>
      <c r="G37"/>
    </row>
    <row r="38" spans="1:7" x14ac:dyDescent="0.25">
      <c r="A38" t="s">
        <v>1993</v>
      </c>
      <c r="B38">
        <v>1015.9242</v>
      </c>
      <c r="C38">
        <v>1016.2401</v>
      </c>
      <c r="E38" s="2"/>
      <c r="G38"/>
    </row>
    <row r="39" spans="1:7" x14ac:dyDescent="0.25">
      <c r="A39" t="s">
        <v>2008</v>
      </c>
      <c r="B39">
        <v>1026.6495</v>
      </c>
      <c r="C39">
        <v>1031.0471</v>
      </c>
      <c r="E39" s="2"/>
      <c r="G39"/>
    </row>
    <row r="40" spans="1:7" x14ac:dyDescent="0.25">
      <c r="A40" t="s">
        <v>2009</v>
      </c>
      <c r="B40">
        <v>1000</v>
      </c>
      <c r="C40">
        <v>1000</v>
      </c>
      <c r="E40" s="2"/>
      <c r="G40"/>
    </row>
    <row r="41" spans="1:7" x14ac:dyDescent="0.25">
      <c r="A41" t="s">
        <v>2010</v>
      </c>
      <c r="B41">
        <v>1026.6495</v>
      </c>
      <c r="C41">
        <v>1031.0471</v>
      </c>
      <c r="E41" s="2"/>
      <c r="G41"/>
    </row>
    <row r="42" spans="1:7" x14ac:dyDescent="0.25">
      <c r="A42" t="s">
        <v>2011</v>
      </c>
      <c r="B42">
        <v>1000</v>
      </c>
      <c r="C42">
        <v>1000</v>
      </c>
      <c r="E42" s="2"/>
      <c r="G42"/>
    </row>
    <row r="43" spans="1:7" x14ac:dyDescent="0.25">
      <c r="A43" t="s">
        <v>1975</v>
      </c>
      <c r="E43" s="2"/>
      <c r="G43"/>
    </row>
    <row r="45" spans="1:7" x14ac:dyDescent="0.25">
      <c r="A45" t="s">
        <v>1994</v>
      </c>
    </row>
    <row r="47" spans="1:7" x14ac:dyDescent="0.25">
      <c r="A47" s="50" t="s">
        <v>1995</v>
      </c>
      <c r="B47" s="50" t="s">
        <v>1996</v>
      </c>
      <c r="C47" s="50" t="s">
        <v>1997</v>
      </c>
      <c r="D47" s="50" t="s">
        <v>1998</v>
      </c>
    </row>
    <row r="48" spans="1:7" x14ac:dyDescent="0.25">
      <c r="A48" s="50" t="s">
        <v>2012</v>
      </c>
      <c r="B48" s="50"/>
      <c r="C48" s="50">
        <v>4.2702147000000004</v>
      </c>
      <c r="D48" s="50">
        <v>4.2702147000000004</v>
      </c>
    </row>
    <row r="49" spans="1:4" x14ac:dyDescent="0.25">
      <c r="A49" s="50" t="s">
        <v>2013</v>
      </c>
      <c r="B49" s="50"/>
      <c r="C49" s="50">
        <v>4.6331404000000003</v>
      </c>
      <c r="D49" s="50">
        <v>4.6331404000000003</v>
      </c>
    </row>
    <row r="50" spans="1:4" x14ac:dyDescent="0.25">
      <c r="A50" s="50" t="s">
        <v>2014</v>
      </c>
      <c r="B50" s="50"/>
      <c r="C50" s="50">
        <v>4.2696649999999998</v>
      </c>
      <c r="D50" s="50">
        <v>4.2696649999999998</v>
      </c>
    </row>
    <row r="51" spans="1:4" x14ac:dyDescent="0.25">
      <c r="A51" s="50" t="s">
        <v>2015</v>
      </c>
      <c r="B51" s="50"/>
      <c r="C51" s="50">
        <v>4.7161242000000003</v>
      </c>
      <c r="D51" s="50">
        <v>4.7161242000000003</v>
      </c>
    </row>
    <row r="52" spans="1:4" x14ac:dyDescent="0.25">
      <c r="A52" s="50" t="s">
        <v>2016</v>
      </c>
      <c r="B52" s="50"/>
      <c r="C52" s="50">
        <v>4.3437185999999999</v>
      </c>
      <c r="D52" s="50">
        <v>4.3437185999999999</v>
      </c>
    </row>
    <row r="53" spans="1:4" x14ac:dyDescent="0.25">
      <c r="A53" s="50" t="s">
        <v>2017</v>
      </c>
      <c r="B53" s="50"/>
      <c r="C53" s="50">
        <v>4.0075592000000002</v>
      </c>
      <c r="D53" s="50">
        <v>4.0075592000000002</v>
      </c>
    </row>
    <row r="55" spans="1:4" x14ac:dyDescent="0.25">
      <c r="A55" t="s">
        <v>1977</v>
      </c>
      <c r="B55" s="34" t="s">
        <v>92</v>
      </c>
    </row>
    <row r="56" spans="1:4" ht="30" x14ac:dyDescent="0.25">
      <c r="A56" s="47" t="s">
        <v>1978</v>
      </c>
      <c r="B56" s="34" t="s">
        <v>92</v>
      </c>
    </row>
    <row r="57" spans="1:4" x14ac:dyDescent="0.25">
      <c r="A57" s="47" t="s">
        <v>1979</v>
      </c>
      <c r="B57" s="34" t="s">
        <v>92</v>
      </c>
    </row>
    <row r="58" spans="1:4" x14ac:dyDescent="0.25">
      <c r="A58" t="s">
        <v>1980</v>
      </c>
      <c r="B58" s="49">
        <v>5.404433215615E-3</v>
      </c>
    </row>
    <row r="59" spans="1:4" ht="30" x14ac:dyDescent="0.25">
      <c r="A59" s="47" t="s">
        <v>1981</v>
      </c>
      <c r="B59" s="34" t="s">
        <v>92</v>
      </c>
    </row>
    <row r="60" spans="1:4" ht="30" x14ac:dyDescent="0.25">
      <c r="A60" s="47" t="s">
        <v>1982</v>
      </c>
      <c r="B60" s="34" t="s">
        <v>92</v>
      </c>
    </row>
    <row r="61" spans="1:4" x14ac:dyDescent="0.25">
      <c r="A61" s="47" t="s">
        <v>2114</v>
      </c>
      <c r="B61" s="34" t="s">
        <v>92</v>
      </c>
    </row>
    <row r="62" spans="1:4" x14ac:dyDescent="0.25">
      <c r="A62" s="47" t="s">
        <v>2115</v>
      </c>
      <c r="B62" s="34" t="s">
        <v>92</v>
      </c>
    </row>
    <row r="65" spans="1:4" ht="30" x14ac:dyDescent="0.25">
      <c r="A65" s="63" t="s">
        <v>2164</v>
      </c>
      <c r="B65" s="55" t="s">
        <v>2165</v>
      </c>
      <c r="C65" s="55" t="s">
        <v>2121</v>
      </c>
      <c r="D65" s="65" t="s">
        <v>2122</v>
      </c>
    </row>
    <row r="66" spans="1:4" ht="90" customHeight="1" x14ac:dyDescent="0.25">
      <c r="A66" s="64" t="str">
        <f>HYPERLINK("[EDEL_Portfolio Monthly 30092022.xlsx]EDONTF!A1","EDELWEISS OVERNIGHT FUND")</f>
        <v>EDELWEISS OVERNIGHT FUND</v>
      </c>
      <c r="B66" s="56"/>
      <c r="C66" s="57" t="s">
        <v>2138</v>
      </c>
      <c r="D66"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BAE47-63A0-4B5B-B227-18AFA32F98D7}">
  <dimension ref="A1:H414"/>
  <sheetViews>
    <sheetView showGridLines="0" workbookViewId="0">
      <pane ySplit="4" topLeftCell="A403"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41</v>
      </c>
      <c r="B1" s="66"/>
      <c r="C1" s="66"/>
      <c r="D1" s="66"/>
      <c r="E1" s="66"/>
      <c r="F1" s="66"/>
      <c r="G1" s="66"/>
      <c r="H1" s="51" t="str">
        <f>HYPERLINK("[EDEL_Portfolio Monthly 30092022.xlsx]Index!A1","Index")</f>
        <v>Index</v>
      </c>
    </row>
    <row r="2" spans="1:8" ht="18.75" x14ac:dyDescent="0.25">
      <c r="A2" s="66" t="s">
        <v>42</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844</v>
      </c>
      <c r="B8" s="30" t="s">
        <v>845</v>
      </c>
      <c r="C8" s="30" t="s">
        <v>846</v>
      </c>
      <c r="D8" s="13">
        <v>2841250</v>
      </c>
      <c r="E8" s="14">
        <v>23316.720000000001</v>
      </c>
      <c r="F8" s="15">
        <v>4.1700000000000001E-2</v>
      </c>
      <c r="G8" s="15"/>
    </row>
    <row r="9" spans="1:8" x14ac:dyDescent="0.25">
      <c r="A9" s="12" t="s">
        <v>847</v>
      </c>
      <c r="B9" s="30" t="s">
        <v>848</v>
      </c>
      <c r="C9" s="30" t="s">
        <v>849</v>
      </c>
      <c r="D9" s="13">
        <v>6183000</v>
      </c>
      <c r="E9" s="14">
        <v>15961.41</v>
      </c>
      <c r="F9" s="15">
        <v>2.86E-2</v>
      </c>
      <c r="G9" s="15"/>
    </row>
    <row r="10" spans="1:8" x14ac:dyDescent="0.25">
      <c r="A10" s="12" t="s">
        <v>850</v>
      </c>
      <c r="B10" s="30" t="s">
        <v>851</v>
      </c>
      <c r="C10" s="30" t="s">
        <v>852</v>
      </c>
      <c r="D10" s="13">
        <v>455000</v>
      </c>
      <c r="E10" s="14">
        <v>15723.66</v>
      </c>
      <c r="F10" s="15">
        <v>2.81E-2</v>
      </c>
      <c r="G10" s="15"/>
    </row>
    <row r="11" spans="1:8" x14ac:dyDescent="0.25">
      <c r="A11" s="12" t="s">
        <v>853</v>
      </c>
      <c r="B11" s="30" t="s">
        <v>854</v>
      </c>
      <c r="C11" s="30" t="s">
        <v>855</v>
      </c>
      <c r="D11" s="13">
        <v>769200</v>
      </c>
      <c r="E11" s="14">
        <v>13993.29</v>
      </c>
      <c r="F11" s="15">
        <v>2.5000000000000001E-2</v>
      </c>
      <c r="G11" s="15"/>
    </row>
    <row r="12" spans="1:8" x14ac:dyDescent="0.25">
      <c r="A12" s="12" t="s">
        <v>856</v>
      </c>
      <c r="B12" s="30" t="s">
        <v>857</v>
      </c>
      <c r="C12" s="30" t="s">
        <v>858</v>
      </c>
      <c r="D12" s="13">
        <v>515750</v>
      </c>
      <c r="E12" s="14">
        <v>12263.25</v>
      </c>
      <c r="F12" s="15">
        <v>2.1999999999999999E-2</v>
      </c>
      <c r="G12" s="15"/>
    </row>
    <row r="13" spans="1:8" x14ac:dyDescent="0.25">
      <c r="A13" s="12" t="s">
        <v>859</v>
      </c>
      <c r="B13" s="30" t="s">
        <v>860</v>
      </c>
      <c r="C13" s="30" t="s">
        <v>861</v>
      </c>
      <c r="D13" s="13">
        <v>108000</v>
      </c>
      <c r="E13" s="14">
        <v>9534.4</v>
      </c>
      <c r="F13" s="15">
        <v>1.7100000000000001E-2</v>
      </c>
      <c r="G13" s="15"/>
    </row>
    <row r="14" spans="1:8" x14ac:dyDescent="0.25">
      <c r="A14" s="12" t="s">
        <v>862</v>
      </c>
      <c r="B14" s="30" t="s">
        <v>863</v>
      </c>
      <c r="C14" s="30" t="s">
        <v>864</v>
      </c>
      <c r="D14" s="13">
        <v>363850</v>
      </c>
      <c r="E14" s="14">
        <v>8531.74</v>
      </c>
      <c r="F14" s="15">
        <v>1.5299999999999999E-2</v>
      </c>
      <c r="G14" s="15"/>
    </row>
    <row r="15" spans="1:8" x14ac:dyDescent="0.25">
      <c r="A15" s="12" t="s">
        <v>865</v>
      </c>
      <c r="B15" s="30" t="s">
        <v>866</v>
      </c>
      <c r="C15" s="30" t="s">
        <v>867</v>
      </c>
      <c r="D15" s="13">
        <v>350100</v>
      </c>
      <c r="E15" s="14">
        <v>8009.41</v>
      </c>
      <c r="F15" s="15">
        <v>1.43E-2</v>
      </c>
      <c r="G15" s="15"/>
    </row>
    <row r="16" spans="1:8" x14ac:dyDescent="0.25">
      <c r="A16" s="12" t="s">
        <v>868</v>
      </c>
      <c r="B16" s="30" t="s">
        <v>869</v>
      </c>
      <c r="C16" s="30" t="s">
        <v>870</v>
      </c>
      <c r="D16" s="13">
        <v>1136200</v>
      </c>
      <c r="E16" s="14">
        <v>7635.83</v>
      </c>
      <c r="F16" s="15">
        <v>1.37E-2</v>
      </c>
      <c r="G16" s="15"/>
    </row>
    <row r="17" spans="1:7" x14ac:dyDescent="0.25">
      <c r="A17" s="12" t="s">
        <v>871</v>
      </c>
      <c r="B17" s="30" t="s">
        <v>872</v>
      </c>
      <c r="C17" s="30" t="s">
        <v>873</v>
      </c>
      <c r="D17" s="13">
        <v>767900</v>
      </c>
      <c r="E17" s="14">
        <v>7284.68</v>
      </c>
      <c r="F17" s="15">
        <v>1.2999999999999999E-2</v>
      </c>
      <c r="G17" s="15"/>
    </row>
    <row r="18" spans="1:7" x14ac:dyDescent="0.25">
      <c r="A18" s="12" t="s">
        <v>874</v>
      </c>
      <c r="B18" s="30" t="s">
        <v>875</v>
      </c>
      <c r="C18" s="30" t="s">
        <v>876</v>
      </c>
      <c r="D18" s="13">
        <v>1278000</v>
      </c>
      <c r="E18" s="14">
        <v>6589.37</v>
      </c>
      <c r="F18" s="15">
        <v>1.18E-2</v>
      </c>
      <c r="G18" s="15"/>
    </row>
    <row r="19" spans="1:7" x14ac:dyDescent="0.25">
      <c r="A19" s="12" t="s">
        <v>877</v>
      </c>
      <c r="B19" s="30" t="s">
        <v>878</v>
      </c>
      <c r="C19" s="30" t="s">
        <v>867</v>
      </c>
      <c r="D19" s="13">
        <v>9590000</v>
      </c>
      <c r="E19" s="14">
        <v>6362.97</v>
      </c>
      <c r="F19" s="15">
        <v>1.14E-2</v>
      </c>
      <c r="G19" s="15"/>
    </row>
    <row r="20" spans="1:7" x14ac:dyDescent="0.25">
      <c r="A20" s="12" t="s">
        <v>879</v>
      </c>
      <c r="B20" s="30" t="s">
        <v>880</v>
      </c>
      <c r="C20" s="30" t="s">
        <v>881</v>
      </c>
      <c r="D20" s="13">
        <v>203250</v>
      </c>
      <c r="E20" s="14">
        <v>6106.75</v>
      </c>
      <c r="F20" s="15">
        <v>1.09E-2</v>
      </c>
      <c r="G20" s="15"/>
    </row>
    <row r="21" spans="1:7" x14ac:dyDescent="0.25">
      <c r="A21" s="12" t="s">
        <v>882</v>
      </c>
      <c r="B21" s="30" t="s">
        <v>883</v>
      </c>
      <c r="C21" s="30" t="s">
        <v>855</v>
      </c>
      <c r="D21" s="13">
        <v>426800</v>
      </c>
      <c r="E21" s="14">
        <v>6066.32</v>
      </c>
      <c r="F21" s="15">
        <v>1.09E-2</v>
      </c>
      <c r="G21" s="15"/>
    </row>
    <row r="22" spans="1:7" x14ac:dyDescent="0.25">
      <c r="A22" s="12" t="s">
        <v>884</v>
      </c>
      <c r="B22" s="30" t="s">
        <v>885</v>
      </c>
      <c r="C22" s="30" t="s">
        <v>886</v>
      </c>
      <c r="D22" s="13">
        <v>323700</v>
      </c>
      <c r="E22" s="14">
        <v>6005.61</v>
      </c>
      <c r="F22" s="15">
        <v>1.0800000000000001E-2</v>
      </c>
      <c r="G22" s="15"/>
    </row>
    <row r="23" spans="1:7" x14ac:dyDescent="0.25">
      <c r="A23" s="12" t="s">
        <v>887</v>
      </c>
      <c r="B23" s="30" t="s">
        <v>888</v>
      </c>
      <c r="C23" s="30" t="s">
        <v>855</v>
      </c>
      <c r="D23" s="13">
        <v>16400000</v>
      </c>
      <c r="E23" s="14">
        <v>5994.2</v>
      </c>
      <c r="F23" s="15">
        <v>1.0699999999999999E-2</v>
      </c>
      <c r="G23" s="15"/>
    </row>
    <row r="24" spans="1:7" x14ac:dyDescent="0.25">
      <c r="A24" s="12" t="s">
        <v>889</v>
      </c>
      <c r="B24" s="30" t="s">
        <v>890</v>
      </c>
      <c r="C24" s="30" t="s">
        <v>891</v>
      </c>
      <c r="D24" s="13">
        <v>683750</v>
      </c>
      <c r="E24" s="14">
        <v>5759.23</v>
      </c>
      <c r="F24" s="15">
        <v>1.03E-2</v>
      </c>
      <c r="G24" s="15"/>
    </row>
    <row r="25" spans="1:7" x14ac:dyDescent="0.25">
      <c r="A25" s="12" t="s">
        <v>892</v>
      </c>
      <c r="B25" s="30" t="s">
        <v>893</v>
      </c>
      <c r="C25" s="30" t="s">
        <v>894</v>
      </c>
      <c r="D25" s="13">
        <v>3730000</v>
      </c>
      <c r="E25" s="14">
        <v>5693.85</v>
      </c>
      <c r="F25" s="15">
        <v>1.0200000000000001E-2</v>
      </c>
      <c r="G25" s="15"/>
    </row>
    <row r="26" spans="1:7" x14ac:dyDescent="0.25">
      <c r="A26" s="12" t="s">
        <v>895</v>
      </c>
      <c r="B26" s="30" t="s">
        <v>896</v>
      </c>
      <c r="C26" s="30" t="s">
        <v>864</v>
      </c>
      <c r="D26" s="13">
        <v>5551800</v>
      </c>
      <c r="E26" s="14">
        <v>5604.54</v>
      </c>
      <c r="F26" s="15">
        <v>0.01</v>
      </c>
      <c r="G26" s="15"/>
    </row>
    <row r="27" spans="1:7" x14ac:dyDescent="0.25">
      <c r="A27" s="12" t="s">
        <v>897</v>
      </c>
      <c r="B27" s="30" t="s">
        <v>898</v>
      </c>
      <c r="C27" s="30" t="s">
        <v>899</v>
      </c>
      <c r="D27" s="13">
        <v>2450250</v>
      </c>
      <c r="E27" s="14">
        <v>5304.79</v>
      </c>
      <c r="F27" s="15">
        <v>9.4999999999999998E-3</v>
      </c>
      <c r="G27" s="15"/>
    </row>
    <row r="28" spans="1:7" x14ac:dyDescent="0.25">
      <c r="A28" s="12" t="s">
        <v>900</v>
      </c>
      <c r="B28" s="30" t="s">
        <v>901</v>
      </c>
      <c r="C28" s="30" t="s">
        <v>881</v>
      </c>
      <c r="D28" s="13">
        <v>355200</v>
      </c>
      <c r="E28" s="14">
        <v>5020.57</v>
      </c>
      <c r="F28" s="15">
        <v>8.9999999999999993E-3</v>
      </c>
      <c r="G28" s="15"/>
    </row>
    <row r="29" spans="1:7" x14ac:dyDescent="0.25">
      <c r="A29" s="12" t="s">
        <v>902</v>
      </c>
      <c r="B29" s="30" t="s">
        <v>903</v>
      </c>
      <c r="C29" s="30" t="s">
        <v>855</v>
      </c>
      <c r="D29" s="13">
        <v>577500</v>
      </c>
      <c r="E29" s="14">
        <v>4978.05</v>
      </c>
      <c r="F29" s="15">
        <v>8.8999999999999999E-3</v>
      </c>
      <c r="G29" s="15"/>
    </row>
    <row r="30" spans="1:7" x14ac:dyDescent="0.25">
      <c r="A30" s="12" t="s">
        <v>904</v>
      </c>
      <c r="B30" s="30" t="s">
        <v>905</v>
      </c>
      <c r="C30" s="30" t="s">
        <v>881</v>
      </c>
      <c r="D30" s="13">
        <v>152800</v>
      </c>
      <c r="E30" s="14">
        <v>4827.18</v>
      </c>
      <c r="F30" s="15">
        <v>8.6E-3</v>
      </c>
      <c r="G30" s="15"/>
    </row>
    <row r="31" spans="1:7" x14ac:dyDescent="0.25">
      <c r="A31" s="12" t="s">
        <v>906</v>
      </c>
      <c r="B31" s="30" t="s">
        <v>907</v>
      </c>
      <c r="C31" s="30" t="s">
        <v>881</v>
      </c>
      <c r="D31" s="13">
        <v>512400</v>
      </c>
      <c r="E31" s="14">
        <v>4777.3599999999997</v>
      </c>
      <c r="F31" s="15">
        <v>8.6E-3</v>
      </c>
      <c r="G31" s="15"/>
    </row>
    <row r="32" spans="1:7" x14ac:dyDescent="0.25">
      <c r="A32" s="12" t="s">
        <v>908</v>
      </c>
      <c r="B32" s="30" t="s">
        <v>909</v>
      </c>
      <c r="C32" s="30" t="s">
        <v>881</v>
      </c>
      <c r="D32" s="13">
        <v>442800</v>
      </c>
      <c r="E32" s="14">
        <v>4466.08</v>
      </c>
      <c r="F32" s="15">
        <v>8.0000000000000002E-3</v>
      </c>
      <c r="G32" s="15"/>
    </row>
    <row r="33" spans="1:7" x14ac:dyDescent="0.25">
      <c r="A33" s="12" t="s">
        <v>910</v>
      </c>
      <c r="B33" s="30" t="s">
        <v>911</v>
      </c>
      <c r="C33" s="30" t="s">
        <v>849</v>
      </c>
      <c r="D33" s="13">
        <v>871500</v>
      </c>
      <c r="E33" s="14">
        <v>4434.63</v>
      </c>
      <c r="F33" s="15">
        <v>7.9000000000000008E-3</v>
      </c>
      <c r="G33" s="15"/>
    </row>
    <row r="34" spans="1:7" x14ac:dyDescent="0.25">
      <c r="A34" s="12" t="s">
        <v>912</v>
      </c>
      <c r="B34" s="30" t="s">
        <v>913</v>
      </c>
      <c r="C34" s="30" t="s">
        <v>914</v>
      </c>
      <c r="D34" s="13">
        <v>3219350</v>
      </c>
      <c r="E34" s="14">
        <v>4112.72</v>
      </c>
      <c r="F34" s="15">
        <v>7.4000000000000003E-3</v>
      </c>
      <c r="G34" s="15"/>
    </row>
    <row r="35" spans="1:7" x14ac:dyDescent="0.25">
      <c r="A35" s="12" t="s">
        <v>915</v>
      </c>
      <c r="B35" s="30" t="s">
        <v>916</v>
      </c>
      <c r="C35" s="30" t="s">
        <v>867</v>
      </c>
      <c r="D35" s="13">
        <v>54500</v>
      </c>
      <c r="E35" s="14">
        <v>3997.98</v>
      </c>
      <c r="F35" s="15">
        <v>7.1999999999999998E-3</v>
      </c>
      <c r="G35" s="15"/>
    </row>
    <row r="36" spans="1:7" x14ac:dyDescent="0.25">
      <c r="A36" s="12" t="s">
        <v>917</v>
      </c>
      <c r="B36" s="30" t="s">
        <v>918</v>
      </c>
      <c r="C36" s="30" t="s">
        <v>919</v>
      </c>
      <c r="D36" s="13">
        <v>997600</v>
      </c>
      <c r="E36" s="14">
        <v>3896.13</v>
      </c>
      <c r="F36" s="15">
        <v>7.0000000000000001E-3</v>
      </c>
      <c r="G36" s="15"/>
    </row>
    <row r="37" spans="1:7" x14ac:dyDescent="0.25">
      <c r="A37" s="12" t="s">
        <v>920</v>
      </c>
      <c r="B37" s="30" t="s">
        <v>921</v>
      </c>
      <c r="C37" s="30" t="s">
        <v>922</v>
      </c>
      <c r="D37" s="13">
        <v>335000</v>
      </c>
      <c r="E37" s="14">
        <v>3700.91</v>
      </c>
      <c r="F37" s="15">
        <v>6.6E-3</v>
      </c>
      <c r="G37" s="15"/>
    </row>
    <row r="38" spans="1:7" x14ac:dyDescent="0.25">
      <c r="A38" s="12" t="s">
        <v>923</v>
      </c>
      <c r="B38" s="30" t="s">
        <v>924</v>
      </c>
      <c r="C38" s="30" t="s">
        <v>867</v>
      </c>
      <c r="D38" s="13">
        <v>3360400</v>
      </c>
      <c r="E38" s="14">
        <v>3514.98</v>
      </c>
      <c r="F38" s="15">
        <v>6.3E-3</v>
      </c>
      <c r="G38" s="15"/>
    </row>
    <row r="39" spans="1:7" x14ac:dyDescent="0.25">
      <c r="A39" s="12" t="s">
        <v>925</v>
      </c>
      <c r="B39" s="30" t="s">
        <v>926</v>
      </c>
      <c r="C39" s="30" t="s">
        <v>927</v>
      </c>
      <c r="D39" s="13">
        <v>289800</v>
      </c>
      <c r="E39" s="14">
        <v>3465.57</v>
      </c>
      <c r="F39" s="15">
        <v>6.1999999999999998E-3</v>
      </c>
      <c r="G39" s="15"/>
    </row>
    <row r="40" spans="1:7" x14ac:dyDescent="0.25">
      <c r="A40" s="12" t="s">
        <v>928</v>
      </c>
      <c r="B40" s="30" t="s">
        <v>929</v>
      </c>
      <c r="C40" s="30" t="s">
        <v>867</v>
      </c>
      <c r="D40" s="13">
        <v>399025</v>
      </c>
      <c r="E40" s="14">
        <v>3448.57</v>
      </c>
      <c r="F40" s="15">
        <v>6.1999999999999998E-3</v>
      </c>
      <c r="G40" s="15"/>
    </row>
    <row r="41" spans="1:7" x14ac:dyDescent="0.25">
      <c r="A41" s="12" t="s">
        <v>930</v>
      </c>
      <c r="B41" s="30" t="s">
        <v>931</v>
      </c>
      <c r="C41" s="30" t="s">
        <v>919</v>
      </c>
      <c r="D41" s="13">
        <v>4819500</v>
      </c>
      <c r="E41" s="14">
        <v>3436.3</v>
      </c>
      <c r="F41" s="15">
        <v>6.1999999999999998E-3</v>
      </c>
      <c r="G41" s="15"/>
    </row>
    <row r="42" spans="1:7" x14ac:dyDescent="0.25">
      <c r="A42" s="12" t="s">
        <v>932</v>
      </c>
      <c r="B42" s="30" t="s">
        <v>933</v>
      </c>
      <c r="C42" s="30" t="s">
        <v>855</v>
      </c>
      <c r="D42" s="13">
        <v>468000</v>
      </c>
      <c r="E42" s="14">
        <v>3431.38</v>
      </c>
      <c r="F42" s="15">
        <v>6.1000000000000004E-3</v>
      </c>
      <c r="G42" s="15"/>
    </row>
    <row r="43" spans="1:7" x14ac:dyDescent="0.25">
      <c r="A43" s="12" t="s">
        <v>934</v>
      </c>
      <c r="B43" s="30" t="s">
        <v>935</v>
      </c>
      <c r="C43" s="30" t="s">
        <v>855</v>
      </c>
      <c r="D43" s="13">
        <v>2985000</v>
      </c>
      <c r="E43" s="14">
        <v>3395.44</v>
      </c>
      <c r="F43" s="15">
        <v>6.1000000000000004E-3</v>
      </c>
      <c r="G43" s="15"/>
    </row>
    <row r="44" spans="1:7" x14ac:dyDescent="0.25">
      <c r="A44" s="12" t="s">
        <v>936</v>
      </c>
      <c r="B44" s="30" t="s">
        <v>937</v>
      </c>
      <c r="C44" s="30" t="s">
        <v>938</v>
      </c>
      <c r="D44" s="13">
        <v>271600</v>
      </c>
      <c r="E44" s="14">
        <v>3310.13</v>
      </c>
      <c r="F44" s="15">
        <v>5.8999999999999999E-3</v>
      </c>
      <c r="G44" s="15"/>
    </row>
    <row r="45" spans="1:7" x14ac:dyDescent="0.25">
      <c r="A45" s="12" t="s">
        <v>939</v>
      </c>
      <c r="B45" s="30" t="s">
        <v>940</v>
      </c>
      <c r="C45" s="30" t="s">
        <v>873</v>
      </c>
      <c r="D45" s="13">
        <v>772200</v>
      </c>
      <c r="E45" s="14">
        <v>2987.64</v>
      </c>
      <c r="F45" s="15">
        <v>5.3E-3</v>
      </c>
      <c r="G45" s="15"/>
    </row>
    <row r="46" spans="1:7" x14ac:dyDescent="0.25">
      <c r="A46" s="12" t="s">
        <v>941</v>
      </c>
      <c r="B46" s="30" t="s">
        <v>942</v>
      </c>
      <c r="C46" s="30" t="s">
        <v>922</v>
      </c>
      <c r="D46" s="13">
        <v>117375</v>
      </c>
      <c r="E46" s="14">
        <v>2938.42</v>
      </c>
      <c r="F46" s="15">
        <v>5.3E-3</v>
      </c>
      <c r="G46" s="15"/>
    </row>
    <row r="47" spans="1:7" x14ac:dyDescent="0.25">
      <c r="A47" s="12" t="s">
        <v>943</v>
      </c>
      <c r="B47" s="30" t="s">
        <v>944</v>
      </c>
      <c r="C47" s="30" t="s">
        <v>945</v>
      </c>
      <c r="D47" s="13">
        <v>158400</v>
      </c>
      <c r="E47" s="14">
        <v>2885.26</v>
      </c>
      <c r="F47" s="15">
        <v>5.1999999999999998E-3</v>
      </c>
      <c r="G47" s="15"/>
    </row>
    <row r="48" spans="1:7" x14ac:dyDescent="0.25">
      <c r="A48" s="12" t="s">
        <v>946</v>
      </c>
      <c r="B48" s="30" t="s">
        <v>947</v>
      </c>
      <c r="C48" s="30" t="s">
        <v>948</v>
      </c>
      <c r="D48" s="13">
        <v>18150</v>
      </c>
      <c r="E48" s="14">
        <v>2870.4</v>
      </c>
      <c r="F48" s="15">
        <v>5.1000000000000004E-3</v>
      </c>
      <c r="G48" s="15"/>
    </row>
    <row r="49" spans="1:7" x14ac:dyDescent="0.25">
      <c r="A49" s="12" t="s">
        <v>949</v>
      </c>
      <c r="B49" s="30" t="s">
        <v>950</v>
      </c>
      <c r="C49" s="30" t="s">
        <v>867</v>
      </c>
      <c r="D49" s="13">
        <v>390000</v>
      </c>
      <c r="E49" s="14">
        <v>2855.58</v>
      </c>
      <c r="F49" s="15">
        <v>5.1000000000000004E-3</v>
      </c>
      <c r="G49" s="15"/>
    </row>
    <row r="50" spans="1:7" x14ac:dyDescent="0.25">
      <c r="A50" s="12" t="s">
        <v>951</v>
      </c>
      <c r="B50" s="30" t="s">
        <v>952</v>
      </c>
      <c r="C50" s="30" t="s">
        <v>953</v>
      </c>
      <c r="D50" s="13">
        <v>1004400</v>
      </c>
      <c r="E50" s="14">
        <v>2712.38</v>
      </c>
      <c r="F50" s="15">
        <v>4.8999999999999998E-3</v>
      </c>
      <c r="G50" s="15"/>
    </row>
    <row r="51" spans="1:7" x14ac:dyDescent="0.25">
      <c r="A51" s="12" t="s">
        <v>954</v>
      </c>
      <c r="B51" s="30" t="s">
        <v>955</v>
      </c>
      <c r="C51" s="30" t="s">
        <v>956</v>
      </c>
      <c r="D51" s="13">
        <v>3444000</v>
      </c>
      <c r="E51" s="14">
        <v>2643.27</v>
      </c>
      <c r="F51" s="15">
        <v>4.7000000000000002E-3</v>
      </c>
      <c r="G51" s="15"/>
    </row>
    <row r="52" spans="1:7" x14ac:dyDescent="0.25">
      <c r="A52" s="12" t="s">
        <v>957</v>
      </c>
      <c r="B52" s="30" t="s">
        <v>958</v>
      </c>
      <c r="C52" s="30" t="s">
        <v>899</v>
      </c>
      <c r="D52" s="13">
        <v>532500</v>
      </c>
      <c r="E52" s="14">
        <v>2592.7399999999998</v>
      </c>
      <c r="F52" s="15">
        <v>4.5999999999999999E-3</v>
      </c>
      <c r="G52" s="15"/>
    </row>
    <row r="53" spans="1:7" x14ac:dyDescent="0.25">
      <c r="A53" s="12" t="s">
        <v>959</v>
      </c>
      <c r="B53" s="30" t="s">
        <v>960</v>
      </c>
      <c r="C53" s="30" t="s">
        <v>861</v>
      </c>
      <c r="D53" s="13">
        <v>195300</v>
      </c>
      <c r="E53" s="14">
        <v>2476.79</v>
      </c>
      <c r="F53" s="15">
        <v>4.4000000000000003E-3</v>
      </c>
      <c r="G53" s="15"/>
    </row>
    <row r="54" spans="1:7" x14ac:dyDescent="0.25">
      <c r="A54" s="12" t="s">
        <v>961</v>
      </c>
      <c r="B54" s="30" t="s">
        <v>962</v>
      </c>
      <c r="C54" s="30" t="s">
        <v>870</v>
      </c>
      <c r="D54" s="13">
        <v>82250</v>
      </c>
      <c r="E54" s="14">
        <v>2466.14</v>
      </c>
      <c r="F54" s="15">
        <v>4.4000000000000003E-3</v>
      </c>
      <c r="G54" s="15"/>
    </row>
    <row r="55" spans="1:7" x14ac:dyDescent="0.25">
      <c r="A55" s="12" t="s">
        <v>963</v>
      </c>
      <c r="B55" s="30" t="s">
        <v>964</v>
      </c>
      <c r="C55" s="30" t="s">
        <v>965</v>
      </c>
      <c r="D55" s="13">
        <v>4021500</v>
      </c>
      <c r="E55" s="14">
        <v>2408.88</v>
      </c>
      <c r="F55" s="15">
        <v>4.3E-3</v>
      </c>
      <c r="G55" s="15"/>
    </row>
    <row r="56" spans="1:7" x14ac:dyDescent="0.25">
      <c r="A56" s="12" t="s">
        <v>966</v>
      </c>
      <c r="B56" s="30" t="s">
        <v>967</v>
      </c>
      <c r="C56" s="30" t="s">
        <v>876</v>
      </c>
      <c r="D56" s="13">
        <v>98500</v>
      </c>
      <c r="E56" s="14">
        <v>2379.42</v>
      </c>
      <c r="F56" s="15">
        <v>4.3E-3</v>
      </c>
      <c r="G56" s="15"/>
    </row>
    <row r="57" spans="1:7" x14ac:dyDescent="0.25">
      <c r="A57" s="12" t="s">
        <v>968</v>
      </c>
      <c r="B57" s="30" t="s">
        <v>969</v>
      </c>
      <c r="C57" s="30" t="s">
        <v>970</v>
      </c>
      <c r="D57" s="13">
        <v>1156900</v>
      </c>
      <c r="E57" s="14">
        <v>2295.29</v>
      </c>
      <c r="F57" s="15">
        <v>4.1000000000000003E-3</v>
      </c>
      <c r="G57" s="15"/>
    </row>
    <row r="58" spans="1:7" x14ac:dyDescent="0.25">
      <c r="A58" s="12" t="s">
        <v>971</v>
      </c>
      <c r="B58" s="30" t="s">
        <v>972</v>
      </c>
      <c r="C58" s="30" t="s">
        <v>973</v>
      </c>
      <c r="D58" s="13">
        <v>576125</v>
      </c>
      <c r="E58" s="14">
        <v>2286.06</v>
      </c>
      <c r="F58" s="15">
        <v>4.1000000000000003E-3</v>
      </c>
      <c r="G58" s="15"/>
    </row>
    <row r="59" spans="1:7" x14ac:dyDescent="0.25">
      <c r="A59" s="12" t="s">
        <v>974</v>
      </c>
      <c r="B59" s="30" t="s">
        <v>975</v>
      </c>
      <c r="C59" s="30" t="s">
        <v>855</v>
      </c>
      <c r="D59" s="13">
        <v>982800</v>
      </c>
      <c r="E59" s="14">
        <v>2248.16</v>
      </c>
      <c r="F59" s="15">
        <v>4.0000000000000001E-3</v>
      </c>
      <c r="G59" s="15"/>
    </row>
    <row r="60" spans="1:7" x14ac:dyDescent="0.25">
      <c r="A60" s="12" t="s">
        <v>976</v>
      </c>
      <c r="B60" s="30" t="s">
        <v>977</v>
      </c>
      <c r="C60" s="30" t="s">
        <v>855</v>
      </c>
      <c r="D60" s="13">
        <v>359000</v>
      </c>
      <c r="E60" s="14">
        <v>2222.9299999999998</v>
      </c>
      <c r="F60" s="15">
        <v>4.0000000000000001E-3</v>
      </c>
      <c r="G60" s="15"/>
    </row>
    <row r="61" spans="1:7" x14ac:dyDescent="0.25">
      <c r="A61" s="12" t="s">
        <v>978</v>
      </c>
      <c r="B61" s="30" t="s">
        <v>979</v>
      </c>
      <c r="C61" s="30" t="s">
        <v>938</v>
      </c>
      <c r="D61" s="13">
        <v>1533750</v>
      </c>
      <c r="E61" s="14">
        <v>2178.69</v>
      </c>
      <c r="F61" s="15">
        <v>3.8999999999999998E-3</v>
      </c>
      <c r="G61" s="15"/>
    </row>
    <row r="62" spans="1:7" x14ac:dyDescent="0.25">
      <c r="A62" s="12" t="s">
        <v>980</v>
      </c>
      <c r="B62" s="30" t="s">
        <v>981</v>
      </c>
      <c r="C62" s="30" t="s">
        <v>982</v>
      </c>
      <c r="D62" s="13">
        <v>10960</v>
      </c>
      <c r="E62" s="14">
        <v>2098.27</v>
      </c>
      <c r="F62" s="15">
        <v>3.8E-3</v>
      </c>
      <c r="G62" s="15"/>
    </row>
    <row r="63" spans="1:7" x14ac:dyDescent="0.25">
      <c r="A63" s="12" t="s">
        <v>983</v>
      </c>
      <c r="B63" s="30" t="s">
        <v>984</v>
      </c>
      <c r="C63" s="30" t="s">
        <v>985</v>
      </c>
      <c r="D63" s="13">
        <v>387600</v>
      </c>
      <c r="E63" s="14">
        <v>2084.71</v>
      </c>
      <c r="F63" s="15">
        <v>3.7000000000000002E-3</v>
      </c>
      <c r="G63" s="15"/>
    </row>
    <row r="64" spans="1:7" x14ac:dyDescent="0.25">
      <c r="A64" s="12" t="s">
        <v>986</v>
      </c>
      <c r="B64" s="30" t="s">
        <v>987</v>
      </c>
      <c r="C64" s="30" t="s">
        <v>922</v>
      </c>
      <c r="D64" s="13">
        <v>314600</v>
      </c>
      <c r="E64" s="14">
        <v>2018.63</v>
      </c>
      <c r="F64" s="15">
        <v>3.5999999999999999E-3</v>
      </c>
      <c r="G64" s="15"/>
    </row>
    <row r="65" spans="1:7" x14ac:dyDescent="0.25">
      <c r="A65" s="12" t="s">
        <v>988</v>
      </c>
      <c r="B65" s="30" t="s">
        <v>989</v>
      </c>
      <c r="C65" s="30" t="s">
        <v>990</v>
      </c>
      <c r="D65" s="13">
        <v>175000</v>
      </c>
      <c r="E65" s="14">
        <v>2013.9</v>
      </c>
      <c r="F65" s="15">
        <v>3.5999999999999999E-3</v>
      </c>
      <c r="G65" s="15"/>
    </row>
    <row r="66" spans="1:7" x14ac:dyDescent="0.25">
      <c r="A66" s="12" t="s">
        <v>991</v>
      </c>
      <c r="B66" s="30" t="s">
        <v>992</v>
      </c>
      <c r="C66" s="30" t="s">
        <v>993</v>
      </c>
      <c r="D66" s="13">
        <v>97800</v>
      </c>
      <c r="E66" s="14">
        <v>1807.05</v>
      </c>
      <c r="F66" s="15">
        <v>3.2000000000000002E-3</v>
      </c>
      <c r="G66" s="15"/>
    </row>
    <row r="67" spans="1:7" x14ac:dyDescent="0.25">
      <c r="A67" s="12" t="s">
        <v>994</v>
      </c>
      <c r="B67" s="30" t="s">
        <v>995</v>
      </c>
      <c r="C67" s="30" t="s">
        <v>886</v>
      </c>
      <c r="D67" s="13">
        <v>251000</v>
      </c>
      <c r="E67" s="14">
        <v>1786.24</v>
      </c>
      <c r="F67" s="15">
        <v>3.2000000000000002E-3</v>
      </c>
      <c r="G67" s="15"/>
    </row>
    <row r="68" spans="1:7" x14ac:dyDescent="0.25">
      <c r="A68" s="12" t="s">
        <v>996</v>
      </c>
      <c r="B68" s="30" t="s">
        <v>997</v>
      </c>
      <c r="C68" s="30" t="s">
        <v>945</v>
      </c>
      <c r="D68" s="13">
        <v>190000</v>
      </c>
      <c r="E68" s="14">
        <v>1722.26</v>
      </c>
      <c r="F68" s="15">
        <v>3.0999999999999999E-3</v>
      </c>
      <c r="G68" s="15"/>
    </row>
    <row r="69" spans="1:7" x14ac:dyDescent="0.25">
      <c r="A69" s="12" t="s">
        <v>998</v>
      </c>
      <c r="B69" s="30" t="s">
        <v>999</v>
      </c>
      <c r="C69" s="30" t="s">
        <v>876</v>
      </c>
      <c r="D69" s="13">
        <v>106500</v>
      </c>
      <c r="E69" s="14">
        <v>1701.87</v>
      </c>
      <c r="F69" s="15">
        <v>3.0000000000000001E-3</v>
      </c>
      <c r="G69" s="15"/>
    </row>
    <row r="70" spans="1:7" x14ac:dyDescent="0.25">
      <c r="A70" s="12" t="s">
        <v>1000</v>
      </c>
      <c r="B70" s="30" t="s">
        <v>1001</v>
      </c>
      <c r="C70" s="30" t="s">
        <v>873</v>
      </c>
      <c r="D70" s="13">
        <v>326000</v>
      </c>
      <c r="E70" s="14">
        <v>1664.56</v>
      </c>
      <c r="F70" s="15">
        <v>3.0000000000000001E-3</v>
      </c>
      <c r="G70" s="15"/>
    </row>
    <row r="71" spans="1:7" x14ac:dyDescent="0.25">
      <c r="A71" s="12" t="s">
        <v>1002</v>
      </c>
      <c r="B71" s="30" t="s">
        <v>1003</v>
      </c>
      <c r="C71" s="30" t="s">
        <v>945</v>
      </c>
      <c r="D71" s="13">
        <v>49600</v>
      </c>
      <c r="E71" s="14">
        <v>1657.86</v>
      </c>
      <c r="F71" s="15">
        <v>3.0000000000000001E-3</v>
      </c>
      <c r="G71" s="15"/>
    </row>
    <row r="72" spans="1:7" x14ac:dyDescent="0.25">
      <c r="A72" s="12" t="s">
        <v>1004</v>
      </c>
      <c r="B72" s="30" t="s">
        <v>1005</v>
      </c>
      <c r="C72" s="30" t="s">
        <v>867</v>
      </c>
      <c r="D72" s="13">
        <v>1692000</v>
      </c>
      <c r="E72" s="14">
        <v>1648.85</v>
      </c>
      <c r="F72" s="15">
        <v>3.0000000000000001E-3</v>
      </c>
      <c r="G72" s="15"/>
    </row>
    <row r="73" spans="1:7" x14ac:dyDescent="0.25">
      <c r="A73" s="12" t="s">
        <v>1006</v>
      </c>
      <c r="B73" s="30" t="s">
        <v>1007</v>
      </c>
      <c r="C73" s="30" t="s">
        <v>945</v>
      </c>
      <c r="D73" s="13">
        <v>266200</v>
      </c>
      <c r="E73" s="14">
        <v>1642.45</v>
      </c>
      <c r="F73" s="15">
        <v>2.8999999999999998E-3</v>
      </c>
      <c r="G73" s="15"/>
    </row>
    <row r="74" spans="1:7" x14ac:dyDescent="0.25">
      <c r="A74" s="12" t="s">
        <v>1008</v>
      </c>
      <c r="B74" s="30" t="s">
        <v>1009</v>
      </c>
      <c r="C74" s="30" t="s">
        <v>873</v>
      </c>
      <c r="D74" s="13">
        <v>44250</v>
      </c>
      <c r="E74" s="14">
        <v>1639.55</v>
      </c>
      <c r="F74" s="15">
        <v>2.8999999999999998E-3</v>
      </c>
      <c r="G74" s="15"/>
    </row>
    <row r="75" spans="1:7" x14ac:dyDescent="0.25">
      <c r="A75" s="12" t="s">
        <v>1010</v>
      </c>
      <c r="B75" s="30" t="s">
        <v>1011</v>
      </c>
      <c r="C75" s="30" t="s">
        <v>1012</v>
      </c>
      <c r="D75" s="13">
        <v>142375</v>
      </c>
      <c r="E75" s="14">
        <v>1638.95</v>
      </c>
      <c r="F75" s="15">
        <v>2.8999999999999998E-3</v>
      </c>
      <c r="G75" s="15"/>
    </row>
    <row r="76" spans="1:7" x14ac:dyDescent="0.25">
      <c r="A76" s="12" t="s">
        <v>1013</v>
      </c>
      <c r="B76" s="30" t="s">
        <v>1014</v>
      </c>
      <c r="C76" s="30" t="s">
        <v>948</v>
      </c>
      <c r="D76" s="13">
        <v>1036800</v>
      </c>
      <c r="E76" s="14">
        <v>1627.26</v>
      </c>
      <c r="F76" s="15">
        <v>2.8999999999999998E-3</v>
      </c>
      <c r="G76" s="15"/>
    </row>
    <row r="77" spans="1:7" x14ac:dyDescent="0.25">
      <c r="A77" s="12" t="s">
        <v>1015</v>
      </c>
      <c r="B77" s="30" t="s">
        <v>1016</v>
      </c>
      <c r="C77" s="30" t="s">
        <v>849</v>
      </c>
      <c r="D77" s="13">
        <v>90354</v>
      </c>
      <c r="E77" s="14">
        <v>1615.98</v>
      </c>
      <c r="F77" s="15">
        <v>2.8999999999999998E-3</v>
      </c>
      <c r="G77" s="15"/>
    </row>
    <row r="78" spans="1:7" x14ac:dyDescent="0.25">
      <c r="A78" s="12" t="s">
        <v>1017</v>
      </c>
      <c r="B78" s="30" t="s">
        <v>1018</v>
      </c>
      <c r="C78" s="30" t="s">
        <v>1019</v>
      </c>
      <c r="D78" s="13">
        <v>112375</v>
      </c>
      <c r="E78" s="14">
        <v>1595.73</v>
      </c>
      <c r="F78" s="15">
        <v>2.8999999999999998E-3</v>
      </c>
      <c r="G78" s="15"/>
    </row>
    <row r="79" spans="1:7" x14ac:dyDescent="0.25">
      <c r="A79" s="12" t="s">
        <v>1020</v>
      </c>
      <c r="B79" s="30" t="s">
        <v>1021</v>
      </c>
      <c r="C79" s="30" t="s">
        <v>956</v>
      </c>
      <c r="D79" s="13">
        <v>240300</v>
      </c>
      <c r="E79" s="14">
        <v>1517.85</v>
      </c>
      <c r="F79" s="15">
        <v>2.7000000000000001E-3</v>
      </c>
      <c r="G79" s="15"/>
    </row>
    <row r="80" spans="1:7" x14ac:dyDescent="0.25">
      <c r="A80" s="12" t="s">
        <v>1022</v>
      </c>
      <c r="B80" s="30" t="s">
        <v>1023</v>
      </c>
      <c r="C80" s="30" t="s">
        <v>855</v>
      </c>
      <c r="D80" s="13">
        <v>552600</v>
      </c>
      <c r="E80" s="14">
        <v>1473.23</v>
      </c>
      <c r="F80" s="15">
        <v>2.5999999999999999E-3</v>
      </c>
      <c r="G80" s="15"/>
    </row>
    <row r="81" spans="1:7" x14ac:dyDescent="0.25">
      <c r="A81" s="12" t="s">
        <v>1024</v>
      </c>
      <c r="B81" s="30" t="s">
        <v>1025</v>
      </c>
      <c r="C81" s="30" t="s">
        <v>867</v>
      </c>
      <c r="D81" s="13">
        <v>1954356</v>
      </c>
      <c r="E81" s="14">
        <v>1459.9</v>
      </c>
      <c r="F81" s="15">
        <v>2.5999999999999999E-3</v>
      </c>
      <c r="G81" s="15"/>
    </row>
    <row r="82" spans="1:7" x14ac:dyDescent="0.25">
      <c r="A82" s="12" t="s">
        <v>1026</v>
      </c>
      <c r="B82" s="30" t="s">
        <v>1027</v>
      </c>
      <c r="C82" s="30" t="s">
        <v>1028</v>
      </c>
      <c r="D82" s="13">
        <v>53700</v>
      </c>
      <c r="E82" s="14">
        <v>1447.99</v>
      </c>
      <c r="F82" s="15">
        <v>2.5999999999999999E-3</v>
      </c>
      <c r="G82" s="15"/>
    </row>
    <row r="83" spans="1:7" x14ac:dyDescent="0.25">
      <c r="A83" s="12" t="s">
        <v>1029</v>
      </c>
      <c r="B83" s="30" t="s">
        <v>1030</v>
      </c>
      <c r="C83" s="30" t="s">
        <v>870</v>
      </c>
      <c r="D83" s="13">
        <v>144200</v>
      </c>
      <c r="E83" s="14">
        <v>1433.64</v>
      </c>
      <c r="F83" s="15">
        <v>2.5999999999999999E-3</v>
      </c>
      <c r="G83" s="15"/>
    </row>
    <row r="84" spans="1:7" x14ac:dyDescent="0.25">
      <c r="A84" s="12" t="s">
        <v>1031</v>
      </c>
      <c r="B84" s="30" t="s">
        <v>1032</v>
      </c>
      <c r="C84" s="30" t="s">
        <v>870</v>
      </c>
      <c r="D84" s="13">
        <v>441000</v>
      </c>
      <c r="E84" s="14">
        <v>1408.77</v>
      </c>
      <c r="F84" s="15">
        <v>2.5000000000000001E-3</v>
      </c>
      <c r="G84" s="15"/>
    </row>
    <row r="85" spans="1:7" x14ac:dyDescent="0.25">
      <c r="A85" s="12" t="s">
        <v>1033</v>
      </c>
      <c r="B85" s="30" t="s">
        <v>1034</v>
      </c>
      <c r="C85" s="30" t="s">
        <v>927</v>
      </c>
      <c r="D85" s="13">
        <v>202000</v>
      </c>
      <c r="E85" s="14">
        <v>1404.91</v>
      </c>
      <c r="F85" s="15">
        <v>2.5000000000000001E-3</v>
      </c>
      <c r="G85" s="15"/>
    </row>
    <row r="86" spans="1:7" x14ac:dyDescent="0.25">
      <c r="A86" s="12" t="s">
        <v>1035</v>
      </c>
      <c r="B86" s="30" t="s">
        <v>1036</v>
      </c>
      <c r="C86" s="30" t="s">
        <v>855</v>
      </c>
      <c r="D86" s="13">
        <v>117900</v>
      </c>
      <c r="E86" s="14">
        <v>1397.35</v>
      </c>
      <c r="F86" s="15">
        <v>2.5000000000000001E-3</v>
      </c>
      <c r="G86" s="15"/>
    </row>
    <row r="87" spans="1:7" x14ac:dyDescent="0.25">
      <c r="A87" s="12" t="s">
        <v>1037</v>
      </c>
      <c r="B87" s="30" t="s">
        <v>1038</v>
      </c>
      <c r="C87" s="30" t="s">
        <v>1039</v>
      </c>
      <c r="D87" s="13">
        <v>115050</v>
      </c>
      <c r="E87" s="14">
        <v>1373.58</v>
      </c>
      <c r="F87" s="15">
        <v>2.5000000000000001E-3</v>
      </c>
      <c r="G87" s="15"/>
    </row>
    <row r="88" spans="1:7" x14ac:dyDescent="0.25">
      <c r="A88" s="12" t="s">
        <v>1040</v>
      </c>
      <c r="B88" s="30" t="s">
        <v>1041</v>
      </c>
      <c r="C88" s="30" t="s">
        <v>1039</v>
      </c>
      <c r="D88" s="13">
        <v>145600</v>
      </c>
      <c r="E88" s="14">
        <v>1336.32</v>
      </c>
      <c r="F88" s="15">
        <v>2.3999999999999998E-3</v>
      </c>
      <c r="G88" s="15"/>
    </row>
    <row r="89" spans="1:7" x14ac:dyDescent="0.25">
      <c r="A89" s="12" t="s">
        <v>1042</v>
      </c>
      <c r="B89" s="30" t="s">
        <v>1043</v>
      </c>
      <c r="C89" s="30" t="s">
        <v>876</v>
      </c>
      <c r="D89" s="13">
        <v>487200</v>
      </c>
      <c r="E89" s="14">
        <v>1311.06</v>
      </c>
      <c r="F89" s="15">
        <v>2.3E-3</v>
      </c>
      <c r="G89" s="15"/>
    </row>
    <row r="90" spans="1:7" x14ac:dyDescent="0.25">
      <c r="A90" s="12" t="s">
        <v>1044</v>
      </c>
      <c r="B90" s="30" t="s">
        <v>1045</v>
      </c>
      <c r="C90" s="30" t="s">
        <v>873</v>
      </c>
      <c r="D90" s="13">
        <v>251100</v>
      </c>
      <c r="E90" s="14">
        <v>1288.1400000000001</v>
      </c>
      <c r="F90" s="15">
        <v>2.3E-3</v>
      </c>
      <c r="G90" s="15"/>
    </row>
    <row r="91" spans="1:7" x14ac:dyDescent="0.25">
      <c r="A91" s="12" t="s">
        <v>1046</v>
      </c>
      <c r="B91" s="30" t="s">
        <v>1047</v>
      </c>
      <c r="C91" s="30" t="s">
        <v>867</v>
      </c>
      <c r="D91" s="13">
        <v>688000</v>
      </c>
      <c r="E91" s="14">
        <v>1274.52</v>
      </c>
      <c r="F91" s="15">
        <v>2.3E-3</v>
      </c>
      <c r="G91" s="15"/>
    </row>
    <row r="92" spans="1:7" x14ac:dyDescent="0.25">
      <c r="A92" s="12" t="s">
        <v>1048</v>
      </c>
      <c r="B92" s="30" t="s">
        <v>1049</v>
      </c>
      <c r="C92" s="30" t="s">
        <v>956</v>
      </c>
      <c r="D92" s="13">
        <v>290000</v>
      </c>
      <c r="E92" s="14">
        <v>1242.94</v>
      </c>
      <c r="F92" s="15">
        <v>2.2000000000000001E-3</v>
      </c>
      <c r="G92" s="15"/>
    </row>
    <row r="93" spans="1:7" x14ac:dyDescent="0.25">
      <c r="A93" s="12" t="s">
        <v>1050</v>
      </c>
      <c r="B93" s="30" t="s">
        <v>1051</v>
      </c>
      <c r="C93" s="30" t="s">
        <v>876</v>
      </c>
      <c r="D93" s="13">
        <v>74100</v>
      </c>
      <c r="E93" s="14">
        <v>1241.06</v>
      </c>
      <c r="F93" s="15">
        <v>2.2000000000000001E-3</v>
      </c>
      <c r="G93" s="15"/>
    </row>
    <row r="94" spans="1:7" x14ac:dyDescent="0.25">
      <c r="A94" s="12" t="s">
        <v>1052</v>
      </c>
      <c r="B94" s="30" t="s">
        <v>1053</v>
      </c>
      <c r="C94" s="30" t="s">
        <v>876</v>
      </c>
      <c r="D94" s="13">
        <v>19200</v>
      </c>
      <c r="E94" s="14">
        <v>1200.98</v>
      </c>
      <c r="F94" s="15">
        <v>2.0999999999999999E-3</v>
      </c>
      <c r="G94" s="15"/>
    </row>
    <row r="95" spans="1:7" x14ac:dyDescent="0.25">
      <c r="A95" s="12" t="s">
        <v>1054</v>
      </c>
      <c r="B95" s="30" t="s">
        <v>1055</v>
      </c>
      <c r="C95" s="30" t="s">
        <v>873</v>
      </c>
      <c r="D95" s="13">
        <v>171700</v>
      </c>
      <c r="E95" s="14">
        <v>1167.3</v>
      </c>
      <c r="F95" s="15">
        <v>2.0999999999999999E-3</v>
      </c>
      <c r="G95" s="15"/>
    </row>
    <row r="96" spans="1:7" x14ac:dyDescent="0.25">
      <c r="A96" s="12" t="s">
        <v>1056</v>
      </c>
      <c r="B96" s="30" t="s">
        <v>1057</v>
      </c>
      <c r="C96" s="30" t="s">
        <v>867</v>
      </c>
      <c r="D96" s="13">
        <v>246000</v>
      </c>
      <c r="E96" s="14">
        <v>1018.07</v>
      </c>
      <c r="F96" s="15">
        <v>1.8E-3</v>
      </c>
      <c r="G96" s="15"/>
    </row>
    <row r="97" spans="1:7" x14ac:dyDescent="0.25">
      <c r="A97" s="12" t="s">
        <v>1058</v>
      </c>
      <c r="B97" s="30" t="s">
        <v>1059</v>
      </c>
      <c r="C97" s="30" t="s">
        <v>881</v>
      </c>
      <c r="D97" s="13">
        <v>344500</v>
      </c>
      <c r="E97" s="14">
        <v>973.04</v>
      </c>
      <c r="F97" s="15">
        <v>1.6999999999999999E-3</v>
      </c>
      <c r="G97" s="15"/>
    </row>
    <row r="98" spans="1:7" x14ac:dyDescent="0.25">
      <c r="A98" s="12" t="s">
        <v>1060</v>
      </c>
      <c r="B98" s="30" t="s">
        <v>1061</v>
      </c>
      <c r="C98" s="30" t="s">
        <v>881</v>
      </c>
      <c r="D98" s="13">
        <v>45850</v>
      </c>
      <c r="E98" s="14">
        <v>957.19</v>
      </c>
      <c r="F98" s="15">
        <v>1.6999999999999999E-3</v>
      </c>
      <c r="G98" s="15"/>
    </row>
    <row r="99" spans="1:7" x14ac:dyDescent="0.25">
      <c r="A99" s="12" t="s">
        <v>1062</v>
      </c>
      <c r="B99" s="30" t="s">
        <v>1063</v>
      </c>
      <c r="C99" s="30" t="s">
        <v>876</v>
      </c>
      <c r="D99" s="13">
        <v>36000</v>
      </c>
      <c r="E99" s="14">
        <v>945.23</v>
      </c>
      <c r="F99" s="15">
        <v>1.6999999999999999E-3</v>
      </c>
      <c r="G99" s="15"/>
    </row>
    <row r="100" spans="1:7" x14ac:dyDescent="0.25">
      <c r="A100" s="12" t="s">
        <v>1064</v>
      </c>
      <c r="B100" s="30" t="s">
        <v>1065</v>
      </c>
      <c r="C100" s="30" t="s">
        <v>867</v>
      </c>
      <c r="D100" s="13">
        <v>195000</v>
      </c>
      <c r="E100" s="14">
        <v>935.61</v>
      </c>
      <c r="F100" s="15">
        <v>1.6999999999999999E-3</v>
      </c>
      <c r="G100" s="15"/>
    </row>
    <row r="101" spans="1:7" x14ac:dyDescent="0.25">
      <c r="A101" s="12" t="s">
        <v>1066</v>
      </c>
      <c r="B101" s="30" t="s">
        <v>1067</v>
      </c>
      <c r="C101" s="30" t="s">
        <v>867</v>
      </c>
      <c r="D101" s="13">
        <v>992000</v>
      </c>
      <c r="E101" s="14">
        <v>932.48</v>
      </c>
      <c r="F101" s="15">
        <v>1.6999999999999999E-3</v>
      </c>
      <c r="G101" s="15"/>
    </row>
    <row r="102" spans="1:7" x14ac:dyDescent="0.25">
      <c r="A102" s="12" t="s">
        <v>1068</v>
      </c>
      <c r="B102" s="30" t="s">
        <v>1069</v>
      </c>
      <c r="C102" s="30" t="s">
        <v>1070</v>
      </c>
      <c r="D102" s="13">
        <v>21125</v>
      </c>
      <c r="E102" s="14">
        <v>925.99</v>
      </c>
      <c r="F102" s="15">
        <v>1.6999999999999999E-3</v>
      </c>
      <c r="G102" s="15"/>
    </row>
    <row r="103" spans="1:7" x14ac:dyDescent="0.25">
      <c r="A103" s="12" t="s">
        <v>1071</v>
      </c>
      <c r="B103" s="30" t="s">
        <v>1072</v>
      </c>
      <c r="C103" s="30" t="s">
        <v>881</v>
      </c>
      <c r="D103" s="13">
        <v>28500</v>
      </c>
      <c r="E103" s="14">
        <v>923.74</v>
      </c>
      <c r="F103" s="15">
        <v>1.6999999999999999E-3</v>
      </c>
      <c r="G103" s="15"/>
    </row>
    <row r="104" spans="1:7" x14ac:dyDescent="0.25">
      <c r="A104" s="12" t="s">
        <v>1073</v>
      </c>
      <c r="B104" s="30" t="s">
        <v>1074</v>
      </c>
      <c r="C104" s="30" t="s">
        <v>990</v>
      </c>
      <c r="D104" s="13">
        <v>10360000</v>
      </c>
      <c r="E104" s="14">
        <v>911.68</v>
      </c>
      <c r="F104" s="15">
        <v>1.6000000000000001E-3</v>
      </c>
      <c r="G104" s="15"/>
    </row>
    <row r="105" spans="1:7" x14ac:dyDescent="0.25">
      <c r="A105" s="12" t="s">
        <v>1075</v>
      </c>
      <c r="B105" s="30" t="s">
        <v>1076</v>
      </c>
      <c r="C105" s="30" t="s">
        <v>922</v>
      </c>
      <c r="D105" s="13">
        <v>556500</v>
      </c>
      <c r="E105" s="14">
        <v>909.6</v>
      </c>
      <c r="F105" s="15">
        <v>1.6000000000000001E-3</v>
      </c>
      <c r="G105" s="15"/>
    </row>
    <row r="106" spans="1:7" x14ac:dyDescent="0.25">
      <c r="A106" s="12" t="s">
        <v>1077</v>
      </c>
      <c r="B106" s="30" t="s">
        <v>1078</v>
      </c>
      <c r="C106" s="30" t="s">
        <v>855</v>
      </c>
      <c r="D106" s="13">
        <v>700000</v>
      </c>
      <c r="E106" s="14">
        <v>831.25</v>
      </c>
      <c r="F106" s="15">
        <v>1.5E-3</v>
      </c>
      <c r="G106" s="15"/>
    </row>
    <row r="107" spans="1:7" x14ac:dyDescent="0.25">
      <c r="A107" s="12" t="s">
        <v>1079</v>
      </c>
      <c r="B107" s="30" t="s">
        <v>1080</v>
      </c>
      <c r="C107" s="30" t="s">
        <v>846</v>
      </c>
      <c r="D107" s="13">
        <v>2250000</v>
      </c>
      <c r="E107" s="14">
        <v>799.88</v>
      </c>
      <c r="F107" s="15">
        <v>1.4E-3</v>
      </c>
      <c r="G107" s="15"/>
    </row>
    <row r="108" spans="1:7" x14ac:dyDescent="0.25">
      <c r="A108" s="12" t="s">
        <v>1081</v>
      </c>
      <c r="B108" s="30" t="s">
        <v>1082</v>
      </c>
      <c r="C108" s="30" t="s">
        <v>922</v>
      </c>
      <c r="D108" s="13">
        <v>17775</v>
      </c>
      <c r="E108" s="14">
        <v>798.25</v>
      </c>
      <c r="F108" s="15">
        <v>1.4E-3</v>
      </c>
      <c r="G108" s="15"/>
    </row>
    <row r="109" spans="1:7" x14ac:dyDescent="0.25">
      <c r="A109" s="12" t="s">
        <v>1083</v>
      </c>
      <c r="B109" s="30" t="s">
        <v>1084</v>
      </c>
      <c r="C109" s="30" t="s">
        <v>1085</v>
      </c>
      <c r="D109" s="13">
        <v>1575</v>
      </c>
      <c r="E109" s="14">
        <v>797.99</v>
      </c>
      <c r="F109" s="15">
        <v>1.4E-3</v>
      </c>
      <c r="G109" s="15"/>
    </row>
    <row r="110" spans="1:7" x14ac:dyDescent="0.25">
      <c r="A110" s="12" t="s">
        <v>1086</v>
      </c>
      <c r="B110" s="30" t="s">
        <v>1087</v>
      </c>
      <c r="C110" s="30" t="s">
        <v>948</v>
      </c>
      <c r="D110" s="13">
        <v>724500</v>
      </c>
      <c r="E110" s="14">
        <v>789.71</v>
      </c>
      <c r="F110" s="15">
        <v>1.4E-3</v>
      </c>
      <c r="G110" s="15"/>
    </row>
    <row r="111" spans="1:7" x14ac:dyDescent="0.25">
      <c r="A111" s="12" t="s">
        <v>1088</v>
      </c>
      <c r="B111" s="30" t="s">
        <v>1089</v>
      </c>
      <c r="C111" s="30" t="s">
        <v>881</v>
      </c>
      <c r="D111" s="13">
        <v>194000</v>
      </c>
      <c r="E111" s="14">
        <v>764.85</v>
      </c>
      <c r="F111" s="15">
        <v>1.4E-3</v>
      </c>
      <c r="G111" s="15"/>
    </row>
    <row r="112" spans="1:7" x14ac:dyDescent="0.25">
      <c r="A112" s="12" t="s">
        <v>1090</v>
      </c>
      <c r="B112" s="30" t="s">
        <v>1091</v>
      </c>
      <c r="C112" s="30" t="s">
        <v>1092</v>
      </c>
      <c r="D112" s="13">
        <v>217600</v>
      </c>
      <c r="E112" s="14">
        <v>756.6</v>
      </c>
      <c r="F112" s="15">
        <v>1.4E-3</v>
      </c>
      <c r="G112" s="15"/>
    </row>
    <row r="113" spans="1:7" x14ac:dyDescent="0.25">
      <c r="A113" s="12" t="s">
        <v>1093</v>
      </c>
      <c r="B113" s="30" t="s">
        <v>1094</v>
      </c>
      <c r="C113" s="30" t="s">
        <v>970</v>
      </c>
      <c r="D113" s="13">
        <v>221210</v>
      </c>
      <c r="E113" s="14">
        <v>733.75</v>
      </c>
      <c r="F113" s="15">
        <v>1.2999999999999999E-3</v>
      </c>
      <c r="G113" s="15"/>
    </row>
    <row r="114" spans="1:7" x14ac:dyDescent="0.25">
      <c r="A114" s="12" t="s">
        <v>1095</v>
      </c>
      <c r="B114" s="30" t="s">
        <v>1096</v>
      </c>
      <c r="C114" s="30" t="s">
        <v>861</v>
      </c>
      <c r="D114" s="13">
        <v>70000</v>
      </c>
      <c r="E114" s="14">
        <v>722.58</v>
      </c>
      <c r="F114" s="15">
        <v>1.2999999999999999E-3</v>
      </c>
      <c r="G114" s="15"/>
    </row>
    <row r="115" spans="1:7" x14ac:dyDescent="0.25">
      <c r="A115" s="12" t="s">
        <v>1097</v>
      </c>
      <c r="B115" s="30" t="s">
        <v>1098</v>
      </c>
      <c r="C115" s="30" t="s">
        <v>1070</v>
      </c>
      <c r="D115" s="13">
        <v>42600</v>
      </c>
      <c r="E115" s="14">
        <v>662.15</v>
      </c>
      <c r="F115" s="15">
        <v>1.1999999999999999E-3</v>
      </c>
      <c r="G115" s="15"/>
    </row>
    <row r="116" spans="1:7" x14ac:dyDescent="0.25">
      <c r="A116" s="12" t="s">
        <v>1099</v>
      </c>
      <c r="B116" s="30" t="s">
        <v>1100</v>
      </c>
      <c r="C116" s="30" t="s">
        <v>1012</v>
      </c>
      <c r="D116" s="13">
        <v>118800</v>
      </c>
      <c r="E116" s="14">
        <v>630.16999999999996</v>
      </c>
      <c r="F116" s="15">
        <v>1.1000000000000001E-3</v>
      </c>
      <c r="G116" s="15"/>
    </row>
    <row r="117" spans="1:7" x14ac:dyDescent="0.25">
      <c r="A117" s="12" t="s">
        <v>1101</v>
      </c>
      <c r="B117" s="30" t="s">
        <v>1102</v>
      </c>
      <c r="C117" s="30" t="s">
        <v>1012</v>
      </c>
      <c r="D117" s="13">
        <v>82550</v>
      </c>
      <c r="E117" s="14">
        <v>629.53</v>
      </c>
      <c r="F117" s="15">
        <v>1.1000000000000001E-3</v>
      </c>
      <c r="G117" s="15"/>
    </row>
    <row r="118" spans="1:7" x14ac:dyDescent="0.25">
      <c r="A118" s="12" t="s">
        <v>1103</v>
      </c>
      <c r="B118" s="30" t="s">
        <v>1104</v>
      </c>
      <c r="C118" s="30" t="s">
        <v>858</v>
      </c>
      <c r="D118" s="13">
        <v>286200</v>
      </c>
      <c r="E118" s="14">
        <v>619.04999999999995</v>
      </c>
      <c r="F118" s="15">
        <v>1.1000000000000001E-3</v>
      </c>
      <c r="G118" s="15"/>
    </row>
    <row r="119" spans="1:7" x14ac:dyDescent="0.25">
      <c r="A119" s="12" t="s">
        <v>1105</v>
      </c>
      <c r="B119" s="30" t="s">
        <v>1106</v>
      </c>
      <c r="C119" s="30" t="s">
        <v>1012</v>
      </c>
      <c r="D119" s="13">
        <v>513000</v>
      </c>
      <c r="E119" s="14">
        <v>573.53</v>
      </c>
      <c r="F119" s="15">
        <v>1E-3</v>
      </c>
      <c r="G119" s="15"/>
    </row>
    <row r="120" spans="1:7" x14ac:dyDescent="0.25">
      <c r="A120" s="12" t="s">
        <v>1107</v>
      </c>
      <c r="B120" s="30" t="s">
        <v>1108</v>
      </c>
      <c r="C120" s="30" t="s">
        <v>956</v>
      </c>
      <c r="D120" s="13">
        <v>544000</v>
      </c>
      <c r="E120" s="14">
        <v>540.19000000000005</v>
      </c>
      <c r="F120" s="15">
        <v>1E-3</v>
      </c>
      <c r="G120" s="15"/>
    </row>
    <row r="121" spans="1:7" x14ac:dyDescent="0.25">
      <c r="A121" s="12" t="s">
        <v>1109</v>
      </c>
      <c r="B121" s="30" t="s">
        <v>1110</v>
      </c>
      <c r="C121" s="30" t="s">
        <v>945</v>
      </c>
      <c r="D121" s="13">
        <v>20625</v>
      </c>
      <c r="E121" s="14">
        <v>537.67999999999995</v>
      </c>
      <c r="F121" s="15">
        <v>1E-3</v>
      </c>
      <c r="G121" s="15"/>
    </row>
    <row r="122" spans="1:7" x14ac:dyDescent="0.25">
      <c r="A122" s="12" t="s">
        <v>1111</v>
      </c>
      <c r="B122" s="30" t="s">
        <v>1112</v>
      </c>
      <c r="C122" s="30" t="s">
        <v>867</v>
      </c>
      <c r="D122" s="13">
        <v>432000</v>
      </c>
      <c r="E122" s="14">
        <v>513</v>
      </c>
      <c r="F122" s="15">
        <v>8.9999999999999998E-4</v>
      </c>
      <c r="G122" s="15"/>
    </row>
    <row r="123" spans="1:7" x14ac:dyDescent="0.25">
      <c r="A123" s="12" t="s">
        <v>1113</v>
      </c>
      <c r="B123" s="30" t="s">
        <v>1114</v>
      </c>
      <c r="C123" s="30" t="s">
        <v>881</v>
      </c>
      <c r="D123" s="13">
        <v>16800</v>
      </c>
      <c r="E123" s="14">
        <v>501.06</v>
      </c>
      <c r="F123" s="15">
        <v>8.9999999999999998E-4</v>
      </c>
      <c r="G123" s="15"/>
    </row>
    <row r="124" spans="1:7" x14ac:dyDescent="0.25">
      <c r="A124" s="12" t="s">
        <v>1115</v>
      </c>
      <c r="B124" s="30" t="s">
        <v>1116</v>
      </c>
      <c r="C124" s="30" t="s">
        <v>948</v>
      </c>
      <c r="D124" s="13">
        <v>95000</v>
      </c>
      <c r="E124" s="14">
        <v>466.45</v>
      </c>
      <c r="F124" s="15">
        <v>8.0000000000000004E-4</v>
      </c>
      <c r="G124" s="15"/>
    </row>
    <row r="125" spans="1:7" x14ac:dyDescent="0.25">
      <c r="A125" s="12" t="s">
        <v>1117</v>
      </c>
      <c r="B125" s="30" t="s">
        <v>1118</v>
      </c>
      <c r="C125" s="30" t="s">
        <v>1028</v>
      </c>
      <c r="D125" s="13">
        <v>137600</v>
      </c>
      <c r="E125" s="14">
        <v>457.11</v>
      </c>
      <c r="F125" s="15">
        <v>8.0000000000000004E-4</v>
      </c>
      <c r="G125" s="15"/>
    </row>
    <row r="126" spans="1:7" x14ac:dyDescent="0.25">
      <c r="A126" s="12" t="s">
        <v>1119</v>
      </c>
      <c r="B126" s="30" t="s">
        <v>1120</v>
      </c>
      <c r="C126" s="30" t="s">
        <v>922</v>
      </c>
      <c r="D126" s="13">
        <v>5025</v>
      </c>
      <c r="E126" s="14">
        <v>453.45</v>
      </c>
      <c r="F126" s="15">
        <v>8.0000000000000004E-4</v>
      </c>
      <c r="G126" s="15"/>
    </row>
    <row r="127" spans="1:7" x14ac:dyDescent="0.25">
      <c r="A127" s="12" t="s">
        <v>1121</v>
      </c>
      <c r="B127" s="30" t="s">
        <v>1122</v>
      </c>
      <c r="C127" s="30" t="s">
        <v>867</v>
      </c>
      <c r="D127" s="13">
        <v>49600</v>
      </c>
      <c r="E127" s="14">
        <v>453.1</v>
      </c>
      <c r="F127" s="15">
        <v>8.0000000000000004E-4</v>
      </c>
      <c r="G127" s="15"/>
    </row>
    <row r="128" spans="1:7" x14ac:dyDescent="0.25">
      <c r="A128" s="12" t="s">
        <v>1123</v>
      </c>
      <c r="B128" s="30" t="s">
        <v>1124</v>
      </c>
      <c r="C128" s="30" t="s">
        <v>899</v>
      </c>
      <c r="D128" s="13">
        <v>213300</v>
      </c>
      <c r="E128" s="14">
        <v>452.62</v>
      </c>
      <c r="F128" s="15">
        <v>8.0000000000000004E-4</v>
      </c>
      <c r="G128" s="15"/>
    </row>
    <row r="129" spans="1:7" x14ac:dyDescent="0.25">
      <c r="A129" s="12" t="s">
        <v>1125</v>
      </c>
      <c r="B129" s="30" t="s">
        <v>1126</v>
      </c>
      <c r="C129" s="30" t="s">
        <v>873</v>
      </c>
      <c r="D129" s="13">
        <v>151800</v>
      </c>
      <c r="E129" s="14">
        <v>441.66</v>
      </c>
      <c r="F129" s="15">
        <v>8.0000000000000004E-4</v>
      </c>
      <c r="G129" s="15"/>
    </row>
    <row r="130" spans="1:7" x14ac:dyDescent="0.25">
      <c r="A130" s="12" t="s">
        <v>1127</v>
      </c>
      <c r="B130" s="30" t="s">
        <v>1128</v>
      </c>
      <c r="C130" s="30" t="s">
        <v>990</v>
      </c>
      <c r="D130" s="13">
        <v>218400</v>
      </c>
      <c r="E130" s="14">
        <v>431.23</v>
      </c>
      <c r="F130" s="15">
        <v>8.0000000000000004E-4</v>
      </c>
      <c r="G130" s="15"/>
    </row>
    <row r="131" spans="1:7" x14ac:dyDescent="0.25">
      <c r="A131" s="12" t="s">
        <v>1129</v>
      </c>
      <c r="B131" s="30" t="s">
        <v>1130</v>
      </c>
      <c r="C131" s="30" t="s">
        <v>873</v>
      </c>
      <c r="D131" s="13">
        <v>42250</v>
      </c>
      <c r="E131" s="14">
        <v>386.59</v>
      </c>
      <c r="F131" s="15">
        <v>6.9999999999999999E-4</v>
      </c>
      <c r="G131" s="15"/>
    </row>
    <row r="132" spans="1:7" x14ac:dyDescent="0.25">
      <c r="A132" s="12" t="s">
        <v>1131</v>
      </c>
      <c r="B132" s="30" t="s">
        <v>1132</v>
      </c>
      <c r="C132" s="30" t="s">
        <v>873</v>
      </c>
      <c r="D132" s="13">
        <v>98900</v>
      </c>
      <c r="E132" s="14">
        <v>384.37</v>
      </c>
      <c r="F132" s="15">
        <v>6.9999999999999999E-4</v>
      </c>
      <c r="G132" s="15"/>
    </row>
    <row r="133" spans="1:7" x14ac:dyDescent="0.25">
      <c r="A133" s="12" t="s">
        <v>1133</v>
      </c>
      <c r="B133" s="30" t="s">
        <v>1134</v>
      </c>
      <c r="C133" s="30" t="s">
        <v>919</v>
      </c>
      <c r="D133" s="13">
        <v>352600</v>
      </c>
      <c r="E133" s="14">
        <v>377.11</v>
      </c>
      <c r="F133" s="15">
        <v>6.9999999999999999E-4</v>
      </c>
      <c r="G133" s="15"/>
    </row>
    <row r="134" spans="1:7" x14ac:dyDescent="0.25">
      <c r="A134" s="12" t="s">
        <v>1135</v>
      </c>
      <c r="B134" s="30" t="s">
        <v>1136</v>
      </c>
      <c r="C134" s="30" t="s">
        <v>1019</v>
      </c>
      <c r="D134" s="13">
        <v>9375</v>
      </c>
      <c r="E134" s="14">
        <v>361.93</v>
      </c>
      <c r="F134" s="15">
        <v>5.9999999999999995E-4</v>
      </c>
      <c r="G134" s="15"/>
    </row>
    <row r="135" spans="1:7" x14ac:dyDescent="0.25">
      <c r="A135" s="12" t="s">
        <v>1137</v>
      </c>
      <c r="B135" s="30" t="s">
        <v>1138</v>
      </c>
      <c r="C135" s="30" t="s">
        <v>948</v>
      </c>
      <c r="D135" s="13">
        <v>126000</v>
      </c>
      <c r="E135" s="14">
        <v>351.16</v>
      </c>
      <c r="F135" s="15">
        <v>5.9999999999999995E-4</v>
      </c>
      <c r="G135" s="15"/>
    </row>
    <row r="136" spans="1:7" x14ac:dyDescent="0.25">
      <c r="A136" s="12" t="s">
        <v>1139</v>
      </c>
      <c r="B136" s="30" t="s">
        <v>1140</v>
      </c>
      <c r="C136" s="30" t="s">
        <v>1039</v>
      </c>
      <c r="D136" s="13">
        <v>89100</v>
      </c>
      <c r="E136" s="14">
        <v>317.82</v>
      </c>
      <c r="F136" s="15">
        <v>5.9999999999999995E-4</v>
      </c>
      <c r="G136" s="15"/>
    </row>
    <row r="137" spans="1:7" x14ac:dyDescent="0.25">
      <c r="A137" s="12" t="s">
        <v>1141</v>
      </c>
      <c r="B137" s="30" t="s">
        <v>1142</v>
      </c>
      <c r="C137" s="30" t="s">
        <v>1012</v>
      </c>
      <c r="D137" s="13">
        <v>24750</v>
      </c>
      <c r="E137" s="14">
        <v>309.49</v>
      </c>
      <c r="F137" s="15">
        <v>5.9999999999999995E-4</v>
      </c>
      <c r="G137" s="15"/>
    </row>
    <row r="138" spans="1:7" x14ac:dyDescent="0.25">
      <c r="A138" s="12" t="s">
        <v>1143</v>
      </c>
      <c r="B138" s="30" t="s">
        <v>1144</v>
      </c>
      <c r="C138" s="30" t="s">
        <v>1092</v>
      </c>
      <c r="D138" s="13">
        <v>37800</v>
      </c>
      <c r="E138" s="14">
        <v>303.48</v>
      </c>
      <c r="F138" s="15">
        <v>5.0000000000000001E-4</v>
      </c>
      <c r="G138" s="15"/>
    </row>
    <row r="139" spans="1:7" x14ac:dyDescent="0.25">
      <c r="A139" s="12" t="s">
        <v>1145</v>
      </c>
      <c r="B139" s="30" t="s">
        <v>1146</v>
      </c>
      <c r="C139" s="30" t="s">
        <v>973</v>
      </c>
      <c r="D139" s="13">
        <v>36000</v>
      </c>
      <c r="E139" s="14">
        <v>299.57</v>
      </c>
      <c r="F139" s="15">
        <v>5.0000000000000001E-4</v>
      </c>
      <c r="G139" s="15"/>
    </row>
    <row r="140" spans="1:7" x14ac:dyDescent="0.25">
      <c r="A140" s="12" t="s">
        <v>1147</v>
      </c>
      <c r="B140" s="30" t="s">
        <v>1148</v>
      </c>
      <c r="C140" s="30" t="s">
        <v>855</v>
      </c>
      <c r="D140" s="13">
        <v>216450</v>
      </c>
      <c r="E140" s="14">
        <v>286.58</v>
      </c>
      <c r="F140" s="15">
        <v>5.0000000000000001E-4</v>
      </c>
      <c r="G140" s="15"/>
    </row>
    <row r="141" spans="1:7" x14ac:dyDescent="0.25">
      <c r="A141" s="12" t="s">
        <v>1149</v>
      </c>
      <c r="B141" s="30" t="s">
        <v>1150</v>
      </c>
      <c r="C141" s="30" t="s">
        <v>973</v>
      </c>
      <c r="D141" s="13">
        <v>110000</v>
      </c>
      <c r="E141" s="14">
        <v>254.05</v>
      </c>
      <c r="F141" s="15">
        <v>5.0000000000000001E-4</v>
      </c>
      <c r="G141" s="15"/>
    </row>
    <row r="142" spans="1:7" x14ac:dyDescent="0.25">
      <c r="A142" s="12" t="s">
        <v>1151</v>
      </c>
      <c r="B142" s="30" t="s">
        <v>1152</v>
      </c>
      <c r="C142" s="30" t="s">
        <v>855</v>
      </c>
      <c r="D142" s="13">
        <v>46500</v>
      </c>
      <c r="E142" s="14">
        <v>246.73</v>
      </c>
      <c r="F142" s="15">
        <v>4.0000000000000002E-4</v>
      </c>
      <c r="G142" s="15"/>
    </row>
    <row r="143" spans="1:7" x14ac:dyDescent="0.25">
      <c r="A143" s="12" t="s">
        <v>1153</v>
      </c>
      <c r="B143" s="30" t="s">
        <v>1154</v>
      </c>
      <c r="C143" s="30" t="s">
        <v>965</v>
      </c>
      <c r="D143" s="13">
        <v>7750</v>
      </c>
      <c r="E143" s="14">
        <v>239.35</v>
      </c>
      <c r="F143" s="15">
        <v>4.0000000000000002E-4</v>
      </c>
      <c r="G143" s="15"/>
    </row>
    <row r="144" spans="1:7" x14ac:dyDescent="0.25">
      <c r="A144" s="12" t="s">
        <v>1155</v>
      </c>
      <c r="B144" s="30" t="s">
        <v>1156</v>
      </c>
      <c r="C144" s="30" t="s">
        <v>985</v>
      </c>
      <c r="D144" s="13">
        <v>25000</v>
      </c>
      <c r="E144" s="14">
        <v>227.61</v>
      </c>
      <c r="F144" s="15">
        <v>4.0000000000000002E-4</v>
      </c>
      <c r="G144" s="15"/>
    </row>
    <row r="145" spans="1:7" x14ac:dyDescent="0.25">
      <c r="A145" s="12" t="s">
        <v>1157</v>
      </c>
      <c r="B145" s="30" t="s">
        <v>1158</v>
      </c>
      <c r="C145" s="30" t="s">
        <v>1012</v>
      </c>
      <c r="D145" s="13">
        <v>37500</v>
      </c>
      <c r="E145" s="14">
        <v>197.23</v>
      </c>
      <c r="F145" s="15">
        <v>4.0000000000000002E-4</v>
      </c>
      <c r="G145" s="15"/>
    </row>
    <row r="146" spans="1:7" x14ac:dyDescent="0.25">
      <c r="A146" s="12" t="s">
        <v>1159</v>
      </c>
      <c r="B146" s="30" t="s">
        <v>1160</v>
      </c>
      <c r="C146" s="30" t="s">
        <v>1070</v>
      </c>
      <c r="D146" s="13">
        <v>28000</v>
      </c>
      <c r="E146" s="14">
        <v>156.97</v>
      </c>
      <c r="F146" s="15">
        <v>2.9999999999999997E-4</v>
      </c>
      <c r="G146" s="15"/>
    </row>
    <row r="147" spans="1:7" x14ac:dyDescent="0.25">
      <c r="A147" s="12" t="s">
        <v>1161</v>
      </c>
      <c r="B147" s="30" t="s">
        <v>1162</v>
      </c>
      <c r="C147" s="30" t="s">
        <v>1163</v>
      </c>
      <c r="D147" s="13">
        <v>63000</v>
      </c>
      <c r="E147" s="14">
        <v>133.72</v>
      </c>
      <c r="F147" s="15">
        <v>2.0000000000000001E-4</v>
      </c>
      <c r="G147" s="15"/>
    </row>
    <row r="148" spans="1:7" x14ac:dyDescent="0.25">
      <c r="A148" s="12" t="s">
        <v>1164</v>
      </c>
      <c r="B148" s="30" t="s">
        <v>1165</v>
      </c>
      <c r="C148" s="30" t="s">
        <v>965</v>
      </c>
      <c r="D148" s="13">
        <v>4125</v>
      </c>
      <c r="E148" s="14">
        <v>114.3</v>
      </c>
      <c r="F148" s="15">
        <v>2.0000000000000001E-4</v>
      </c>
      <c r="G148" s="15"/>
    </row>
    <row r="149" spans="1:7" x14ac:dyDescent="0.25">
      <c r="A149" s="12" t="s">
        <v>1166</v>
      </c>
      <c r="B149" s="30" t="s">
        <v>1167</v>
      </c>
      <c r="C149" s="30" t="s">
        <v>873</v>
      </c>
      <c r="D149" s="13">
        <v>30000</v>
      </c>
      <c r="E149" s="14">
        <v>103.61</v>
      </c>
      <c r="F149" s="15">
        <v>2.0000000000000001E-4</v>
      </c>
      <c r="G149" s="15"/>
    </row>
    <row r="150" spans="1:7" x14ac:dyDescent="0.25">
      <c r="A150" s="12" t="s">
        <v>1168</v>
      </c>
      <c r="B150" s="30" t="s">
        <v>1169</v>
      </c>
      <c r="C150" s="30" t="s">
        <v>873</v>
      </c>
      <c r="D150" s="13">
        <v>440</v>
      </c>
      <c r="E150" s="14">
        <v>84.21</v>
      </c>
      <c r="F150" s="15">
        <v>2.0000000000000001E-4</v>
      </c>
      <c r="G150" s="15"/>
    </row>
    <row r="151" spans="1:7" x14ac:dyDescent="0.25">
      <c r="A151" s="12" t="s">
        <v>1170</v>
      </c>
      <c r="B151" s="30" t="s">
        <v>1171</v>
      </c>
      <c r="C151" s="30" t="s">
        <v>945</v>
      </c>
      <c r="D151" s="13">
        <v>4550</v>
      </c>
      <c r="E151" s="14">
        <v>74.37</v>
      </c>
      <c r="F151" s="15">
        <v>1E-4</v>
      </c>
      <c r="G151" s="15"/>
    </row>
    <row r="152" spans="1:7" x14ac:dyDescent="0.25">
      <c r="A152" s="12" t="s">
        <v>1172</v>
      </c>
      <c r="B152" s="30" t="s">
        <v>1173</v>
      </c>
      <c r="C152" s="30" t="s">
        <v>899</v>
      </c>
      <c r="D152" s="13">
        <v>45600</v>
      </c>
      <c r="E152" s="14">
        <v>72.8</v>
      </c>
      <c r="F152" s="15">
        <v>1E-4</v>
      </c>
      <c r="G152" s="15"/>
    </row>
    <row r="153" spans="1:7" x14ac:dyDescent="0.25">
      <c r="A153" s="12" t="s">
        <v>1174</v>
      </c>
      <c r="B153" s="30" t="s">
        <v>1175</v>
      </c>
      <c r="C153" s="30" t="s">
        <v>1019</v>
      </c>
      <c r="D153" s="13">
        <v>18200</v>
      </c>
      <c r="E153" s="14">
        <v>63.54</v>
      </c>
      <c r="F153" s="15">
        <v>1E-4</v>
      </c>
      <c r="G153" s="15"/>
    </row>
    <row r="154" spans="1:7" x14ac:dyDescent="0.25">
      <c r="A154" s="12" t="s">
        <v>1176</v>
      </c>
      <c r="B154" s="30" t="s">
        <v>1177</v>
      </c>
      <c r="C154" s="30" t="s">
        <v>948</v>
      </c>
      <c r="D154" s="13">
        <v>3000</v>
      </c>
      <c r="E154" s="14">
        <v>56.51</v>
      </c>
      <c r="F154" s="15">
        <v>1E-4</v>
      </c>
      <c r="G154" s="15"/>
    </row>
    <row r="155" spans="1:7" x14ac:dyDescent="0.25">
      <c r="A155" s="12" t="s">
        <v>1178</v>
      </c>
      <c r="B155" s="30" t="s">
        <v>1179</v>
      </c>
      <c r="C155" s="30" t="s">
        <v>891</v>
      </c>
      <c r="D155" s="13">
        <v>3200</v>
      </c>
      <c r="E155" s="14">
        <v>54.62</v>
      </c>
      <c r="F155" s="15">
        <v>1E-4</v>
      </c>
      <c r="G155" s="15"/>
    </row>
    <row r="156" spans="1:7" x14ac:dyDescent="0.25">
      <c r="A156" s="12" t="s">
        <v>1180</v>
      </c>
      <c r="B156" s="30" t="s">
        <v>1181</v>
      </c>
      <c r="C156" s="30" t="s">
        <v>861</v>
      </c>
      <c r="D156" s="13">
        <v>2100</v>
      </c>
      <c r="E156" s="14">
        <v>53.53</v>
      </c>
      <c r="F156" s="15">
        <v>1E-4</v>
      </c>
      <c r="G156" s="15"/>
    </row>
    <row r="157" spans="1:7" x14ac:dyDescent="0.25">
      <c r="A157" s="12" t="s">
        <v>1182</v>
      </c>
      <c r="B157" s="30" t="s">
        <v>1183</v>
      </c>
      <c r="C157" s="30" t="s">
        <v>873</v>
      </c>
      <c r="D157" s="13">
        <v>1125</v>
      </c>
      <c r="E157" s="14">
        <v>48.78</v>
      </c>
      <c r="F157" s="15">
        <v>1E-4</v>
      </c>
      <c r="G157" s="15"/>
    </row>
    <row r="158" spans="1:7" x14ac:dyDescent="0.25">
      <c r="A158" s="12" t="s">
        <v>1184</v>
      </c>
      <c r="B158" s="30" t="s">
        <v>1185</v>
      </c>
      <c r="C158" s="30" t="s">
        <v>876</v>
      </c>
      <c r="D158" s="13">
        <v>175</v>
      </c>
      <c r="E158" s="14">
        <v>36.81</v>
      </c>
      <c r="F158" s="15">
        <v>1E-4</v>
      </c>
      <c r="G158" s="15"/>
    </row>
    <row r="159" spans="1:7" x14ac:dyDescent="0.25">
      <c r="A159" s="12" t="s">
        <v>1186</v>
      </c>
      <c r="B159" s="30" t="s">
        <v>1187</v>
      </c>
      <c r="C159" s="30" t="s">
        <v>873</v>
      </c>
      <c r="D159" s="13">
        <v>2000</v>
      </c>
      <c r="E159" s="14">
        <v>31.2</v>
      </c>
      <c r="F159" s="15">
        <v>1E-4</v>
      </c>
      <c r="G159" s="15"/>
    </row>
    <row r="160" spans="1:7" x14ac:dyDescent="0.25">
      <c r="A160" s="12" t="s">
        <v>1188</v>
      </c>
      <c r="B160" s="30" t="s">
        <v>1189</v>
      </c>
      <c r="C160" s="30" t="s">
        <v>922</v>
      </c>
      <c r="D160" s="13">
        <v>1000</v>
      </c>
      <c r="E160" s="14">
        <v>26.9</v>
      </c>
      <c r="F160" s="15">
        <v>0</v>
      </c>
      <c r="G160" s="15"/>
    </row>
    <row r="161" spans="1:7" x14ac:dyDescent="0.25">
      <c r="A161" s="12" t="s">
        <v>1190</v>
      </c>
      <c r="B161" s="30" t="s">
        <v>1191</v>
      </c>
      <c r="C161" s="30" t="s">
        <v>970</v>
      </c>
      <c r="D161" s="13">
        <v>3750</v>
      </c>
      <c r="E161" s="14">
        <v>23.35</v>
      </c>
      <c r="F161" s="15">
        <v>0</v>
      </c>
      <c r="G161" s="15"/>
    </row>
    <row r="162" spans="1:7" x14ac:dyDescent="0.25">
      <c r="A162" s="12" t="s">
        <v>1192</v>
      </c>
      <c r="B162" s="30" t="s">
        <v>1193</v>
      </c>
      <c r="C162" s="30" t="s">
        <v>945</v>
      </c>
      <c r="D162" s="13">
        <v>1500</v>
      </c>
      <c r="E162" s="14">
        <v>20.23</v>
      </c>
      <c r="F162" s="15">
        <v>0</v>
      </c>
      <c r="G162" s="15"/>
    </row>
    <row r="163" spans="1:7" x14ac:dyDescent="0.25">
      <c r="A163" s="12" t="s">
        <v>1194</v>
      </c>
      <c r="B163" s="30" t="s">
        <v>1195</v>
      </c>
      <c r="C163" s="30" t="s">
        <v>881</v>
      </c>
      <c r="D163" s="13">
        <v>3000</v>
      </c>
      <c r="E163" s="14">
        <v>15.52</v>
      </c>
      <c r="F163" s="15">
        <v>0</v>
      </c>
      <c r="G163" s="15"/>
    </row>
    <row r="164" spans="1:7" x14ac:dyDescent="0.25">
      <c r="A164" s="16" t="s">
        <v>102</v>
      </c>
      <c r="B164" s="31"/>
      <c r="C164" s="31"/>
      <c r="D164" s="17"/>
      <c r="E164" s="37">
        <v>376851.22</v>
      </c>
      <c r="F164" s="38">
        <v>0.67420000000000002</v>
      </c>
      <c r="G164" s="20"/>
    </row>
    <row r="165" spans="1:7" x14ac:dyDescent="0.25">
      <c r="A165" s="16" t="s">
        <v>1196</v>
      </c>
      <c r="B165" s="30"/>
      <c r="C165" s="30"/>
      <c r="D165" s="13"/>
      <c r="E165" s="14"/>
      <c r="F165" s="15"/>
      <c r="G165" s="15"/>
    </row>
    <row r="166" spans="1:7" x14ac:dyDescent="0.25">
      <c r="A166" s="16" t="s">
        <v>102</v>
      </c>
      <c r="B166" s="30"/>
      <c r="C166" s="30"/>
      <c r="D166" s="13"/>
      <c r="E166" s="39" t="s">
        <v>92</v>
      </c>
      <c r="F166" s="40" t="s">
        <v>92</v>
      </c>
      <c r="G166" s="15"/>
    </row>
    <row r="167" spans="1:7" x14ac:dyDescent="0.25">
      <c r="A167" s="21" t="s">
        <v>127</v>
      </c>
      <c r="B167" s="32"/>
      <c r="C167" s="32"/>
      <c r="D167" s="22"/>
      <c r="E167" s="27">
        <v>376851.22</v>
      </c>
      <c r="F167" s="28">
        <v>0.67420000000000002</v>
      </c>
      <c r="G167" s="20"/>
    </row>
    <row r="168" spans="1:7" x14ac:dyDescent="0.25">
      <c r="A168" s="12"/>
      <c r="B168" s="30"/>
      <c r="C168" s="30"/>
      <c r="D168" s="13"/>
      <c r="E168" s="14"/>
      <c r="F168" s="15"/>
      <c r="G168" s="15"/>
    </row>
    <row r="169" spans="1:7" x14ac:dyDescent="0.25">
      <c r="A169" s="16" t="s">
        <v>1197</v>
      </c>
      <c r="B169" s="30"/>
      <c r="C169" s="30"/>
      <c r="D169" s="13"/>
      <c r="E169" s="14"/>
      <c r="F169" s="15"/>
      <c r="G169" s="15"/>
    </row>
    <row r="170" spans="1:7" x14ac:dyDescent="0.25">
      <c r="A170" s="16" t="s">
        <v>1198</v>
      </c>
      <c r="B170" s="30"/>
      <c r="C170" s="30"/>
      <c r="D170" s="13"/>
      <c r="E170" s="14"/>
      <c r="F170" s="15"/>
      <c r="G170" s="15"/>
    </row>
    <row r="171" spans="1:7" x14ac:dyDescent="0.25">
      <c r="A171" s="12" t="s">
        <v>1199</v>
      </c>
      <c r="B171" s="30"/>
      <c r="C171" s="30" t="s">
        <v>881</v>
      </c>
      <c r="D171" s="41">
        <v>-3000</v>
      </c>
      <c r="E171" s="23">
        <v>-15.62</v>
      </c>
      <c r="F171" s="24">
        <v>-2.6999999999999999E-5</v>
      </c>
      <c r="G171" s="15"/>
    </row>
    <row r="172" spans="1:7" x14ac:dyDescent="0.25">
      <c r="A172" s="12" t="s">
        <v>1200</v>
      </c>
      <c r="B172" s="30"/>
      <c r="C172" s="30" t="s">
        <v>945</v>
      </c>
      <c r="D172" s="41">
        <v>-1500</v>
      </c>
      <c r="E172" s="23">
        <v>-20.2</v>
      </c>
      <c r="F172" s="24">
        <v>-3.6000000000000001E-5</v>
      </c>
      <c r="G172" s="15"/>
    </row>
    <row r="173" spans="1:7" x14ac:dyDescent="0.25">
      <c r="A173" s="12" t="s">
        <v>1201</v>
      </c>
      <c r="B173" s="30"/>
      <c r="C173" s="30" t="s">
        <v>970</v>
      </c>
      <c r="D173" s="41">
        <v>-3750</v>
      </c>
      <c r="E173" s="23">
        <v>-23.46</v>
      </c>
      <c r="F173" s="24">
        <v>-4.1E-5</v>
      </c>
      <c r="G173" s="15"/>
    </row>
    <row r="174" spans="1:7" x14ac:dyDescent="0.25">
      <c r="A174" s="12" t="s">
        <v>1202</v>
      </c>
      <c r="B174" s="30"/>
      <c r="C174" s="30" t="s">
        <v>922</v>
      </c>
      <c r="D174" s="41">
        <v>-1000</v>
      </c>
      <c r="E174" s="23">
        <v>-26.94</v>
      </c>
      <c r="F174" s="24">
        <v>-4.8000000000000001E-5</v>
      </c>
      <c r="G174" s="15"/>
    </row>
    <row r="175" spans="1:7" x14ac:dyDescent="0.25">
      <c r="A175" s="12" t="s">
        <v>1203</v>
      </c>
      <c r="B175" s="30"/>
      <c r="C175" s="30" t="s">
        <v>873</v>
      </c>
      <c r="D175" s="41">
        <v>-2000</v>
      </c>
      <c r="E175" s="23">
        <v>-31.31</v>
      </c>
      <c r="F175" s="24">
        <v>-5.5999999999999999E-5</v>
      </c>
      <c r="G175" s="15"/>
    </row>
    <row r="176" spans="1:7" x14ac:dyDescent="0.25">
      <c r="A176" s="12" t="s">
        <v>1204</v>
      </c>
      <c r="B176" s="30"/>
      <c r="C176" s="30" t="s">
        <v>876</v>
      </c>
      <c r="D176" s="41">
        <v>-175</v>
      </c>
      <c r="E176" s="23">
        <v>-36.96</v>
      </c>
      <c r="F176" s="24">
        <v>-6.6000000000000005E-5</v>
      </c>
      <c r="G176" s="15"/>
    </row>
    <row r="177" spans="1:7" x14ac:dyDescent="0.25">
      <c r="A177" s="12" t="s">
        <v>1205</v>
      </c>
      <c r="B177" s="30"/>
      <c r="C177" s="30" t="s">
        <v>873</v>
      </c>
      <c r="D177" s="41">
        <v>-1125</v>
      </c>
      <c r="E177" s="23">
        <v>-48.58</v>
      </c>
      <c r="F177" s="24">
        <v>-8.6000000000000003E-5</v>
      </c>
      <c r="G177" s="15"/>
    </row>
    <row r="178" spans="1:7" x14ac:dyDescent="0.25">
      <c r="A178" s="12" t="s">
        <v>1206</v>
      </c>
      <c r="B178" s="30"/>
      <c r="C178" s="30" t="s">
        <v>861</v>
      </c>
      <c r="D178" s="41">
        <v>-2100</v>
      </c>
      <c r="E178" s="23">
        <v>-53.7</v>
      </c>
      <c r="F178" s="24">
        <v>-9.6000000000000002E-5</v>
      </c>
      <c r="G178" s="15"/>
    </row>
    <row r="179" spans="1:7" x14ac:dyDescent="0.25">
      <c r="A179" s="12" t="s">
        <v>1207</v>
      </c>
      <c r="B179" s="30"/>
      <c r="C179" s="30" t="s">
        <v>891</v>
      </c>
      <c r="D179" s="41">
        <v>-3200</v>
      </c>
      <c r="E179" s="23">
        <v>-54.62</v>
      </c>
      <c r="F179" s="24">
        <v>-9.7E-5</v>
      </c>
      <c r="G179" s="15"/>
    </row>
    <row r="180" spans="1:7" x14ac:dyDescent="0.25">
      <c r="A180" s="12" t="s">
        <v>1208</v>
      </c>
      <c r="B180" s="30"/>
      <c r="C180" s="30" t="s">
        <v>948</v>
      </c>
      <c r="D180" s="41">
        <v>-3000</v>
      </c>
      <c r="E180" s="23">
        <v>-56.64</v>
      </c>
      <c r="F180" s="24">
        <v>-1.01E-4</v>
      </c>
      <c r="G180" s="15"/>
    </row>
    <row r="181" spans="1:7" x14ac:dyDescent="0.25">
      <c r="A181" s="12" t="s">
        <v>1209</v>
      </c>
      <c r="B181" s="30"/>
      <c r="C181" s="30" t="s">
        <v>1019</v>
      </c>
      <c r="D181" s="41">
        <v>-18200</v>
      </c>
      <c r="E181" s="23">
        <v>-63.9</v>
      </c>
      <c r="F181" s="24">
        <v>-1.1400000000000001E-4</v>
      </c>
      <c r="G181" s="15"/>
    </row>
    <row r="182" spans="1:7" x14ac:dyDescent="0.25">
      <c r="A182" s="12" t="s">
        <v>1210</v>
      </c>
      <c r="B182" s="30"/>
      <c r="C182" s="30" t="s">
        <v>899</v>
      </c>
      <c r="D182" s="41">
        <v>-45600</v>
      </c>
      <c r="E182" s="23">
        <v>-73.23</v>
      </c>
      <c r="F182" s="24">
        <v>-1.3100000000000001E-4</v>
      </c>
      <c r="G182" s="15"/>
    </row>
    <row r="183" spans="1:7" x14ac:dyDescent="0.25">
      <c r="A183" s="12" t="s">
        <v>1211</v>
      </c>
      <c r="B183" s="30"/>
      <c r="C183" s="30" t="s">
        <v>945</v>
      </c>
      <c r="D183" s="41">
        <v>-4550</v>
      </c>
      <c r="E183" s="23">
        <v>-74.8</v>
      </c>
      <c r="F183" s="24">
        <v>-1.3300000000000001E-4</v>
      </c>
      <c r="G183" s="15"/>
    </row>
    <row r="184" spans="1:7" x14ac:dyDescent="0.25">
      <c r="A184" s="12" t="s">
        <v>1212</v>
      </c>
      <c r="B184" s="30"/>
      <c r="C184" s="30" t="s">
        <v>873</v>
      </c>
      <c r="D184" s="41">
        <v>-440</v>
      </c>
      <c r="E184" s="23">
        <v>-84.46</v>
      </c>
      <c r="F184" s="24">
        <v>-1.5100000000000001E-4</v>
      </c>
      <c r="G184" s="15"/>
    </row>
    <row r="185" spans="1:7" x14ac:dyDescent="0.25">
      <c r="A185" s="12" t="s">
        <v>1213</v>
      </c>
      <c r="B185" s="30"/>
      <c r="C185" s="30" t="s">
        <v>873</v>
      </c>
      <c r="D185" s="41">
        <v>-30000</v>
      </c>
      <c r="E185" s="23">
        <v>-104.1</v>
      </c>
      <c r="F185" s="24">
        <v>-1.8599999999999999E-4</v>
      </c>
      <c r="G185" s="15"/>
    </row>
    <row r="186" spans="1:7" x14ac:dyDescent="0.25">
      <c r="A186" s="12" t="s">
        <v>1214</v>
      </c>
      <c r="B186" s="30"/>
      <c r="C186" s="30" t="s">
        <v>965</v>
      </c>
      <c r="D186" s="41">
        <v>-4125</v>
      </c>
      <c r="E186" s="23">
        <v>-114.74</v>
      </c>
      <c r="F186" s="24">
        <v>-2.05E-4</v>
      </c>
      <c r="G186" s="15"/>
    </row>
    <row r="187" spans="1:7" x14ac:dyDescent="0.25">
      <c r="A187" s="12" t="s">
        <v>1215</v>
      </c>
      <c r="B187" s="30"/>
      <c r="C187" s="30" t="s">
        <v>1163</v>
      </c>
      <c r="D187" s="41">
        <v>-63000</v>
      </c>
      <c r="E187" s="23">
        <v>-134.38</v>
      </c>
      <c r="F187" s="24">
        <v>-2.4000000000000001E-4</v>
      </c>
      <c r="G187" s="15"/>
    </row>
    <row r="188" spans="1:7" x14ac:dyDescent="0.25">
      <c r="A188" s="12" t="s">
        <v>1216</v>
      </c>
      <c r="B188" s="30"/>
      <c r="C188" s="30" t="s">
        <v>1070</v>
      </c>
      <c r="D188" s="41">
        <v>-28000</v>
      </c>
      <c r="E188" s="23">
        <v>-157.63999999999999</v>
      </c>
      <c r="F188" s="24">
        <v>-2.8200000000000002E-4</v>
      </c>
      <c r="G188" s="15"/>
    </row>
    <row r="189" spans="1:7" x14ac:dyDescent="0.25">
      <c r="A189" s="12" t="s">
        <v>1217</v>
      </c>
      <c r="B189" s="30"/>
      <c r="C189" s="30" t="s">
        <v>1012</v>
      </c>
      <c r="D189" s="41">
        <v>-37500</v>
      </c>
      <c r="E189" s="23">
        <v>-198.32</v>
      </c>
      <c r="F189" s="24">
        <v>-3.5500000000000001E-4</v>
      </c>
      <c r="G189" s="15"/>
    </row>
    <row r="190" spans="1:7" x14ac:dyDescent="0.25">
      <c r="A190" s="12" t="s">
        <v>1218</v>
      </c>
      <c r="B190" s="30"/>
      <c r="C190" s="30" t="s">
        <v>985</v>
      </c>
      <c r="D190" s="41">
        <v>-25000</v>
      </c>
      <c r="E190" s="23">
        <v>-228.73</v>
      </c>
      <c r="F190" s="24">
        <v>-4.0900000000000002E-4</v>
      </c>
      <c r="G190" s="15"/>
    </row>
    <row r="191" spans="1:7" x14ac:dyDescent="0.25">
      <c r="A191" s="12" t="s">
        <v>1219</v>
      </c>
      <c r="B191" s="30"/>
      <c r="C191" s="30" t="s">
        <v>965</v>
      </c>
      <c r="D191" s="41">
        <v>-7750</v>
      </c>
      <c r="E191" s="23">
        <v>-240.69</v>
      </c>
      <c r="F191" s="24">
        <v>-4.2999999999999999E-4</v>
      </c>
      <c r="G191" s="15"/>
    </row>
    <row r="192" spans="1:7" x14ac:dyDescent="0.25">
      <c r="A192" s="12" t="s">
        <v>1220</v>
      </c>
      <c r="B192" s="30"/>
      <c r="C192" s="30" t="s">
        <v>855</v>
      </c>
      <c r="D192" s="41">
        <v>-46500</v>
      </c>
      <c r="E192" s="23">
        <v>-248.12</v>
      </c>
      <c r="F192" s="24">
        <v>-4.44E-4</v>
      </c>
      <c r="G192" s="15"/>
    </row>
    <row r="193" spans="1:7" x14ac:dyDescent="0.25">
      <c r="A193" s="12" t="s">
        <v>1221</v>
      </c>
      <c r="B193" s="30"/>
      <c r="C193" s="30" t="s">
        <v>973</v>
      </c>
      <c r="D193" s="41">
        <v>-110000</v>
      </c>
      <c r="E193" s="23">
        <v>-255.64</v>
      </c>
      <c r="F193" s="24">
        <v>-4.57E-4</v>
      </c>
      <c r="G193" s="15"/>
    </row>
    <row r="194" spans="1:7" x14ac:dyDescent="0.25">
      <c r="A194" s="12" t="s">
        <v>1222</v>
      </c>
      <c r="B194" s="30"/>
      <c r="C194" s="30" t="s">
        <v>855</v>
      </c>
      <c r="D194" s="41">
        <v>-216450</v>
      </c>
      <c r="E194" s="23">
        <v>-288.2</v>
      </c>
      <c r="F194" s="24">
        <v>-5.1500000000000005E-4</v>
      </c>
      <c r="G194" s="15"/>
    </row>
    <row r="195" spans="1:7" x14ac:dyDescent="0.25">
      <c r="A195" s="12" t="s">
        <v>1223</v>
      </c>
      <c r="B195" s="30"/>
      <c r="C195" s="30" t="s">
        <v>973</v>
      </c>
      <c r="D195" s="41">
        <v>-36000</v>
      </c>
      <c r="E195" s="23">
        <v>-301.23</v>
      </c>
      <c r="F195" s="24">
        <v>-5.3899999999999998E-4</v>
      </c>
      <c r="G195" s="15"/>
    </row>
    <row r="196" spans="1:7" x14ac:dyDescent="0.25">
      <c r="A196" s="12" t="s">
        <v>1224</v>
      </c>
      <c r="B196" s="30"/>
      <c r="C196" s="30" t="s">
        <v>1092</v>
      </c>
      <c r="D196" s="41">
        <v>-37800</v>
      </c>
      <c r="E196" s="23">
        <v>-304.63</v>
      </c>
      <c r="F196" s="24">
        <v>-5.4500000000000002E-4</v>
      </c>
      <c r="G196" s="15"/>
    </row>
    <row r="197" spans="1:7" x14ac:dyDescent="0.25">
      <c r="A197" s="12" t="s">
        <v>1225</v>
      </c>
      <c r="B197" s="30"/>
      <c r="C197" s="30" t="s">
        <v>1012</v>
      </c>
      <c r="D197" s="41">
        <v>-24750</v>
      </c>
      <c r="E197" s="23">
        <v>-310.48</v>
      </c>
      <c r="F197" s="24">
        <v>-5.5500000000000005E-4</v>
      </c>
      <c r="G197" s="15"/>
    </row>
    <row r="198" spans="1:7" x14ac:dyDescent="0.25">
      <c r="A198" s="12" t="s">
        <v>1226</v>
      </c>
      <c r="B198" s="30"/>
      <c r="C198" s="30" t="s">
        <v>1039</v>
      </c>
      <c r="D198" s="41">
        <v>-89100</v>
      </c>
      <c r="E198" s="23">
        <v>-319.77999999999997</v>
      </c>
      <c r="F198" s="24">
        <v>-5.7200000000000003E-4</v>
      </c>
      <c r="G198" s="15"/>
    </row>
    <row r="199" spans="1:7" x14ac:dyDescent="0.25">
      <c r="A199" s="12" t="s">
        <v>1227</v>
      </c>
      <c r="B199" s="30"/>
      <c r="C199" s="30" t="s">
        <v>881</v>
      </c>
      <c r="D199" s="41">
        <v>-36400</v>
      </c>
      <c r="E199" s="23">
        <v>-337.96</v>
      </c>
      <c r="F199" s="24">
        <v>-6.0400000000000004E-4</v>
      </c>
      <c r="G199" s="15"/>
    </row>
    <row r="200" spans="1:7" x14ac:dyDescent="0.25">
      <c r="A200" s="12" t="s">
        <v>1228</v>
      </c>
      <c r="B200" s="30"/>
      <c r="C200" s="30" t="s">
        <v>948</v>
      </c>
      <c r="D200" s="41">
        <v>-126000</v>
      </c>
      <c r="E200" s="23">
        <v>-353.24</v>
      </c>
      <c r="F200" s="24">
        <v>-6.3199999999999997E-4</v>
      </c>
      <c r="G200" s="15"/>
    </row>
    <row r="201" spans="1:7" x14ac:dyDescent="0.25">
      <c r="A201" s="12" t="s">
        <v>1229</v>
      </c>
      <c r="B201" s="30"/>
      <c r="C201" s="30" t="s">
        <v>1019</v>
      </c>
      <c r="D201" s="41">
        <v>-9375</v>
      </c>
      <c r="E201" s="23">
        <v>-363.06</v>
      </c>
      <c r="F201" s="24">
        <v>-6.4899999999999995E-4</v>
      </c>
      <c r="G201" s="15"/>
    </row>
    <row r="202" spans="1:7" x14ac:dyDescent="0.25">
      <c r="A202" s="12" t="s">
        <v>1230</v>
      </c>
      <c r="B202" s="30"/>
      <c r="C202" s="30" t="s">
        <v>919</v>
      </c>
      <c r="D202" s="41">
        <v>-352600</v>
      </c>
      <c r="E202" s="23">
        <v>-379.57</v>
      </c>
      <c r="F202" s="24">
        <v>-6.7900000000000002E-4</v>
      </c>
      <c r="G202" s="15"/>
    </row>
    <row r="203" spans="1:7" x14ac:dyDescent="0.25">
      <c r="A203" s="12" t="s">
        <v>1231</v>
      </c>
      <c r="B203" s="30"/>
      <c r="C203" s="30" t="s">
        <v>873</v>
      </c>
      <c r="D203" s="41">
        <v>-98900</v>
      </c>
      <c r="E203" s="23">
        <v>-386.8</v>
      </c>
      <c r="F203" s="24">
        <v>-6.9200000000000002E-4</v>
      </c>
      <c r="G203" s="15"/>
    </row>
    <row r="204" spans="1:7" x14ac:dyDescent="0.25">
      <c r="A204" s="12" t="s">
        <v>1232</v>
      </c>
      <c r="B204" s="30"/>
      <c r="C204" s="30" t="s">
        <v>873</v>
      </c>
      <c r="D204" s="41">
        <v>-42250</v>
      </c>
      <c r="E204" s="23">
        <v>-387.18</v>
      </c>
      <c r="F204" s="24">
        <v>-6.9300000000000004E-4</v>
      </c>
      <c r="G204" s="15"/>
    </row>
    <row r="205" spans="1:7" x14ac:dyDescent="0.25">
      <c r="A205" s="12" t="s">
        <v>1233</v>
      </c>
      <c r="B205" s="30"/>
      <c r="C205" s="30" t="s">
        <v>990</v>
      </c>
      <c r="D205" s="41">
        <v>-218400</v>
      </c>
      <c r="E205" s="23">
        <v>-432.43</v>
      </c>
      <c r="F205" s="24">
        <v>-7.7399999999999995E-4</v>
      </c>
      <c r="G205" s="15"/>
    </row>
    <row r="206" spans="1:7" x14ac:dyDescent="0.25">
      <c r="A206" s="12" t="s">
        <v>1234</v>
      </c>
      <c r="B206" s="30"/>
      <c r="C206" s="30" t="s">
        <v>873</v>
      </c>
      <c r="D206" s="41">
        <v>-151800</v>
      </c>
      <c r="E206" s="23">
        <v>-443.1</v>
      </c>
      <c r="F206" s="24">
        <v>-7.9299999999999998E-4</v>
      </c>
      <c r="G206" s="15"/>
    </row>
    <row r="207" spans="1:7" x14ac:dyDescent="0.25">
      <c r="A207" s="12" t="s">
        <v>1235</v>
      </c>
      <c r="B207" s="30"/>
      <c r="C207" s="30" t="s">
        <v>899</v>
      </c>
      <c r="D207" s="41">
        <v>-213300</v>
      </c>
      <c r="E207" s="23">
        <v>-454.12</v>
      </c>
      <c r="F207" s="24">
        <v>-8.12E-4</v>
      </c>
      <c r="G207" s="15"/>
    </row>
    <row r="208" spans="1:7" x14ac:dyDescent="0.25">
      <c r="A208" s="12" t="s">
        <v>1236</v>
      </c>
      <c r="B208" s="30"/>
      <c r="C208" s="30" t="s">
        <v>922</v>
      </c>
      <c r="D208" s="41">
        <v>-5025</v>
      </c>
      <c r="E208" s="23">
        <v>-455.23</v>
      </c>
      <c r="F208" s="24">
        <v>-8.1400000000000005E-4</v>
      </c>
      <c r="G208" s="15"/>
    </row>
    <row r="209" spans="1:7" x14ac:dyDescent="0.25">
      <c r="A209" s="12" t="s">
        <v>1237</v>
      </c>
      <c r="B209" s="30"/>
      <c r="C209" s="30" t="s">
        <v>867</v>
      </c>
      <c r="D209" s="41">
        <v>-49600</v>
      </c>
      <c r="E209" s="23">
        <v>-455.4</v>
      </c>
      <c r="F209" s="24">
        <v>-8.1499999999999997E-4</v>
      </c>
      <c r="G209" s="15"/>
    </row>
    <row r="210" spans="1:7" x14ac:dyDescent="0.25">
      <c r="A210" s="12" t="s">
        <v>1238</v>
      </c>
      <c r="B210" s="30"/>
      <c r="C210" s="30" t="s">
        <v>1028</v>
      </c>
      <c r="D210" s="41">
        <v>-137600</v>
      </c>
      <c r="E210" s="23">
        <v>-457.93</v>
      </c>
      <c r="F210" s="24">
        <v>-8.1899999999999996E-4</v>
      </c>
      <c r="G210" s="15"/>
    </row>
    <row r="211" spans="1:7" x14ac:dyDescent="0.25">
      <c r="A211" s="12" t="s">
        <v>1239</v>
      </c>
      <c r="B211" s="30"/>
      <c r="C211" s="30" t="s">
        <v>948</v>
      </c>
      <c r="D211" s="41">
        <v>-95000</v>
      </c>
      <c r="E211" s="23">
        <v>-468.26</v>
      </c>
      <c r="F211" s="24">
        <v>-8.3799999999999999E-4</v>
      </c>
      <c r="G211" s="15"/>
    </row>
    <row r="212" spans="1:7" x14ac:dyDescent="0.25">
      <c r="A212" s="12" t="s">
        <v>1240</v>
      </c>
      <c r="B212" s="30"/>
      <c r="C212" s="30" t="s">
        <v>881</v>
      </c>
      <c r="D212" s="41">
        <v>-16800</v>
      </c>
      <c r="E212" s="23">
        <v>-503.49</v>
      </c>
      <c r="F212" s="24">
        <v>-9.01E-4</v>
      </c>
      <c r="G212" s="15"/>
    </row>
    <row r="213" spans="1:7" x14ac:dyDescent="0.25">
      <c r="A213" s="12" t="s">
        <v>1241</v>
      </c>
      <c r="B213" s="30"/>
      <c r="C213" s="30" t="s">
        <v>867</v>
      </c>
      <c r="D213" s="41">
        <v>-432000</v>
      </c>
      <c r="E213" s="23">
        <v>-515.59</v>
      </c>
      <c r="F213" s="24">
        <v>-9.2199999999999997E-4</v>
      </c>
      <c r="G213" s="15"/>
    </row>
    <row r="214" spans="1:7" x14ac:dyDescent="0.25">
      <c r="A214" s="12" t="s">
        <v>1242</v>
      </c>
      <c r="B214" s="30"/>
      <c r="C214" s="30" t="s">
        <v>945</v>
      </c>
      <c r="D214" s="41">
        <v>-20625</v>
      </c>
      <c r="E214" s="23">
        <v>-538.63</v>
      </c>
      <c r="F214" s="24">
        <v>-9.6400000000000001E-4</v>
      </c>
      <c r="G214" s="15"/>
    </row>
    <row r="215" spans="1:7" x14ac:dyDescent="0.25">
      <c r="A215" s="12" t="s">
        <v>1243</v>
      </c>
      <c r="B215" s="30"/>
      <c r="C215" s="30" t="s">
        <v>956</v>
      </c>
      <c r="D215" s="41">
        <v>-544000</v>
      </c>
      <c r="E215" s="23">
        <v>-542.1</v>
      </c>
      <c r="F215" s="24">
        <v>-9.7000000000000005E-4</v>
      </c>
      <c r="G215" s="15"/>
    </row>
    <row r="216" spans="1:7" x14ac:dyDescent="0.25">
      <c r="A216" s="12" t="s">
        <v>1244</v>
      </c>
      <c r="B216" s="30"/>
      <c r="C216" s="30" t="s">
        <v>1012</v>
      </c>
      <c r="D216" s="41">
        <v>-513000</v>
      </c>
      <c r="E216" s="23">
        <v>-577.13</v>
      </c>
      <c r="F216" s="24">
        <v>-1.0330000000000001E-3</v>
      </c>
      <c r="G216" s="15"/>
    </row>
    <row r="217" spans="1:7" x14ac:dyDescent="0.25">
      <c r="A217" s="12" t="s">
        <v>1245</v>
      </c>
      <c r="B217" s="30"/>
      <c r="C217" s="30" t="s">
        <v>858</v>
      </c>
      <c r="D217" s="41">
        <v>-286200</v>
      </c>
      <c r="E217" s="23">
        <v>-622.77</v>
      </c>
      <c r="F217" s="24">
        <v>-1.114E-3</v>
      </c>
      <c r="G217" s="15"/>
    </row>
    <row r="218" spans="1:7" x14ac:dyDescent="0.25">
      <c r="A218" s="12" t="s">
        <v>1246</v>
      </c>
      <c r="B218" s="30"/>
      <c r="C218" s="30" t="s">
        <v>1012</v>
      </c>
      <c r="D218" s="41">
        <v>-118800</v>
      </c>
      <c r="E218" s="23">
        <v>-632.02</v>
      </c>
      <c r="F218" s="24">
        <v>-1.1310000000000001E-3</v>
      </c>
      <c r="G218" s="15"/>
    </row>
    <row r="219" spans="1:7" x14ac:dyDescent="0.25">
      <c r="A219" s="12" t="s">
        <v>1247</v>
      </c>
      <c r="B219" s="30"/>
      <c r="C219" s="30" t="s">
        <v>1012</v>
      </c>
      <c r="D219" s="41">
        <v>-82550</v>
      </c>
      <c r="E219" s="23">
        <v>-632.5</v>
      </c>
      <c r="F219" s="24">
        <v>-1.132E-3</v>
      </c>
      <c r="G219" s="15"/>
    </row>
    <row r="220" spans="1:7" x14ac:dyDescent="0.25">
      <c r="A220" s="12" t="s">
        <v>1248</v>
      </c>
      <c r="B220" s="30"/>
      <c r="C220" s="30" t="s">
        <v>1070</v>
      </c>
      <c r="D220" s="41">
        <v>-42600</v>
      </c>
      <c r="E220" s="23">
        <v>-660.39</v>
      </c>
      <c r="F220" s="24">
        <v>-1.1820000000000001E-3</v>
      </c>
      <c r="G220" s="15"/>
    </row>
    <row r="221" spans="1:7" x14ac:dyDescent="0.25">
      <c r="A221" s="12" t="s">
        <v>1249</v>
      </c>
      <c r="B221" s="30"/>
      <c r="C221" s="30" t="s">
        <v>861</v>
      </c>
      <c r="D221" s="41">
        <v>-70000</v>
      </c>
      <c r="E221" s="23">
        <v>-723.98</v>
      </c>
      <c r="F221" s="24">
        <v>-1.2949999999999999E-3</v>
      </c>
      <c r="G221" s="15"/>
    </row>
    <row r="222" spans="1:7" x14ac:dyDescent="0.25">
      <c r="A222" s="12" t="s">
        <v>1250</v>
      </c>
      <c r="B222" s="30"/>
      <c r="C222" s="30" t="s">
        <v>970</v>
      </c>
      <c r="D222" s="41">
        <v>-221210</v>
      </c>
      <c r="E222" s="23">
        <v>-738.29</v>
      </c>
      <c r="F222" s="24">
        <v>-1.3209999999999999E-3</v>
      </c>
      <c r="G222" s="15"/>
    </row>
    <row r="223" spans="1:7" x14ac:dyDescent="0.25">
      <c r="A223" s="12" t="s">
        <v>1251</v>
      </c>
      <c r="B223" s="30"/>
      <c r="C223" s="30" t="s">
        <v>1092</v>
      </c>
      <c r="D223" s="41">
        <v>-217600</v>
      </c>
      <c r="E223" s="23">
        <v>-761.27</v>
      </c>
      <c r="F223" s="24">
        <v>-1.3619999999999999E-3</v>
      </c>
      <c r="G223" s="15"/>
    </row>
    <row r="224" spans="1:7" x14ac:dyDescent="0.25">
      <c r="A224" s="12" t="s">
        <v>1252</v>
      </c>
      <c r="B224" s="30"/>
      <c r="C224" s="30" t="s">
        <v>881</v>
      </c>
      <c r="D224" s="41">
        <v>-194000</v>
      </c>
      <c r="E224" s="23">
        <v>-768.14</v>
      </c>
      <c r="F224" s="24">
        <v>-1.3749999999999999E-3</v>
      </c>
      <c r="G224" s="15"/>
    </row>
    <row r="225" spans="1:7" x14ac:dyDescent="0.25">
      <c r="A225" s="12" t="s">
        <v>1253</v>
      </c>
      <c r="B225" s="30"/>
      <c r="C225" s="30" t="s">
        <v>948</v>
      </c>
      <c r="D225" s="41">
        <v>-724500</v>
      </c>
      <c r="E225" s="23">
        <v>-792.24</v>
      </c>
      <c r="F225" s="24">
        <v>-1.418E-3</v>
      </c>
      <c r="G225" s="15"/>
    </row>
    <row r="226" spans="1:7" x14ac:dyDescent="0.25">
      <c r="A226" s="12" t="s">
        <v>1254</v>
      </c>
      <c r="B226" s="30"/>
      <c r="C226" s="30" t="s">
        <v>1085</v>
      </c>
      <c r="D226" s="41">
        <v>-1575</v>
      </c>
      <c r="E226" s="23">
        <v>-801.36</v>
      </c>
      <c r="F226" s="24">
        <v>-1.4339999999999999E-3</v>
      </c>
      <c r="G226" s="15"/>
    </row>
    <row r="227" spans="1:7" x14ac:dyDescent="0.25">
      <c r="A227" s="12" t="s">
        <v>1255</v>
      </c>
      <c r="B227" s="30"/>
      <c r="C227" s="30" t="s">
        <v>922</v>
      </c>
      <c r="D227" s="41">
        <v>-17775</v>
      </c>
      <c r="E227" s="23">
        <v>-801.96</v>
      </c>
      <c r="F227" s="24">
        <v>-1.4350000000000001E-3</v>
      </c>
      <c r="G227" s="15"/>
    </row>
    <row r="228" spans="1:7" x14ac:dyDescent="0.25">
      <c r="A228" s="12" t="s">
        <v>1256</v>
      </c>
      <c r="B228" s="30"/>
      <c r="C228" s="30" t="s">
        <v>846</v>
      </c>
      <c r="D228" s="41">
        <v>-2250000</v>
      </c>
      <c r="E228" s="23">
        <v>-806.63</v>
      </c>
      <c r="F228" s="24">
        <v>-1.4430000000000001E-3</v>
      </c>
      <c r="G228" s="15"/>
    </row>
    <row r="229" spans="1:7" x14ac:dyDescent="0.25">
      <c r="A229" s="12" t="s">
        <v>1257</v>
      </c>
      <c r="B229" s="30"/>
      <c r="C229" s="30" t="s">
        <v>855</v>
      </c>
      <c r="D229" s="41">
        <v>-700000</v>
      </c>
      <c r="E229" s="23">
        <v>-833.7</v>
      </c>
      <c r="F229" s="24">
        <v>-1.4920000000000001E-3</v>
      </c>
      <c r="G229" s="15"/>
    </row>
    <row r="230" spans="1:7" x14ac:dyDescent="0.25">
      <c r="A230" s="12" t="s">
        <v>1258</v>
      </c>
      <c r="B230" s="30"/>
      <c r="C230" s="30" t="s">
        <v>922</v>
      </c>
      <c r="D230" s="41">
        <v>-556500</v>
      </c>
      <c r="E230" s="23">
        <v>-915.72</v>
      </c>
      <c r="F230" s="24">
        <v>-1.639E-3</v>
      </c>
      <c r="G230" s="15"/>
    </row>
    <row r="231" spans="1:7" x14ac:dyDescent="0.25">
      <c r="A231" s="12" t="s">
        <v>1259</v>
      </c>
      <c r="B231" s="30"/>
      <c r="C231" s="30" t="s">
        <v>990</v>
      </c>
      <c r="D231" s="41">
        <v>-10360000</v>
      </c>
      <c r="E231" s="23">
        <v>-916.86</v>
      </c>
      <c r="F231" s="24">
        <v>-1.6410000000000001E-3</v>
      </c>
      <c r="G231" s="15"/>
    </row>
    <row r="232" spans="1:7" x14ac:dyDescent="0.25">
      <c r="A232" s="12" t="s">
        <v>1260</v>
      </c>
      <c r="B232" s="30"/>
      <c r="C232" s="30" t="s">
        <v>881</v>
      </c>
      <c r="D232" s="41">
        <v>-28500</v>
      </c>
      <c r="E232" s="23">
        <v>-927.72</v>
      </c>
      <c r="F232" s="24">
        <v>-1.66E-3</v>
      </c>
      <c r="G232" s="15"/>
    </row>
    <row r="233" spans="1:7" x14ac:dyDescent="0.25">
      <c r="A233" s="12" t="s">
        <v>1261</v>
      </c>
      <c r="B233" s="30"/>
      <c r="C233" s="30" t="s">
        <v>1070</v>
      </c>
      <c r="D233" s="41">
        <v>-21125</v>
      </c>
      <c r="E233" s="23">
        <v>-931.26</v>
      </c>
      <c r="F233" s="24">
        <v>-1.6670000000000001E-3</v>
      </c>
      <c r="G233" s="15"/>
    </row>
    <row r="234" spans="1:7" x14ac:dyDescent="0.25">
      <c r="A234" s="12" t="s">
        <v>1262</v>
      </c>
      <c r="B234" s="30"/>
      <c r="C234" s="30" t="s">
        <v>867</v>
      </c>
      <c r="D234" s="41">
        <v>-992000</v>
      </c>
      <c r="E234" s="23">
        <v>-937.94</v>
      </c>
      <c r="F234" s="24">
        <v>-1.6789999999999999E-3</v>
      </c>
      <c r="G234" s="15"/>
    </row>
    <row r="235" spans="1:7" x14ac:dyDescent="0.25">
      <c r="A235" s="12" t="s">
        <v>1263</v>
      </c>
      <c r="B235" s="30"/>
      <c r="C235" s="30" t="s">
        <v>867</v>
      </c>
      <c r="D235" s="41">
        <v>-195000</v>
      </c>
      <c r="E235" s="23">
        <v>-941.46</v>
      </c>
      <c r="F235" s="24">
        <v>-1.6850000000000001E-3</v>
      </c>
      <c r="G235" s="15"/>
    </row>
    <row r="236" spans="1:7" x14ac:dyDescent="0.25">
      <c r="A236" s="12" t="s">
        <v>1264</v>
      </c>
      <c r="B236" s="30"/>
      <c r="C236" s="30" t="s">
        <v>876</v>
      </c>
      <c r="D236" s="41">
        <v>-36000</v>
      </c>
      <c r="E236" s="23">
        <v>-949.57</v>
      </c>
      <c r="F236" s="24">
        <v>-1.699E-3</v>
      </c>
      <c r="G236" s="15"/>
    </row>
    <row r="237" spans="1:7" x14ac:dyDescent="0.25">
      <c r="A237" s="12" t="s">
        <v>1265</v>
      </c>
      <c r="B237" s="30"/>
      <c r="C237" s="30" t="s">
        <v>881</v>
      </c>
      <c r="D237" s="41">
        <v>-45850</v>
      </c>
      <c r="E237" s="23">
        <v>-959.78</v>
      </c>
      <c r="F237" s="24">
        <v>-1.7179999999999999E-3</v>
      </c>
      <c r="G237" s="15"/>
    </row>
    <row r="238" spans="1:7" x14ac:dyDescent="0.25">
      <c r="A238" s="12" t="s">
        <v>1266</v>
      </c>
      <c r="B238" s="30"/>
      <c r="C238" s="30" t="s">
        <v>881</v>
      </c>
      <c r="D238" s="41">
        <v>-344500</v>
      </c>
      <c r="E238" s="23">
        <v>-977.35</v>
      </c>
      <c r="F238" s="24">
        <v>-1.7489999999999999E-3</v>
      </c>
      <c r="G238" s="15"/>
    </row>
    <row r="239" spans="1:7" x14ac:dyDescent="0.25">
      <c r="A239" s="12" t="s">
        <v>1267</v>
      </c>
      <c r="B239" s="30"/>
      <c r="C239" s="30" t="s">
        <v>867</v>
      </c>
      <c r="D239" s="41">
        <v>-246000</v>
      </c>
      <c r="E239" s="23">
        <v>-1023.85</v>
      </c>
      <c r="F239" s="24">
        <v>-1.8320000000000001E-3</v>
      </c>
      <c r="G239" s="15"/>
    </row>
    <row r="240" spans="1:7" x14ac:dyDescent="0.25">
      <c r="A240" s="12" t="s">
        <v>1268</v>
      </c>
      <c r="B240" s="30"/>
      <c r="C240" s="30" t="s">
        <v>873</v>
      </c>
      <c r="D240" s="41">
        <v>-171700</v>
      </c>
      <c r="E240" s="23">
        <v>-1171.42</v>
      </c>
      <c r="F240" s="24">
        <v>-2.0960000000000002E-3</v>
      </c>
      <c r="G240" s="15"/>
    </row>
    <row r="241" spans="1:7" x14ac:dyDescent="0.25">
      <c r="A241" s="12" t="s">
        <v>1269</v>
      </c>
      <c r="B241" s="30"/>
      <c r="C241" s="30" t="s">
        <v>876</v>
      </c>
      <c r="D241" s="41">
        <v>-19200</v>
      </c>
      <c r="E241" s="23">
        <v>-1207.3499999999999</v>
      </c>
      <c r="F241" s="24">
        <v>-2.1610000000000002E-3</v>
      </c>
      <c r="G241" s="15"/>
    </row>
    <row r="242" spans="1:7" x14ac:dyDescent="0.25">
      <c r="A242" s="12" t="s">
        <v>1270</v>
      </c>
      <c r="B242" s="30"/>
      <c r="C242" s="30" t="s">
        <v>876</v>
      </c>
      <c r="D242" s="41">
        <v>-74100</v>
      </c>
      <c r="E242" s="23">
        <v>-1246.18</v>
      </c>
      <c r="F242" s="24">
        <v>-2.2300000000000002E-3</v>
      </c>
      <c r="G242" s="15"/>
    </row>
    <row r="243" spans="1:7" x14ac:dyDescent="0.25">
      <c r="A243" s="12" t="s">
        <v>1271</v>
      </c>
      <c r="B243" s="30"/>
      <c r="C243" s="30" t="s">
        <v>956</v>
      </c>
      <c r="D243" s="41">
        <v>-290000</v>
      </c>
      <c r="E243" s="23">
        <v>-1249.6099999999999</v>
      </c>
      <c r="F243" s="24">
        <v>-2.2360000000000001E-3</v>
      </c>
      <c r="G243" s="15"/>
    </row>
    <row r="244" spans="1:7" x14ac:dyDescent="0.25">
      <c r="A244" s="12" t="s">
        <v>1272</v>
      </c>
      <c r="B244" s="30"/>
      <c r="C244" s="30" t="s">
        <v>867</v>
      </c>
      <c r="D244" s="41">
        <v>-688000</v>
      </c>
      <c r="E244" s="23">
        <v>-1278.6500000000001</v>
      </c>
      <c r="F244" s="24">
        <v>-2.2880000000000001E-3</v>
      </c>
      <c r="G244" s="15"/>
    </row>
    <row r="245" spans="1:7" x14ac:dyDescent="0.25">
      <c r="A245" s="12" t="s">
        <v>1273</v>
      </c>
      <c r="B245" s="30"/>
      <c r="C245" s="30" t="s">
        <v>873</v>
      </c>
      <c r="D245" s="41">
        <v>-251100</v>
      </c>
      <c r="E245" s="23">
        <v>-1296.05</v>
      </c>
      <c r="F245" s="24">
        <v>-2.32E-3</v>
      </c>
      <c r="G245" s="15"/>
    </row>
    <row r="246" spans="1:7" x14ac:dyDescent="0.25">
      <c r="A246" s="12" t="s">
        <v>1274</v>
      </c>
      <c r="B246" s="30"/>
      <c r="C246" s="30" t="s">
        <v>876</v>
      </c>
      <c r="D246" s="41">
        <v>-487200</v>
      </c>
      <c r="E246" s="23">
        <v>-1324.45</v>
      </c>
      <c r="F246" s="24">
        <v>-2.3700000000000001E-3</v>
      </c>
      <c r="G246" s="15"/>
    </row>
    <row r="247" spans="1:7" x14ac:dyDescent="0.25">
      <c r="A247" s="12" t="s">
        <v>1275</v>
      </c>
      <c r="B247" s="30"/>
      <c r="C247" s="30" t="s">
        <v>1039</v>
      </c>
      <c r="D247" s="41">
        <v>-145600</v>
      </c>
      <c r="E247" s="23">
        <v>-1345.34</v>
      </c>
      <c r="F247" s="24">
        <v>-2.408E-3</v>
      </c>
      <c r="G247" s="15"/>
    </row>
    <row r="248" spans="1:7" x14ac:dyDescent="0.25">
      <c r="A248" s="12" t="s">
        <v>1276</v>
      </c>
      <c r="B248" s="30"/>
      <c r="C248" s="30" t="s">
        <v>1039</v>
      </c>
      <c r="D248" s="41">
        <v>-115050</v>
      </c>
      <c r="E248" s="23">
        <v>-1378.01</v>
      </c>
      <c r="F248" s="24">
        <v>-2.4659999999999999E-3</v>
      </c>
      <c r="G248" s="15"/>
    </row>
    <row r="249" spans="1:7" x14ac:dyDescent="0.25">
      <c r="A249" s="12" t="s">
        <v>1277</v>
      </c>
      <c r="B249" s="30"/>
      <c r="C249" s="30" t="s">
        <v>855</v>
      </c>
      <c r="D249" s="41">
        <v>-117900</v>
      </c>
      <c r="E249" s="23">
        <v>-1403.95</v>
      </c>
      <c r="F249" s="24">
        <v>-2.513E-3</v>
      </c>
      <c r="G249" s="15"/>
    </row>
    <row r="250" spans="1:7" x14ac:dyDescent="0.25">
      <c r="A250" s="12" t="s">
        <v>1278</v>
      </c>
      <c r="B250" s="30"/>
      <c r="C250" s="30" t="s">
        <v>927</v>
      </c>
      <c r="D250" s="41">
        <v>-202000</v>
      </c>
      <c r="E250" s="23">
        <v>-1413.09</v>
      </c>
      <c r="F250" s="24">
        <v>-2.529E-3</v>
      </c>
      <c r="G250" s="15"/>
    </row>
    <row r="251" spans="1:7" x14ac:dyDescent="0.25">
      <c r="A251" s="12" t="s">
        <v>1279</v>
      </c>
      <c r="B251" s="30"/>
      <c r="C251" s="30" t="s">
        <v>870</v>
      </c>
      <c r="D251" s="41">
        <v>-441000</v>
      </c>
      <c r="E251" s="23">
        <v>-1416.71</v>
      </c>
      <c r="F251" s="24">
        <v>-2.5360000000000001E-3</v>
      </c>
      <c r="G251" s="15"/>
    </row>
    <row r="252" spans="1:7" x14ac:dyDescent="0.25">
      <c r="A252" s="12" t="s">
        <v>1280</v>
      </c>
      <c r="B252" s="30"/>
      <c r="C252" s="30" t="s">
        <v>870</v>
      </c>
      <c r="D252" s="41">
        <v>-144200</v>
      </c>
      <c r="E252" s="23">
        <v>-1441.35</v>
      </c>
      <c r="F252" s="24">
        <v>-2.5799999999999998E-3</v>
      </c>
      <c r="G252" s="15"/>
    </row>
    <row r="253" spans="1:7" x14ac:dyDescent="0.25">
      <c r="A253" s="12" t="s">
        <v>1281</v>
      </c>
      <c r="B253" s="30"/>
      <c r="C253" s="30" t="s">
        <v>1028</v>
      </c>
      <c r="D253" s="41">
        <v>-53700</v>
      </c>
      <c r="E253" s="23">
        <v>-1448.24</v>
      </c>
      <c r="F253" s="24">
        <v>-2.5920000000000001E-3</v>
      </c>
      <c r="G253" s="15"/>
    </row>
    <row r="254" spans="1:7" x14ac:dyDescent="0.25">
      <c r="A254" s="12" t="s">
        <v>1282</v>
      </c>
      <c r="B254" s="30"/>
      <c r="C254" s="30" t="s">
        <v>867</v>
      </c>
      <c r="D254" s="41">
        <v>-1954356</v>
      </c>
      <c r="E254" s="23">
        <v>-1467.72</v>
      </c>
      <c r="F254" s="24">
        <v>-2.627E-3</v>
      </c>
      <c r="G254" s="15"/>
    </row>
    <row r="255" spans="1:7" x14ac:dyDescent="0.25">
      <c r="A255" s="12" t="s">
        <v>1283</v>
      </c>
      <c r="B255" s="30"/>
      <c r="C255" s="30" t="s">
        <v>855</v>
      </c>
      <c r="D255" s="41">
        <v>-552600</v>
      </c>
      <c r="E255" s="23">
        <v>-1476.55</v>
      </c>
      <c r="F255" s="24">
        <v>-2.643E-3</v>
      </c>
      <c r="G255" s="15"/>
    </row>
    <row r="256" spans="1:7" x14ac:dyDescent="0.25">
      <c r="A256" s="12" t="s">
        <v>1284</v>
      </c>
      <c r="B256" s="30"/>
      <c r="C256" s="30" t="s">
        <v>956</v>
      </c>
      <c r="D256" s="41">
        <v>-240300</v>
      </c>
      <c r="E256" s="23">
        <v>-1525.42</v>
      </c>
      <c r="F256" s="24">
        <v>-2.7299999999999998E-3</v>
      </c>
      <c r="G256" s="15"/>
    </row>
    <row r="257" spans="1:7" x14ac:dyDescent="0.25">
      <c r="A257" s="12" t="s">
        <v>1285</v>
      </c>
      <c r="B257" s="30"/>
      <c r="C257" s="30" t="s">
        <v>1019</v>
      </c>
      <c r="D257" s="41">
        <v>-112375</v>
      </c>
      <c r="E257" s="23">
        <v>-1605.28</v>
      </c>
      <c r="F257" s="24">
        <v>-2.8730000000000001E-3</v>
      </c>
      <c r="G257" s="15"/>
    </row>
    <row r="258" spans="1:7" x14ac:dyDescent="0.25">
      <c r="A258" s="12" t="s">
        <v>1286</v>
      </c>
      <c r="B258" s="30"/>
      <c r="C258" s="30" t="s">
        <v>849</v>
      </c>
      <c r="D258" s="41">
        <v>-90354</v>
      </c>
      <c r="E258" s="23">
        <v>-1619.73</v>
      </c>
      <c r="F258" s="24">
        <v>-2.8990000000000001E-3</v>
      </c>
      <c r="G258" s="15"/>
    </row>
    <row r="259" spans="1:7" x14ac:dyDescent="0.25">
      <c r="A259" s="12" t="s">
        <v>1287</v>
      </c>
      <c r="B259" s="30"/>
      <c r="C259" s="30" t="s">
        <v>948</v>
      </c>
      <c r="D259" s="41">
        <v>-1036800</v>
      </c>
      <c r="E259" s="23">
        <v>-1635.55</v>
      </c>
      <c r="F259" s="24">
        <v>-2.9269999999999999E-3</v>
      </c>
      <c r="G259" s="15"/>
    </row>
    <row r="260" spans="1:7" x14ac:dyDescent="0.25">
      <c r="A260" s="12" t="s">
        <v>1288</v>
      </c>
      <c r="B260" s="30"/>
      <c r="C260" s="30" t="s">
        <v>1012</v>
      </c>
      <c r="D260" s="41">
        <v>-142375</v>
      </c>
      <c r="E260" s="23">
        <v>-1643.43</v>
      </c>
      <c r="F260" s="24">
        <v>-2.941E-3</v>
      </c>
      <c r="G260" s="15"/>
    </row>
    <row r="261" spans="1:7" x14ac:dyDescent="0.25">
      <c r="A261" s="12" t="s">
        <v>1289</v>
      </c>
      <c r="B261" s="30"/>
      <c r="C261" s="30" t="s">
        <v>873</v>
      </c>
      <c r="D261" s="41">
        <v>-44250</v>
      </c>
      <c r="E261" s="23">
        <v>-1644.04</v>
      </c>
      <c r="F261" s="24">
        <v>-2.9429999999999999E-3</v>
      </c>
      <c r="G261" s="15"/>
    </row>
    <row r="262" spans="1:7" x14ac:dyDescent="0.25">
      <c r="A262" s="12" t="s">
        <v>1290</v>
      </c>
      <c r="B262" s="30"/>
      <c r="C262" s="30" t="s">
        <v>945</v>
      </c>
      <c r="D262" s="41">
        <v>-266200</v>
      </c>
      <c r="E262" s="23">
        <v>-1651.11</v>
      </c>
      <c r="F262" s="24">
        <v>-2.9550000000000002E-3</v>
      </c>
      <c r="G262" s="15"/>
    </row>
    <row r="263" spans="1:7" x14ac:dyDescent="0.25">
      <c r="A263" s="12" t="s">
        <v>1291</v>
      </c>
      <c r="B263" s="30"/>
      <c r="C263" s="30" t="s">
        <v>867</v>
      </c>
      <c r="D263" s="41">
        <v>-1692000</v>
      </c>
      <c r="E263" s="23">
        <v>-1658.16</v>
      </c>
      <c r="F263" s="24">
        <v>-2.9680000000000002E-3</v>
      </c>
      <c r="G263" s="15"/>
    </row>
    <row r="264" spans="1:7" x14ac:dyDescent="0.25">
      <c r="A264" s="12" t="s">
        <v>1292</v>
      </c>
      <c r="B264" s="30"/>
      <c r="C264" s="30" t="s">
        <v>945</v>
      </c>
      <c r="D264" s="41">
        <v>-49600</v>
      </c>
      <c r="E264" s="23">
        <v>-1663.68</v>
      </c>
      <c r="F264" s="24">
        <v>-2.9780000000000002E-3</v>
      </c>
      <c r="G264" s="15"/>
    </row>
    <row r="265" spans="1:7" x14ac:dyDescent="0.25">
      <c r="A265" s="12" t="s">
        <v>1293</v>
      </c>
      <c r="B265" s="30"/>
      <c r="C265" s="30" t="s">
        <v>873</v>
      </c>
      <c r="D265" s="41">
        <v>-326000</v>
      </c>
      <c r="E265" s="23">
        <v>-1673.03</v>
      </c>
      <c r="F265" s="24">
        <v>-2.9940000000000001E-3</v>
      </c>
      <c r="G265" s="15"/>
    </row>
    <row r="266" spans="1:7" x14ac:dyDescent="0.25">
      <c r="A266" s="12" t="s">
        <v>1294</v>
      </c>
      <c r="B266" s="30"/>
      <c r="C266" s="30" t="s">
        <v>876</v>
      </c>
      <c r="D266" s="41">
        <v>-106500</v>
      </c>
      <c r="E266" s="23">
        <v>-1710.23</v>
      </c>
      <c r="F266" s="24">
        <v>-3.0609999999999999E-3</v>
      </c>
      <c r="G266" s="15"/>
    </row>
    <row r="267" spans="1:7" x14ac:dyDescent="0.25">
      <c r="A267" s="12" t="s">
        <v>1295</v>
      </c>
      <c r="B267" s="30"/>
      <c r="C267" s="30" t="s">
        <v>945</v>
      </c>
      <c r="D267" s="41">
        <v>-190000</v>
      </c>
      <c r="E267" s="23">
        <v>-1726.82</v>
      </c>
      <c r="F267" s="24">
        <v>-3.091E-3</v>
      </c>
      <c r="G267" s="15"/>
    </row>
    <row r="268" spans="1:7" x14ac:dyDescent="0.25">
      <c r="A268" s="12" t="s">
        <v>1296</v>
      </c>
      <c r="B268" s="30"/>
      <c r="C268" s="30" t="s">
        <v>886</v>
      </c>
      <c r="D268" s="41">
        <v>-251000</v>
      </c>
      <c r="E268" s="23">
        <v>-1796.03</v>
      </c>
      <c r="F268" s="24">
        <v>-3.215E-3</v>
      </c>
      <c r="G268" s="15"/>
    </row>
    <row r="269" spans="1:7" x14ac:dyDescent="0.25">
      <c r="A269" s="12" t="s">
        <v>1297</v>
      </c>
      <c r="B269" s="30"/>
      <c r="C269" s="30" t="s">
        <v>993</v>
      </c>
      <c r="D269" s="41">
        <v>-97800</v>
      </c>
      <c r="E269" s="23">
        <v>-1815.12</v>
      </c>
      <c r="F269" s="24">
        <v>-3.2490000000000002E-3</v>
      </c>
      <c r="G269" s="15"/>
    </row>
    <row r="270" spans="1:7" x14ac:dyDescent="0.25">
      <c r="A270" s="12" t="s">
        <v>1298</v>
      </c>
      <c r="B270" s="30"/>
      <c r="C270" s="30" t="s">
        <v>990</v>
      </c>
      <c r="D270" s="41">
        <v>-175000</v>
      </c>
      <c r="E270" s="23">
        <v>-2026.24</v>
      </c>
      <c r="F270" s="24">
        <v>-3.627E-3</v>
      </c>
      <c r="G270" s="15"/>
    </row>
    <row r="271" spans="1:7" x14ac:dyDescent="0.25">
      <c r="A271" s="12" t="s">
        <v>1299</v>
      </c>
      <c r="B271" s="30"/>
      <c r="C271" s="30" t="s">
        <v>922</v>
      </c>
      <c r="D271" s="41">
        <v>-314600</v>
      </c>
      <c r="E271" s="23">
        <v>-2029.64</v>
      </c>
      <c r="F271" s="24">
        <v>-3.6329999999999999E-3</v>
      </c>
      <c r="G271" s="15"/>
    </row>
    <row r="272" spans="1:7" x14ac:dyDescent="0.25">
      <c r="A272" s="12" t="s">
        <v>1300</v>
      </c>
      <c r="B272" s="30"/>
      <c r="C272" s="30" t="s">
        <v>985</v>
      </c>
      <c r="D272" s="41">
        <v>-387600</v>
      </c>
      <c r="E272" s="23">
        <v>-2096.92</v>
      </c>
      <c r="F272" s="24">
        <v>-3.7529999999999998E-3</v>
      </c>
      <c r="G272" s="15"/>
    </row>
    <row r="273" spans="1:7" x14ac:dyDescent="0.25">
      <c r="A273" s="12" t="s">
        <v>1301</v>
      </c>
      <c r="B273" s="30"/>
      <c r="C273" s="30" t="s">
        <v>982</v>
      </c>
      <c r="D273" s="41">
        <v>-10960</v>
      </c>
      <c r="E273" s="23">
        <v>-2100.31</v>
      </c>
      <c r="F273" s="24">
        <v>-3.7590000000000002E-3</v>
      </c>
      <c r="G273" s="15"/>
    </row>
    <row r="274" spans="1:7" x14ac:dyDescent="0.25">
      <c r="A274" s="12" t="s">
        <v>1302</v>
      </c>
      <c r="B274" s="30"/>
      <c r="C274" s="30" t="s">
        <v>938</v>
      </c>
      <c r="D274" s="41">
        <v>-1533750</v>
      </c>
      <c r="E274" s="23">
        <v>-2191.73</v>
      </c>
      <c r="F274" s="24">
        <v>-3.9230000000000003E-3</v>
      </c>
      <c r="G274" s="15"/>
    </row>
    <row r="275" spans="1:7" x14ac:dyDescent="0.25">
      <c r="A275" s="12" t="s">
        <v>1303</v>
      </c>
      <c r="B275" s="30"/>
      <c r="C275" s="30" t="s">
        <v>855</v>
      </c>
      <c r="D275" s="41">
        <v>-359000</v>
      </c>
      <c r="E275" s="23">
        <v>-2233.88</v>
      </c>
      <c r="F275" s="24">
        <v>-3.9979999999999998E-3</v>
      </c>
      <c r="G275" s="15"/>
    </row>
    <row r="276" spans="1:7" x14ac:dyDescent="0.25">
      <c r="A276" s="12" t="s">
        <v>1304</v>
      </c>
      <c r="B276" s="30"/>
      <c r="C276" s="30" t="s">
        <v>855</v>
      </c>
      <c r="D276" s="41">
        <v>-982800</v>
      </c>
      <c r="E276" s="23">
        <v>-2256.5100000000002</v>
      </c>
      <c r="F276" s="24">
        <v>-4.0390000000000001E-3</v>
      </c>
      <c r="G276" s="15"/>
    </row>
    <row r="277" spans="1:7" x14ac:dyDescent="0.25">
      <c r="A277" s="12" t="s">
        <v>1305</v>
      </c>
      <c r="B277" s="30"/>
      <c r="C277" s="30" t="s">
        <v>973</v>
      </c>
      <c r="D277" s="41">
        <v>-576125</v>
      </c>
      <c r="E277" s="23">
        <v>-2296.4299999999998</v>
      </c>
      <c r="F277" s="24">
        <v>-4.1099999999999999E-3</v>
      </c>
      <c r="G277" s="15"/>
    </row>
    <row r="278" spans="1:7" x14ac:dyDescent="0.25">
      <c r="A278" s="12" t="s">
        <v>1306</v>
      </c>
      <c r="B278" s="30"/>
      <c r="C278" s="30" t="s">
        <v>970</v>
      </c>
      <c r="D278" s="41">
        <v>-1156900</v>
      </c>
      <c r="E278" s="23">
        <v>-2310.33</v>
      </c>
      <c r="F278" s="24">
        <v>-4.1349999999999998E-3</v>
      </c>
      <c r="G278" s="15"/>
    </row>
    <row r="279" spans="1:7" x14ac:dyDescent="0.25">
      <c r="A279" s="12" t="s">
        <v>1307</v>
      </c>
      <c r="B279" s="30"/>
      <c r="C279" s="30" t="s">
        <v>876</v>
      </c>
      <c r="D279" s="41">
        <v>-98500</v>
      </c>
      <c r="E279" s="23">
        <v>-2386.06</v>
      </c>
      <c r="F279" s="24">
        <v>-4.2709999999999996E-3</v>
      </c>
      <c r="G279" s="15"/>
    </row>
    <row r="280" spans="1:7" x14ac:dyDescent="0.25">
      <c r="A280" s="12" t="s">
        <v>1308</v>
      </c>
      <c r="B280" s="30"/>
      <c r="C280" s="30" t="s">
        <v>965</v>
      </c>
      <c r="D280" s="41">
        <v>-4021500</v>
      </c>
      <c r="E280" s="23">
        <v>-2418.9299999999998</v>
      </c>
      <c r="F280" s="24">
        <v>-4.3299999999999996E-3</v>
      </c>
      <c r="G280" s="15"/>
    </row>
    <row r="281" spans="1:7" x14ac:dyDescent="0.25">
      <c r="A281" s="12" t="s">
        <v>1309</v>
      </c>
      <c r="B281" s="30"/>
      <c r="C281" s="30" t="s">
        <v>870</v>
      </c>
      <c r="D281" s="41">
        <v>-82250</v>
      </c>
      <c r="E281" s="23">
        <v>-2480.17</v>
      </c>
      <c r="F281" s="24">
        <v>-4.4390000000000002E-3</v>
      </c>
      <c r="G281" s="15"/>
    </row>
    <row r="282" spans="1:7" x14ac:dyDescent="0.25">
      <c r="A282" s="12" t="s">
        <v>1310</v>
      </c>
      <c r="B282" s="30"/>
      <c r="C282" s="30" t="s">
        <v>861</v>
      </c>
      <c r="D282" s="41">
        <v>-195300</v>
      </c>
      <c r="E282" s="23">
        <v>-2487.54</v>
      </c>
      <c r="F282" s="24">
        <v>-4.4520000000000002E-3</v>
      </c>
      <c r="G282" s="15"/>
    </row>
    <row r="283" spans="1:7" x14ac:dyDescent="0.25">
      <c r="A283" s="12" t="s">
        <v>1311</v>
      </c>
      <c r="B283" s="30"/>
      <c r="C283" s="30" t="s">
        <v>899</v>
      </c>
      <c r="D283" s="41">
        <v>-532500</v>
      </c>
      <c r="E283" s="23">
        <v>-2608.7199999999998</v>
      </c>
      <c r="F283" s="24">
        <v>-4.6690000000000004E-3</v>
      </c>
      <c r="G283" s="15"/>
    </row>
    <row r="284" spans="1:7" x14ac:dyDescent="0.25">
      <c r="A284" s="12" t="s">
        <v>1312</v>
      </c>
      <c r="B284" s="30"/>
      <c r="C284" s="30" t="s">
        <v>956</v>
      </c>
      <c r="D284" s="41">
        <v>-3444000</v>
      </c>
      <c r="E284" s="23">
        <v>-2653.6</v>
      </c>
      <c r="F284" s="24">
        <v>-4.7499999999999999E-3</v>
      </c>
      <c r="G284" s="15"/>
    </row>
    <row r="285" spans="1:7" x14ac:dyDescent="0.25">
      <c r="A285" s="12" t="s">
        <v>1313</v>
      </c>
      <c r="B285" s="30"/>
      <c r="C285" s="30" t="s">
        <v>953</v>
      </c>
      <c r="D285" s="41">
        <v>-1004400</v>
      </c>
      <c r="E285" s="23">
        <v>-2727.45</v>
      </c>
      <c r="F285" s="24">
        <v>-4.8820000000000001E-3</v>
      </c>
      <c r="G285" s="15"/>
    </row>
    <row r="286" spans="1:7" x14ac:dyDescent="0.25">
      <c r="A286" s="12" t="s">
        <v>1314</v>
      </c>
      <c r="B286" s="30"/>
      <c r="C286" s="30" t="s">
        <v>867</v>
      </c>
      <c r="D286" s="41">
        <v>-390000</v>
      </c>
      <c r="E286" s="23">
        <v>-2865.14</v>
      </c>
      <c r="F286" s="24">
        <v>-5.1279999999999997E-3</v>
      </c>
      <c r="G286" s="15"/>
    </row>
    <row r="287" spans="1:7" x14ac:dyDescent="0.25">
      <c r="A287" s="12" t="s">
        <v>1315</v>
      </c>
      <c r="B287" s="30"/>
      <c r="C287" s="30" t="s">
        <v>948</v>
      </c>
      <c r="D287" s="41">
        <v>-18150</v>
      </c>
      <c r="E287" s="23">
        <v>-2885.29</v>
      </c>
      <c r="F287" s="24">
        <v>-5.1640000000000002E-3</v>
      </c>
      <c r="G287" s="15"/>
    </row>
    <row r="288" spans="1:7" x14ac:dyDescent="0.25">
      <c r="A288" s="12" t="s">
        <v>1316</v>
      </c>
      <c r="B288" s="30"/>
      <c r="C288" s="30" t="s">
        <v>945</v>
      </c>
      <c r="D288" s="41">
        <v>-158400</v>
      </c>
      <c r="E288" s="23">
        <v>-2901.33</v>
      </c>
      <c r="F288" s="24">
        <v>-5.1929999999999997E-3</v>
      </c>
      <c r="G288" s="15"/>
    </row>
    <row r="289" spans="1:7" x14ac:dyDescent="0.25">
      <c r="A289" s="12" t="s">
        <v>1317</v>
      </c>
      <c r="B289" s="30"/>
      <c r="C289" s="30" t="s">
        <v>922</v>
      </c>
      <c r="D289" s="41">
        <v>-117375</v>
      </c>
      <c r="E289" s="23">
        <v>-2946.17</v>
      </c>
      <c r="F289" s="24">
        <v>-5.2729999999999999E-3</v>
      </c>
      <c r="G289" s="15"/>
    </row>
    <row r="290" spans="1:7" x14ac:dyDescent="0.25">
      <c r="A290" s="12" t="s">
        <v>1318</v>
      </c>
      <c r="B290" s="30"/>
      <c r="C290" s="30" t="s">
        <v>873</v>
      </c>
      <c r="D290" s="41">
        <v>-772200</v>
      </c>
      <c r="E290" s="23">
        <v>-3004.24</v>
      </c>
      <c r="F290" s="24">
        <v>-5.3769999999999998E-3</v>
      </c>
      <c r="G290" s="15"/>
    </row>
    <row r="291" spans="1:7" x14ac:dyDescent="0.25">
      <c r="A291" s="12" t="s">
        <v>1319</v>
      </c>
      <c r="B291" s="30"/>
      <c r="C291" s="30" t="s">
        <v>938</v>
      </c>
      <c r="D291" s="41">
        <v>-271600</v>
      </c>
      <c r="E291" s="23">
        <v>-3323.16</v>
      </c>
      <c r="F291" s="24">
        <v>-5.9480000000000002E-3</v>
      </c>
      <c r="G291" s="15"/>
    </row>
    <row r="292" spans="1:7" x14ac:dyDescent="0.25">
      <c r="A292" s="12" t="s">
        <v>1320</v>
      </c>
      <c r="B292" s="30"/>
      <c r="C292" s="30" t="s">
        <v>855</v>
      </c>
      <c r="D292" s="41">
        <v>-2985000</v>
      </c>
      <c r="E292" s="23">
        <v>-3414.84</v>
      </c>
      <c r="F292" s="24">
        <v>-6.1120000000000002E-3</v>
      </c>
      <c r="G292" s="15"/>
    </row>
    <row r="293" spans="1:7" x14ac:dyDescent="0.25">
      <c r="A293" s="12" t="s">
        <v>1321</v>
      </c>
      <c r="B293" s="30"/>
      <c r="C293" s="30" t="s">
        <v>855</v>
      </c>
      <c r="D293" s="41">
        <v>-468000</v>
      </c>
      <c r="E293" s="23">
        <v>-3441.91</v>
      </c>
      <c r="F293" s="24">
        <v>-6.1609999999999998E-3</v>
      </c>
      <c r="G293" s="15"/>
    </row>
    <row r="294" spans="1:7" x14ac:dyDescent="0.25">
      <c r="A294" s="12" t="s">
        <v>1322</v>
      </c>
      <c r="B294" s="30"/>
      <c r="C294" s="30" t="s">
        <v>919</v>
      </c>
      <c r="D294" s="41">
        <v>-4819500</v>
      </c>
      <c r="E294" s="23">
        <v>-3450.76</v>
      </c>
      <c r="F294" s="24">
        <v>-6.1770000000000002E-3</v>
      </c>
      <c r="G294" s="15"/>
    </row>
    <row r="295" spans="1:7" x14ac:dyDescent="0.25">
      <c r="A295" s="12" t="s">
        <v>1323</v>
      </c>
      <c r="B295" s="30"/>
      <c r="C295" s="30" t="s">
        <v>867</v>
      </c>
      <c r="D295" s="41">
        <v>-399025</v>
      </c>
      <c r="E295" s="23">
        <v>-3469.92</v>
      </c>
      <c r="F295" s="24">
        <v>-6.2110000000000004E-3</v>
      </c>
      <c r="G295" s="15"/>
    </row>
    <row r="296" spans="1:7" x14ac:dyDescent="0.25">
      <c r="A296" s="12" t="s">
        <v>1324</v>
      </c>
      <c r="B296" s="30"/>
      <c r="C296" s="30" t="s">
        <v>927</v>
      </c>
      <c r="D296" s="41">
        <v>-289800</v>
      </c>
      <c r="E296" s="23">
        <v>-3483.83</v>
      </c>
      <c r="F296" s="24">
        <v>-6.2360000000000002E-3</v>
      </c>
      <c r="G296" s="15"/>
    </row>
    <row r="297" spans="1:7" x14ac:dyDescent="0.25">
      <c r="A297" s="12" t="s">
        <v>1325</v>
      </c>
      <c r="B297" s="30"/>
      <c r="C297" s="30" t="s">
        <v>867</v>
      </c>
      <c r="D297" s="41">
        <v>-3360400</v>
      </c>
      <c r="E297" s="23">
        <v>-3536.82</v>
      </c>
      <c r="F297" s="24">
        <v>-6.3309999999999998E-3</v>
      </c>
      <c r="G297" s="15"/>
    </row>
    <row r="298" spans="1:7" x14ac:dyDescent="0.25">
      <c r="A298" s="12" t="s">
        <v>1326</v>
      </c>
      <c r="B298" s="30"/>
      <c r="C298" s="30" t="s">
        <v>922</v>
      </c>
      <c r="D298" s="41">
        <v>-335000</v>
      </c>
      <c r="E298" s="23">
        <v>-3711.63</v>
      </c>
      <c r="F298" s="24">
        <v>-6.6439999999999997E-3</v>
      </c>
      <c r="G298" s="15"/>
    </row>
    <row r="299" spans="1:7" x14ac:dyDescent="0.25">
      <c r="A299" s="12" t="s">
        <v>1327</v>
      </c>
      <c r="B299" s="30"/>
      <c r="C299" s="30" t="s">
        <v>919</v>
      </c>
      <c r="D299" s="41">
        <v>-997600</v>
      </c>
      <c r="E299" s="23">
        <v>-3913.58</v>
      </c>
      <c r="F299" s="24">
        <v>-7.0049999999999999E-3</v>
      </c>
      <c r="G299" s="15"/>
    </row>
    <row r="300" spans="1:7" x14ac:dyDescent="0.25">
      <c r="A300" s="12" t="s">
        <v>1328</v>
      </c>
      <c r="B300" s="30"/>
      <c r="C300" s="30" t="s">
        <v>867</v>
      </c>
      <c r="D300" s="41">
        <v>-54500</v>
      </c>
      <c r="E300" s="23">
        <v>-4014.2</v>
      </c>
      <c r="F300" s="24">
        <v>-7.1850000000000004E-3</v>
      </c>
      <c r="G300" s="15"/>
    </row>
    <row r="301" spans="1:7" x14ac:dyDescent="0.25">
      <c r="A301" s="12" t="s">
        <v>1329</v>
      </c>
      <c r="B301" s="30"/>
      <c r="C301" s="30" t="s">
        <v>914</v>
      </c>
      <c r="D301" s="41">
        <v>-3219350</v>
      </c>
      <c r="E301" s="23">
        <v>-4127.21</v>
      </c>
      <c r="F301" s="24">
        <v>-7.3879999999999996E-3</v>
      </c>
      <c r="G301" s="15"/>
    </row>
    <row r="302" spans="1:7" x14ac:dyDescent="0.25">
      <c r="A302" s="12" t="s">
        <v>1330</v>
      </c>
      <c r="B302" s="30"/>
      <c r="C302" s="30" t="s">
        <v>881</v>
      </c>
      <c r="D302" s="41">
        <v>-476000</v>
      </c>
      <c r="E302" s="23">
        <v>-4399.43</v>
      </c>
      <c r="F302" s="24">
        <v>-7.8750000000000001E-3</v>
      </c>
      <c r="G302" s="15"/>
    </row>
    <row r="303" spans="1:7" x14ac:dyDescent="0.25">
      <c r="A303" s="12" t="s">
        <v>1331</v>
      </c>
      <c r="B303" s="30"/>
      <c r="C303" s="30" t="s">
        <v>849</v>
      </c>
      <c r="D303" s="41">
        <v>-871500</v>
      </c>
      <c r="E303" s="23">
        <v>-4460.7700000000004</v>
      </c>
      <c r="F303" s="24">
        <v>-7.9850000000000008E-3</v>
      </c>
      <c r="G303" s="15"/>
    </row>
    <row r="304" spans="1:7" x14ac:dyDescent="0.25">
      <c r="A304" s="12" t="s">
        <v>1332</v>
      </c>
      <c r="B304" s="30"/>
      <c r="C304" s="30" t="s">
        <v>881</v>
      </c>
      <c r="D304" s="41">
        <v>-442800</v>
      </c>
      <c r="E304" s="23">
        <v>-4478.92</v>
      </c>
      <c r="F304" s="24">
        <v>-8.0169999999999998E-3</v>
      </c>
      <c r="G304" s="15"/>
    </row>
    <row r="305" spans="1:7" x14ac:dyDescent="0.25">
      <c r="A305" s="12" t="s">
        <v>1333</v>
      </c>
      <c r="B305" s="30"/>
      <c r="C305" s="30" t="s">
        <v>881</v>
      </c>
      <c r="D305" s="41">
        <v>-152800</v>
      </c>
      <c r="E305" s="23">
        <v>-4845.4399999999996</v>
      </c>
      <c r="F305" s="24">
        <v>-8.6730000000000002E-3</v>
      </c>
      <c r="G305" s="15"/>
    </row>
    <row r="306" spans="1:7" x14ac:dyDescent="0.25">
      <c r="A306" s="12" t="s">
        <v>1334</v>
      </c>
      <c r="B306" s="30"/>
      <c r="C306" s="30" t="s">
        <v>881</v>
      </c>
      <c r="D306" s="41">
        <v>-355200</v>
      </c>
      <c r="E306" s="23">
        <v>-4977.7700000000004</v>
      </c>
      <c r="F306" s="24">
        <v>-8.9099999999999995E-3</v>
      </c>
      <c r="G306" s="15"/>
    </row>
    <row r="307" spans="1:7" x14ac:dyDescent="0.25">
      <c r="A307" s="12" t="s">
        <v>1335</v>
      </c>
      <c r="B307" s="30"/>
      <c r="C307" s="30" t="s">
        <v>855</v>
      </c>
      <c r="D307" s="41">
        <v>-577500</v>
      </c>
      <c r="E307" s="23">
        <v>-5004.04</v>
      </c>
      <c r="F307" s="24">
        <v>-8.9569999999999997E-3</v>
      </c>
      <c r="G307" s="15"/>
    </row>
    <row r="308" spans="1:7" x14ac:dyDescent="0.25">
      <c r="A308" s="12" t="s">
        <v>1336</v>
      </c>
      <c r="B308" s="30"/>
      <c r="C308" s="30" t="s">
        <v>899</v>
      </c>
      <c r="D308" s="41">
        <v>-2450250</v>
      </c>
      <c r="E308" s="23">
        <v>-5335.42</v>
      </c>
      <c r="F308" s="24">
        <v>-9.5499999999999995E-3</v>
      </c>
      <c r="G308" s="15"/>
    </row>
    <row r="309" spans="1:7" x14ac:dyDescent="0.25">
      <c r="A309" s="12" t="s">
        <v>1337</v>
      </c>
      <c r="B309" s="30"/>
      <c r="C309" s="30" t="s">
        <v>864</v>
      </c>
      <c r="D309" s="41">
        <v>-5551800</v>
      </c>
      <c r="E309" s="23">
        <v>-5635.08</v>
      </c>
      <c r="F309" s="24">
        <v>-1.0087E-2</v>
      </c>
      <c r="G309" s="15"/>
    </row>
    <row r="310" spans="1:7" x14ac:dyDescent="0.25">
      <c r="A310" s="12" t="s">
        <v>1338</v>
      </c>
      <c r="B310" s="30"/>
      <c r="C310" s="30" t="s">
        <v>894</v>
      </c>
      <c r="D310" s="41">
        <v>-3730000</v>
      </c>
      <c r="E310" s="23">
        <v>-5731.15</v>
      </c>
      <c r="F310" s="24">
        <v>-1.0259000000000001E-2</v>
      </c>
      <c r="G310" s="15"/>
    </row>
    <row r="311" spans="1:7" x14ac:dyDescent="0.25">
      <c r="A311" s="12" t="s">
        <v>1339</v>
      </c>
      <c r="B311" s="30"/>
      <c r="C311" s="30" t="s">
        <v>891</v>
      </c>
      <c r="D311" s="41">
        <v>-683750</v>
      </c>
      <c r="E311" s="23">
        <v>-5792.73</v>
      </c>
      <c r="F311" s="24">
        <v>-1.0369E-2</v>
      </c>
      <c r="G311" s="15"/>
    </row>
    <row r="312" spans="1:7" x14ac:dyDescent="0.25">
      <c r="A312" s="12" t="s">
        <v>1340</v>
      </c>
      <c r="B312" s="30"/>
      <c r="C312" s="30" t="s">
        <v>855</v>
      </c>
      <c r="D312" s="41">
        <v>-16400000</v>
      </c>
      <c r="E312" s="23">
        <v>-6018.8</v>
      </c>
      <c r="F312" s="24">
        <v>-1.0774000000000001E-2</v>
      </c>
      <c r="G312" s="15"/>
    </row>
    <row r="313" spans="1:7" x14ac:dyDescent="0.25">
      <c r="A313" s="12" t="s">
        <v>1341</v>
      </c>
      <c r="B313" s="30"/>
      <c r="C313" s="30" t="s">
        <v>886</v>
      </c>
      <c r="D313" s="41">
        <v>-323700</v>
      </c>
      <c r="E313" s="23">
        <v>-6025.03</v>
      </c>
      <c r="F313" s="24">
        <v>-1.0784999999999999E-2</v>
      </c>
      <c r="G313" s="15"/>
    </row>
    <row r="314" spans="1:7" x14ac:dyDescent="0.25">
      <c r="A314" s="12" t="s">
        <v>1342</v>
      </c>
      <c r="B314" s="30"/>
      <c r="C314" s="30" t="s">
        <v>855</v>
      </c>
      <c r="D314" s="41">
        <v>-426800</v>
      </c>
      <c r="E314" s="23">
        <v>-6085.31</v>
      </c>
      <c r="F314" s="24">
        <v>-1.0893E-2</v>
      </c>
      <c r="G314" s="15"/>
    </row>
    <row r="315" spans="1:7" x14ac:dyDescent="0.25">
      <c r="A315" s="12" t="s">
        <v>1343</v>
      </c>
      <c r="B315" s="30"/>
      <c r="C315" s="30" t="s">
        <v>881</v>
      </c>
      <c r="D315" s="41">
        <v>-203250</v>
      </c>
      <c r="E315" s="23">
        <v>-6115.49</v>
      </c>
      <c r="F315" s="24">
        <v>-1.0947E-2</v>
      </c>
      <c r="G315" s="15"/>
    </row>
    <row r="316" spans="1:7" x14ac:dyDescent="0.25">
      <c r="A316" s="12" t="s">
        <v>1344</v>
      </c>
      <c r="B316" s="30"/>
      <c r="C316" s="30" t="s">
        <v>867</v>
      </c>
      <c r="D316" s="41">
        <v>-9590000</v>
      </c>
      <c r="E316" s="23">
        <v>-6406.12</v>
      </c>
      <c r="F316" s="24">
        <v>-1.1467E-2</v>
      </c>
      <c r="G316" s="15"/>
    </row>
    <row r="317" spans="1:7" x14ac:dyDescent="0.25">
      <c r="A317" s="12" t="s">
        <v>1345</v>
      </c>
      <c r="B317" s="30"/>
      <c r="C317" s="30" t="s">
        <v>876</v>
      </c>
      <c r="D317" s="41">
        <v>-1278000</v>
      </c>
      <c r="E317" s="23">
        <v>-6627.07</v>
      </c>
      <c r="F317" s="24">
        <v>-1.1863E-2</v>
      </c>
      <c r="G317" s="15"/>
    </row>
    <row r="318" spans="1:7" x14ac:dyDescent="0.25">
      <c r="A318" s="12" t="s">
        <v>1346</v>
      </c>
      <c r="B318" s="30"/>
      <c r="C318" s="30" t="s">
        <v>873</v>
      </c>
      <c r="D318" s="41">
        <v>-767900</v>
      </c>
      <c r="E318" s="23">
        <v>-7303.5</v>
      </c>
      <c r="F318" s="24">
        <v>-1.3074000000000001E-2</v>
      </c>
      <c r="G318" s="15"/>
    </row>
    <row r="319" spans="1:7" x14ac:dyDescent="0.25">
      <c r="A319" s="12" t="s">
        <v>1347</v>
      </c>
      <c r="B319" s="30"/>
      <c r="C319" s="30" t="s">
        <v>870</v>
      </c>
      <c r="D319" s="41">
        <v>-1136200</v>
      </c>
      <c r="E319" s="23">
        <v>-7659.12</v>
      </c>
      <c r="F319" s="24">
        <v>-1.371E-2</v>
      </c>
      <c r="G319" s="15"/>
    </row>
    <row r="320" spans="1:7" x14ac:dyDescent="0.25">
      <c r="A320" s="12" t="s">
        <v>1348</v>
      </c>
      <c r="B320" s="30"/>
      <c r="C320" s="30" t="s">
        <v>867</v>
      </c>
      <c r="D320" s="41">
        <v>-350100</v>
      </c>
      <c r="E320" s="23">
        <v>-8050.9</v>
      </c>
      <c r="F320" s="24">
        <v>-1.4411999999999999E-2</v>
      </c>
      <c r="G320" s="15"/>
    </row>
    <row r="321" spans="1:7" x14ac:dyDescent="0.25">
      <c r="A321" s="12" t="s">
        <v>1349</v>
      </c>
      <c r="B321" s="30"/>
      <c r="C321" s="30" t="s">
        <v>864</v>
      </c>
      <c r="D321" s="41">
        <v>-363850</v>
      </c>
      <c r="E321" s="23">
        <v>-8567.0300000000007</v>
      </c>
      <c r="F321" s="24">
        <v>-1.5335E-2</v>
      </c>
      <c r="G321" s="15"/>
    </row>
    <row r="322" spans="1:7" x14ac:dyDescent="0.25">
      <c r="A322" s="12" t="s">
        <v>1350</v>
      </c>
      <c r="B322" s="30"/>
      <c r="C322" s="30" t="s">
        <v>861</v>
      </c>
      <c r="D322" s="41">
        <v>-108000</v>
      </c>
      <c r="E322" s="23">
        <v>-9562.86</v>
      </c>
      <c r="F322" s="24">
        <v>-1.7118000000000001E-2</v>
      </c>
      <c r="G322" s="15"/>
    </row>
    <row r="323" spans="1:7" x14ac:dyDescent="0.25">
      <c r="A323" s="12" t="s">
        <v>1351</v>
      </c>
      <c r="B323" s="30"/>
      <c r="C323" s="30" t="s">
        <v>858</v>
      </c>
      <c r="D323" s="41">
        <v>-515750</v>
      </c>
      <c r="E323" s="23">
        <v>-12300.64</v>
      </c>
      <c r="F323" s="24">
        <v>-2.2019E-2</v>
      </c>
      <c r="G323" s="15"/>
    </row>
    <row r="324" spans="1:7" x14ac:dyDescent="0.25">
      <c r="A324" s="12" t="s">
        <v>1352</v>
      </c>
      <c r="B324" s="30"/>
      <c r="C324" s="30" t="s">
        <v>855</v>
      </c>
      <c r="D324" s="41">
        <v>-769200</v>
      </c>
      <c r="E324" s="23">
        <v>-14036.36</v>
      </c>
      <c r="F324" s="24">
        <v>-2.5125999999999999E-2</v>
      </c>
      <c r="G324" s="15"/>
    </row>
    <row r="325" spans="1:7" x14ac:dyDescent="0.25">
      <c r="A325" s="12" t="s">
        <v>1353</v>
      </c>
      <c r="B325" s="30"/>
      <c r="C325" s="30" t="s">
        <v>852</v>
      </c>
      <c r="D325" s="41">
        <v>-455000</v>
      </c>
      <c r="E325" s="23">
        <v>-15797.83</v>
      </c>
      <c r="F325" s="24">
        <v>-2.8278999999999999E-2</v>
      </c>
      <c r="G325" s="15"/>
    </row>
    <row r="326" spans="1:7" x14ac:dyDescent="0.25">
      <c r="A326" s="12" t="s">
        <v>1354</v>
      </c>
      <c r="B326" s="30"/>
      <c r="C326" s="30" t="s">
        <v>849</v>
      </c>
      <c r="D326" s="41">
        <v>-6183000</v>
      </c>
      <c r="E326" s="23">
        <v>-16066.53</v>
      </c>
      <c r="F326" s="24">
        <v>-2.8760000000000001E-2</v>
      </c>
      <c r="G326" s="15"/>
    </row>
    <row r="327" spans="1:7" x14ac:dyDescent="0.25">
      <c r="A327" s="12" t="s">
        <v>1355</v>
      </c>
      <c r="B327" s="30"/>
      <c r="C327" s="30" t="s">
        <v>846</v>
      </c>
      <c r="D327" s="41">
        <v>-2841250</v>
      </c>
      <c r="E327" s="23">
        <v>-23458.78</v>
      </c>
      <c r="F327" s="24">
        <v>-4.1993000000000003E-2</v>
      </c>
      <c r="G327" s="15"/>
    </row>
    <row r="328" spans="1:7" x14ac:dyDescent="0.25">
      <c r="A328" s="16" t="s">
        <v>102</v>
      </c>
      <c r="B328" s="31"/>
      <c r="C328" s="31"/>
      <c r="D328" s="17"/>
      <c r="E328" s="42">
        <v>-378447.99</v>
      </c>
      <c r="F328" s="43">
        <v>-0.67738299999999996</v>
      </c>
      <c r="G328" s="20"/>
    </row>
    <row r="329" spans="1:7" x14ac:dyDescent="0.25">
      <c r="A329" s="12"/>
      <c r="B329" s="30"/>
      <c r="C329" s="30"/>
      <c r="D329" s="13"/>
      <c r="E329" s="14"/>
      <c r="F329" s="15"/>
      <c r="G329" s="15"/>
    </row>
    <row r="330" spans="1:7" x14ac:dyDescent="0.25">
      <c r="A330" s="12"/>
      <c r="B330" s="30"/>
      <c r="C330" s="30"/>
      <c r="D330" s="13"/>
      <c r="E330" s="14"/>
      <c r="F330" s="15"/>
      <c r="G330" s="15"/>
    </row>
    <row r="331" spans="1:7" x14ac:dyDescent="0.25">
      <c r="A331" s="12"/>
      <c r="B331" s="30"/>
      <c r="C331" s="30"/>
      <c r="D331" s="13"/>
      <c r="E331" s="14"/>
      <c r="F331" s="15"/>
      <c r="G331" s="15"/>
    </row>
    <row r="332" spans="1:7" x14ac:dyDescent="0.25">
      <c r="A332" s="21" t="s">
        <v>127</v>
      </c>
      <c r="B332" s="32"/>
      <c r="C332" s="32"/>
      <c r="D332" s="22"/>
      <c r="E332" s="44">
        <v>-378447.99</v>
      </c>
      <c r="F332" s="45">
        <v>-0.67738299999999996</v>
      </c>
      <c r="G332" s="20"/>
    </row>
    <row r="333" spans="1:7" x14ac:dyDescent="0.25">
      <c r="A333" s="12"/>
      <c r="B333" s="30"/>
      <c r="C333" s="30"/>
      <c r="D333" s="13"/>
      <c r="E333" s="14"/>
      <c r="F333" s="15"/>
      <c r="G333" s="15"/>
    </row>
    <row r="334" spans="1:7" x14ac:dyDescent="0.25">
      <c r="A334" s="16" t="s">
        <v>135</v>
      </c>
      <c r="B334" s="30"/>
      <c r="C334" s="30"/>
      <c r="D334" s="13"/>
      <c r="E334" s="14"/>
      <c r="F334" s="15"/>
      <c r="G334" s="15"/>
    </row>
    <row r="335" spans="1:7" x14ac:dyDescent="0.25">
      <c r="A335" s="16" t="s">
        <v>136</v>
      </c>
      <c r="B335" s="30"/>
      <c r="C335" s="30"/>
      <c r="D335" s="13"/>
      <c r="E335" s="14"/>
      <c r="F335" s="15"/>
      <c r="G335" s="15"/>
    </row>
    <row r="336" spans="1:7" x14ac:dyDescent="0.25">
      <c r="A336" s="12" t="s">
        <v>1356</v>
      </c>
      <c r="B336" s="30" t="s">
        <v>1357</v>
      </c>
      <c r="C336" s="30" t="s">
        <v>139</v>
      </c>
      <c r="D336" s="13">
        <v>27500000</v>
      </c>
      <c r="E336" s="14">
        <v>27518.21</v>
      </c>
      <c r="F336" s="15">
        <v>4.9299999999999997E-2</v>
      </c>
      <c r="G336" s="15">
        <v>6.5798999999999996E-2</v>
      </c>
    </row>
    <row r="337" spans="1:7" x14ac:dyDescent="0.25">
      <c r="A337" s="16" t="s">
        <v>102</v>
      </c>
      <c r="B337" s="31"/>
      <c r="C337" s="31"/>
      <c r="D337" s="17"/>
      <c r="E337" s="37">
        <v>27518.21</v>
      </c>
      <c r="F337" s="38">
        <v>4.9299999999999997E-2</v>
      </c>
      <c r="G337" s="20"/>
    </row>
    <row r="338" spans="1:7" x14ac:dyDescent="0.25">
      <c r="A338" s="12"/>
      <c r="B338" s="30"/>
      <c r="C338" s="30"/>
      <c r="D338" s="13"/>
      <c r="E338" s="14"/>
      <c r="F338" s="15"/>
      <c r="G338" s="15"/>
    </row>
    <row r="339" spans="1:7" x14ac:dyDescent="0.25">
      <c r="A339" s="16" t="s">
        <v>404</v>
      </c>
      <c r="B339" s="30"/>
      <c r="C339" s="30"/>
      <c r="D339" s="13"/>
      <c r="E339" s="14"/>
      <c r="F339" s="15"/>
      <c r="G339" s="15"/>
    </row>
    <row r="340" spans="1:7" x14ac:dyDescent="0.25">
      <c r="A340" s="12" t="s">
        <v>1358</v>
      </c>
      <c r="B340" s="30" t="s">
        <v>1359</v>
      </c>
      <c r="C340" s="30" t="s">
        <v>97</v>
      </c>
      <c r="D340" s="13">
        <v>12500000</v>
      </c>
      <c r="E340" s="14">
        <v>12535.6</v>
      </c>
      <c r="F340" s="15">
        <v>2.24E-2</v>
      </c>
      <c r="G340" s="15">
        <v>6.6762000000000002E-2</v>
      </c>
    </row>
    <row r="341" spans="1:7" x14ac:dyDescent="0.25">
      <c r="A341" s="12" t="s">
        <v>1360</v>
      </c>
      <c r="B341" s="30" t="s">
        <v>1361</v>
      </c>
      <c r="C341" s="30" t="s">
        <v>97</v>
      </c>
      <c r="D341" s="13">
        <v>5000000</v>
      </c>
      <c r="E341" s="14">
        <v>5099.49</v>
      </c>
      <c r="F341" s="15">
        <v>9.1000000000000004E-3</v>
      </c>
      <c r="G341" s="15">
        <v>6.9847999999999993E-2</v>
      </c>
    </row>
    <row r="342" spans="1:7" x14ac:dyDescent="0.25">
      <c r="A342" s="12" t="s">
        <v>1362</v>
      </c>
      <c r="B342" s="30" t="s">
        <v>1363</v>
      </c>
      <c r="C342" s="30" t="s">
        <v>97</v>
      </c>
      <c r="D342" s="13">
        <v>5000000</v>
      </c>
      <c r="E342" s="14">
        <v>5007.07</v>
      </c>
      <c r="F342" s="15">
        <v>8.9999999999999993E-3</v>
      </c>
      <c r="G342" s="15">
        <v>6.0677000000000002E-2</v>
      </c>
    </row>
    <row r="343" spans="1:7" x14ac:dyDescent="0.25">
      <c r="A343" s="12" t="s">
        <v>1364</v>
      </c>
      <c r="B343" s="30" t="s">
        <v>1365</v>
      </c>
      <c r="C343" s="30" t="s">
        <v>97</v>
      </c>
      <c r="D343" s="13">
        <v>5000000</v>
      </c>
      <c r="E343" s="14">
        <v>4988.7700000000004</v>
      </c>
      <c r="F343" s="15">
        <v>8.8999999999999999E-3</v>
      </c>
      <c r="G343" s="15">
        <v>5.9346999999999997E-2</v>
      </c>
    </row>
    <row r="344" spans="1:7" x14ac:dyDescent="0.25">
      <c r="A344" s="12" t="s">
        <v>1366</v>
      </c>
      <c r="B344" s="30" t="s">
        <v>1367</v>
      </c>
      <c r="C344" s="30" t="s">
        <v>97</v>
      </c>
      <c r="D344" s="13">
        <v>5000000</v>
      </c>
      <c r="E344" s="14">
        <v>4966.9799999999996</v>
      </c>
      <c r="F344" s="15">
        <v>8.8999999999999999E-3</v>
      </c>
      <c r="G344" s="15">
        <v>7.0914000000000005E-2</v>
      </c>
    </row>
    <row r="345" spans="1:7" x14ac:dyDescent="0.25">
      <c r="A345" s="16" t="s">
        <v>102</v>
      </c>
      <c r="B345" s="31"/>
      <c r="C345" s="31"/>
      <c r="D345" s="17"/>
      <c r="E345" s="37">
        <v>32597.91</v>
      </c>
      <c r="F345" s="38">
        <v>5.8299999999999998E-2</v>
      </c>
      <c r="G345" s="20"/>
    </row>
    <row r="346" spans="1:7" x14ac:dyDescent="0.25">
      <c r="A346" s="12"/>
      <c r="B346" s="30"/>
      <c r="C346" s="30"/>
      <c r="D346" s="13"/>
      <c r="E346" s="14"/>
      <c r="F346" s="15"/>
      <c r="G346" s="15"/>
    </row>
    <row r="347" spans="1:7" x14ac:dyDescent="0.25">
      <c r="A347" s="16" t="s">
        <v>195</v>
      </c>
      <c r="B347" s="30"/>
      <c r="C347" s="30"/>
      <c r="D347" s="13"/>
      <c r="E347" s="14"/>
      <c r="F347" s="15"/>
      <c r="G347" s="15"/>
    </row>
    <row r="348" spans="1:7" x14ac:dyDescent="0.25">
      <c r="A348" s="16" t="s">
        <v>102</v>
      </c>
      <c r="B348" s="30"/>
      <c r="C348" s="30"/>
      <c r="D348" s="13"/>
      <c r="E348" s="39" t="s">
        <v>92</v>
      </c>
      <c r="F348" s="40" t="s">
        <v>92</v>
      </c>
      <c r="G348" s="15"/>
    </row>
    <row r="349" spans="1:7" x14ac:dyDescent="0.25">
      <c r="A349" s="12"/>
      <c r="B349" s="30"/>
      <c r="C349" s="30"/>
      <c r="D349" s="13"/>
      <c r="E349" s="14"/>
      <c r="F349" s="15"/>
      <c r="G349" s="15"/>
    </row>
    <row r="350" spans="1:7" x14ac:dyDescent="0.25">
      <c r="A350" s="16" t="s">
        <v>196</v>
      </c>
      <c r="B350" s="30"/>
      <c r="C350" s="30"/>
      <c r="D350" s="13"/>
      <c r="E350" s="14"/>
      <c r="F350" s="15"/>
      <c r="G350" s="15"/>
    </row>
    <row r="351" spans="1:7" x14ac:dyDescent="0.25">
      <c r="A351" s="16" t="s">
        <v>102</v>
      </c>
      <c r="B351" s="30"/>
      <c r="C351" s="30"/>
      <c r="D351" s="13"/>
      <c r="E351" s="39" t="s">
        <v>92</v>
      </c>
      <c r="F351" s="40" t="s">
        <v>92</v>
      </c>
      <c r="G351" s="15"/>
    </row>
    <row r="352" spans="1:7" x14ac:dyDescent="0.25">
      <c r="A352" s="12"/>
      <c r="B352" s="30"/>
      <c r="C352" s="30"/>
      <c r="D352" s="13"/>
      <c r="E352" s="14"/>
      <c r="F352" s="15"/>
      <c r="G352" s="15"/>
    </row>
    <row r="353" spans="1:7" x14ac:dyDescent="0.25">
      <c r="A353" s="21" t="s">
        <v>127</v>
      </c>
      <c r="B353" s="32"/>
      <c r="C353" s="32"/>
      <c r="D353" s="22"/>
      <c r="E353" s="18">
        <v>60116.12</v>
      </c>
      <c r="F353" s="19">
        <v>0.1076</v>
      </c>
      <c r="G353" s="20"/>
    </row>
    <row r="354" spans="1:7" x14ac:dyDescent="0.25">
      <c r="A354" s="12"/>
      <c r="B354" s="30"/>
      <c r="C354" s="30"/>
      <c r="D354" s="13"/>
      <c r="E354" s="14"/>
      <c r="F354" s="15"/>
      <c r="G354" s="15"/>
    </row>
    <row r="355" spans="1:7" x14ac:dyDescent="0.25">
      <c r="A355" s="16" t="s">
        <v>93</v>
      </c>
      <c r="B355" s="30"/>
      <c r="C355" s="30"/>
      <c r="D355" s="13"/>
      <c r="E355" s="14"/>
      <c r="F355" s="15"/>
      <c r="G355" s="15"/>
    </row>
    <row r="356" spans="1:7" x14ac:dyDescent="0.25">
      <c r="A356" s="12"/>
      <c r="B356" s="30"/>
      <c r="C356" s="30"/>
      <c r="D356" s="13"/>
      <c r="E356" s="14"/>
      <c r="F356" s="15"/>
      <c r="G356" s="15"/>
    </row>
    <row r="357" spans="1:7" x14ac:dyDescent="0.25">
      <c r="A357" s="16" t="s">
        <v>94</v>
      </c>
      <c r="B357" s="30"/>
      <c r="C357" s="30"/>
      <c r="D357" s="13"/>
      <c r="E357" s="14"/>
      <c r="F357" s="15"/>
      <c r="G357" s="15"/>
    </row>
    <row r="358" spans="1:7" x14ac:dyDescent="0.25">
      <c r="A358" s="12" t="s">
        <v>1368</v>
      </c>
      <c r="B358" s="30" t="s">
        <v>1369</v>
      </c>
      <c r="C358" s="30" t="s">
        <v>97</v>
      </c>
      <c r="D358" s="13">
        <v>10000000</v>
      </c>
      <c r="E358" s="14">
        <v>9878.2099999999991</v>
      </c>
      <c r="F358" s="15">
        <v>1.77E-2</v>
      </c>
      <c r="G358" s="15">
        <v>6.0002E-2</v>
      </c>
    </row>
    <row r="359" spans="1:7" x14ac:dyDescent="0.25">
      <c r="A359" s="12" t="s">
        <v>1370</v>
      </c>
      <c r="B359" s="30" t="s">
        <v>1371</v>
      </c>
      <c r="C359" s="30" t="s">
        <v>97</v>
      </c>
      <c r="D359" s="13">
        <v>10000000</v>
      </c>
      <c r="E359" s="14">
        <v>9816.58</v>
      </c>
      <c r="F359" s="15">
        <v>1.7600000000000001E-2</v>
      </c>
      <c r="G359" s="15">
        <v>6.1998999999999999E-2</v>
      </c>
    </row>
    <row r="360" spans="1:7" x14ac:dyDescent="0.25">
      <c r="A360" s="12" t="s">
        <v>1372</v>
      </c>
      <c r="B360" s="30" t="s">
        <v>1373</v>
      </c>
      <c r="C360" s="30" t="s">
        <v>97</v>
      </c>
      <c r="D360" s="13">
        <v>10000000</v>
      </c>
      <c r="E360" s="14">
        <v>9713.9699999999993</v>
      </c>
      <c r="F360" s="15">
        <v>1.7399999999999999E-2</v>
      </c>
      <c r="G360" s="15">
        <v>6.4743999999999996E-2</v>
      </c>
    </row>
    <row r="361" spans="1:7" x14ac:dyDescent="0.25">
      <c r="A361" s="12" t="s">
        <v>1374</v>
      </c>
      <c r="B361" s="30" t="s">
        <v>1375</v>
      </c>
      <c r="C361" s="30" t="s">
        <v>97</v>
      </c>
      <c r="D361" s="13">
        <v>10000000</v>
      </c>
      <c r="E361" s="14">
        <v>9532.19</v>
      </c>
      <c r="F361" s="15">
        <v>1.7100000000000001E-2</v>
      </c>
      <c r="G361" s="15">
        <v>6.6100999999999993E-2</v>
      </c>
    </row>
    <row r="362" spans="1:7" x14ac:dyDescent="0.25">
      <c r="A362" s="12" t="s">
        <v>95</v>
      </c>
      <c r="B362" s="30" t="s">
        <v>96</v>
      </c>
      <c r="C362" s="30" t="s">
        <v>97</v>
      </c>
      <c r="D362" s="13">
        <v>7500000</v>
      </c>
      <c r="E362" s="14">
        <v>7157.79</v>
      </c>
      <c r="F362" s="15">
        <v>1.2800000000000001E-2</v>
      </c>
      <c r="G362" s="15">
        <v>6.6100000000000006E-2</v>
      </c>
    </row>
    <row r="363" spans="1:7" x14ac:dyDescent="0.25">
      <c r="A363" s="12" t="s">
        <v>1376</v>
      </c>
      <c r="B363" s="30" t="s">
        <v>1377</v>
      </c>
      <c r="C363" s="30" t="s">
        <v>97</v>
      </c>
      <c r="D363" s="13">
        <v>7000000</v>
      </c>
      <c r="E363" s="14">
        <v>6816.78</v>
      </c>
      <c r="F363" s="15">
        <v>1.2200000000000001E-2</v>
      </c>
      <c r="G363" s="15">
        <v>6.4544000000000004E-2</v>
      </c>
    </row>
    <row r="364" spans="1:7" x14ac:dyDescent="0.25">
      <c r="A364" s="12" t="s">
        <v>1378</v>
      </c>
      <c r="B364" s="30" t="s">
        <v>1379</v>
      </c>
      <c r="C364" s="30" t="s">
        <v>97</v>
      </c>
      <c r="D364" s="13">
        <v>5000000</v>
      </c>
      <c r="E364" s="14">
        <v>4724.16</v>
      </c>
      <c r="F364" s="15">
        <v>8.5000000000000006E-3</v>
      </c>
      <c r="G364" s="15">
        <v>6.6600000000000006E-2</v>
      </c>
    </row>
    <row r="365" spans="1:7" x14ac:dyDescent="0.25">
      <c r="A365" s="12" t="s">
        <v>1380</v>
      </c>
      <c r="B365" s="30" t="s">
        <v>1381</v>
      </c>
      <c r="C365" s="30" t="s">
        <v>97</v>
      </c>
      <c r="D365" s="13">
        <v>2500000</v>
      </c>
      <c r="E365" s="14">
        <v>2398.2800000000002</v>
      </c>
      <c r="F365" s="15">
        <v>4.3E-3</v>
      </c>
      <c r="G365" s="15">
        <v>6.5600000000000006E-2</v>
      </c>
    </row>
    <row r="366" spans="1:7" x14ac:dyDescent="0.25">
      <c r="A366" s="12" t="s">
        <v>1382</v>
      </c>
      <c r="B366" s="30" t="s">
        <v>1383</v>
      </c>
      <c r="C366" s="30" t="s">
        <v>97</v>
      </c>
      <c r="D366" s="13">
        <v>500000</v>
      </c>
      <c r="E366" s="14">
        <v>492.09</v>
      </c>
      <c r="F366" s="15">
        <v>8.9999999999999998E-4</v>
      </c>
      <c r="G366" s="15">
        <v>6.1100000000000002E-2</v>
      </c>
    </row>
    <row r="367" spans="1:7" x14ac:dyDescent="0.25">
      <c r="A367" s="12" t="s">
        <v>1384</v>
      </c>
      <c r="B367" s="30" t="s">
        <v>1385</v>
      </c>
      <c r="C367" s="30" t="s">
        <v>97</v>
      </c>
      <c r="D367" s="13">
        <v>300000</v>
      </c>
      <c r="E367" s="14">
        <v>297.72000000000003</v>
      </c>
      <c r="F367" s="15">
        <v>5.0000000000000001E-4</v>
      </c>
      <c r="G367" s="15">
        <v>5.9354999999999998E-2</v>
      </c>
    </row>
    <row r="368" spans="1:7" x14ac:dyDescent="0.25">
      <c r="A368" s="16" t="s">
        <v>102</v>
      </c>
      <c r="B368" s="31"/>
      <c r="C368" s="31"/>
      <c r="D368" s="17"/>
      <c r="E368" s="37">
        <v>60827.77</v>
      </c>
      <c r="F368" s="38">
        <v>0.109</v>
      </c>
      <c r="G368" s="20"/>
    </row>
    <row r="369" spans="1:7" x14ac:dyDescent="0.25">
      <c r="A369" s="12"/>
      <c r="B369" s="30"/>
      <c r="C369" s="30"/>
      <c r="D369" s="13"/>
      <c r="E369" s="14"/>
      <c r="F369" s="15"/>
      <c r="G369" s="15"/>
    </row>
    <row r="370" spans="1:7" x14ac:dyDescent="0.25">
      <c r="A370" s="16" t="s">
        <v>124</v>
      </c>
      <c r="B370" s="30"/>
      <c r="C370" s="30"/>
      <c r="D370" s="13"/>
      <c r="E370" s="14"/>
      <c r="F370" s="15"/>
      <c r="G370" s="15"/>
    </row>
    <row r="371" spans="1:7" x14ac:dyDescent="0.25">
      <c r="A371" s="12" t="s">
        <v>2092</v>
      </c>
      <c r="B371" s="30" t="s">
        <v>1386</v>
      </c>
      <c r="C371" s="30" t="s">
        <v>111</v>
      </c>
      <c r="D371" s="13">
        <v>15000000</v>
      </c>
      <c r="E371" s="14">
        <v>14871.03</v>
      </c>
      <c r="F371" s="15">
        <v>2.6599999999999999E-2</v>
      </c>
      <c r="G371" s="15">
        <v>6.5951999999999997E-2</v>
      </c>
    </row>
    <row r="372" spans="1:7" x14ac:dyDescent="0.25">
      <c r="A372" s="12" t="s">
        <v>2093</v>
      </c>
      <c r="B372" s="30" t="s">
        <v>1387</v>
      </c>
      <c r="C372" s="30" t="s">
        <v>106</v>
      </c>
      <c r="D372" s="13">
        <v>10000000</v>
      </c>
      <c r="E372" s="14">
        <v>9845.99</v>
      </c>
      <c r="F372" s="15">
        <v>1.7600000000000001E-2</v>
      </c>
      <c r="G372" s="15">
        <v>6.4148999999999998E-2</v>
      </c>
    </row>
    <row r="373" spans="1:7" x14ac:dyDescent="0.25">
      <c r="A373" s="16" t="s">
        <v>102</v>
      </c>
      <c r="B373" s="31"/>
      <c r="C373" s="31"/>
      <c r="D373" s="17"/>
      <c r="E373" s="37">
        <v>24717.02</v>
      </c>
      <c r="F373" s="38">
        <v>4.4200000000000003E-2</v>
      </c>
      <c r="G373" s="20"/>
    </row>
    <row r="374" spans="1:7" x14ac:dyDescent="0.25">
      <c r="A374" s="12"/>
      <c r="B374" s="30"/>
      <c r="C374" s="30"/>
      <c r="D374" s="13"/>
      <c r="E374" s="14"/>
      <c r="F374" s="15"/>
      <c r="G374" s="15"/>
    </row>
    <row r="375" spans="1:7" x14ac:dyDescent="0.25">
      <c r="A375" s="21" t="s">
        <v>127</v>
      </c>
      <c r="B375" s="32"/>
      <c r="C375" s="32"/>
      <c r="D375" s="22"/>
      <c r="E375" s="18">
        <v>85544.79</v>
      </c>
      <c r="F375" s="19">
        <v>0.1532</v>
      </c>
      <c r="G375" s="20"/>
    </row>
    <row r="376" spans="1:7" x14ac:dyDescent="0.25">
      <c r="A376" s="12"/>
      <c r="B376" s="30"/>
      <c r="C376" s="30"/>
      <c r="D376" s="13"/>
      <c r="E376" s="14"/>
      <c r="F376" s="15"/>
      <c r="G376" s="15"/>
    </row>
    <row r="377" spans="1:7" x14ac:dyDescent="0.25">
      <c r="A377" s="12"/>
      <c r="B377" s="30"/>
      <c r="C377" s="30"/>
      <c r="D377" s="13"/>
      <c r="E377" s="14"/>
      <c r="F377" s="15"/>
      <c r="G377" s="15"/>
    </row>
    <row r="378" spans="1:7" x14ac:dyDescent="0.25">
      <c r="A378" s="16" t="s">
        <v>128</v>
      </c>
      <c r="B378" s="30"/>
      <c r="C378" s="30"/>
      <c r="D378" s="13"/>
      <c r="E378" s="14"/>
      <c r="F378" s="15"/>
      <c r="G378" s="15"/>
    </row>
    <row r="379" spans="1:7" x14ac:dyDescent="0.25">
      <c r="A379" s="12" t="s">
        <v>129</v>
      </c>
      <c r="B379" s="30"/>
      <c r="C379" s="30"/>
      <c r="D379" s="13"/>
      <c r="E379" s="14">
        <v>41489.800000000003</v>
      </c>
      <c r="F379" s="15">
        <v>7.4300000000000005E-2</v>
      </c>
      <c r="G379" s="15">
        <v>5.9233000000000001E-2</v>
      </c>
    </row>
    <row r="380" spans="1:7" x14ac:dyDescent="0.25">
      <c r="A380" s="16" t="s">
        <v>102</v>
      </c>
      <c r="B380" s="31"/>
      <c r="C380" s="31"/>
      <c r="D380" s="17"/>
      <c r="E380" s="37">
        <v>41489.800000000003</v>
      </c>
      <c r="F380" s="38">
        <v>7.4300000000000005E-2</v>
      </c>
      <c r="G380" s="20"/>
    </row>
    <row r="381" spans="1:7" x14ac:dyDescent="0.25">
      <c r="A381" s="12"/>
      <c r="B381" s="30"/>
      <c r="C381" s="30"/>
      <c r="D381" s="13"/>
      <c r="E381" s="14"/>
      <c r="F381" s="15"/>
      <c r="G381" s="15"/>
    </row>
    <row r="382" spans="1:7" x14ac:dyDescent="0.25">
      <c r="A382" s="21" t="s">
        <v>127</v>
      </c>
      <c r="B382" s="32"/>
      <c r="C382" s="32"/>
      <c r="D382" s="22"/>
      <c r="E382" s="18">
        <v>41489.800000000003</v>
      </c>
      <c r="F382" s="19">
        <v>7.4300000000000005E-2</v>
      </c>
      <c r="G382" s="20"/>
    </row>
    <row r="383" spans="1:7" x14ac:dyDescent="0.25">
      <c r="A383" s="12" t="s">
        <v>130</v>
      </c>
      <c r="B383" s="30"/>
      <c r="C383" s="30"/>
      <c r="D383" s="13"/>
      <c r="E383" s="14">
        <v>2243.1330177999998</v>
      </c>
      <c r="F383" s="15">
        <v>4.0150000000000003E-3</v>
      </c>
      <c r="G383" s="15"/>
    </row>
    <row r="384" spans="1:7" x14ac:dyDescent="0.25">
      <c r="A384" s="12" t="s">
        <v>131</v>
      </c>
      <c r="B384" s="30"/>
      <c r="C384" s="30"/>
      <c r="D384" s="13"/>
      <c r="E384" s="23">
        <v>-7620.3330177999997</v>
      </c>
      <c r="F384" s="24">
        <v>-1.3315E-2</v>
      </c>
      <c r="G384" s="15">
        <v>5.9233000000000001E-2</v>
      </c>
    </row>
    <row r="385" spans="1:7" x14ac:dyDescent="0.25">
      <c r="A385" s="25" t="s">
        <v>132</v>
      </c>
      <c r="B385" s="33"/>
      <c r="C385" s="33"/>
      <c r="D385" s="26"/>
      <c r="E385" s="27">
        <v>558624.73</v>
      </c>
      <c r="F385" s="28">
        <v>1</v>
      </c>
      <c r="G385" s="28"/>
    </row>
    <row r="387" spans="1:7" x14ac:dyDescent="0.25">
      <c r="A387" s="1" t="s">
        <v>1388</v>
      </c>
    </row>
    <row r="388" spans="1:7" x14ac:dyDescent="0.25">
      <c r="A388" s="1" t="s">
        <v>134</v>
      </c>
    </row>
    <row r="390" spans="1:7" x14ac:dyDescent="0.25">
      <c r="A390" s="1" t="s">
        <v>1957</v>
      </c>
    </row>
    <row r="391" spans="1:7" x14ac:dyDescent="0.25">
      <c r="A391" s="47" t="s">
        <v>1958</v>
      </c>
      <c r="B391" s="34" t="s">
        <v>92</v>
      </c>
    </row>
    <row r="392" spans="1:7" x14ac:dyDescent="0.25">
      <c r="A392" t="s">
        <v>1959</v>
      </c>
    </row>
    <row r="393" spans="1:7" x14ac:dyDescent="0.25">
      <c r="A393" t="s">
        <v>1960</v>
      </c>
      <c r="B393" t="s">
        <v>1961</v>
      </c>
      <c r="C393" t="s">
        <v>1961</v>
      </c>
    </row>
    <row r="394" spans="1:7" x14ac:dyDescent="0.25">
      <c r="B394" s="48">
        <v>44803</v>
      </c>
      <c r="C394" s="48">
        <v>44834</v>
      </c>
    </row>
    <row r="395" spans="1:7" x14ac:dyDescent="0.25">
      <c r="A395" t="s">
        <v>1965</v>
      </c>
      <c r="B395">
        <v>16.7851</v>
      </c>
      <c r="C395">
        <v>16.865400000000001</v>
      </c>
      <c r="E395" s="2"/>
      <c r="G395"/>
    </row>
    <row r="396" spans="1:7" x14ac:dyDescent="0.25">
      <c r="A396" t="s">
        <v>1966</v>
      </c>
      <c r="B396">
        <v>11.9993</v>
      </c>
      <c r="C396">
        <v>12.056699999999999</v>
      </c>
      <c r="E396" s="2"/>
      <c r="G396"/>
    </row>
    <row r="397" spans="1:7" x14ac:dyDescent="0.25">
      <c r="A397" t="s">
        <v>1987</v>
      </c>
      <c r="B397">
        <v>13.7889</v>
      </c>
      <c r="C397">
        <v>13.854799999999999</v>
      </c>
      <c r="E397" s="2"/>
      <c r="G397"/>
    </row>
    <row r="398" spans="1:7" x14ac:dyDescent="0.25">
      <c r="A398" t="s">
        <v>1974</v>
      </c>
      <c r="B398">
        <v>15.955500000000001</v>
      </c>
      <c r="C398">
        <v>16.022099999999998</v>
      </c>
      <c r="E398" s="2"/>
      <c r="G398"/>
    </row>
    <row r="399" spans="1:7" x14ac:dyDescent="0.25">
      <c r="A399" t="s">
        <v>1990</v>
      </c>
      <c r="B399">
        <v>15.9518</v>
      </c>
      <c r="C399">
        <v>16.0184</v>
      </c>
      <c r="E399" s="2"/>
      <c r="G399"/>
    </row>
    <row r="400" spans="1:7" x14ac:dyDescent="0.25">
      <c r="A400" t="s">
        <v>1991</v>
      </c>
      <c r="B400">
        <v>11.7056</v>
      </c>
      <c r="C400">
        <v>11.7545</v>
      </c>
      <c r="E400" s="2"/>
      <c r="G400"/>
    </row>
    <row r="401" spans="1:7" x14ac:dyDescent="0.25">
      <c r="A401" t="s">
        <v>1992</v>
      </c>
      <c r="B401">
        <v>13.032299999999999</v>
      </c>
      <c r="C401">
        <v>13.0867</v>
      </c>
      <c r="E401" s="2"/>
      <c r="G401"/>
    </row>
    <row r="402" spans="1:7" x14ac:dyDescent="0.25">
      <c r="E402" s="2"/>
      <c r="G402"/>
    </row>
    <row r="403" spans="1:7" x14ac:dyDescent="0.25">
      <c r="A403" t="s">
        <v>1976</v>
      </c>
      <c r="B403" s="34" t="s">
        <v>92</v>
      </c>
    </row>
    <row r="404" spans="1:7" x14ac:dyDescent="0.25">
      <c r="A404" t="s">
        <v>1977</v>
      </c>
      <c r="B404" s="34" t="s">
        <v>92</v>
      </c>
    </row>
    <row r="405" spans="1:7" ht="30" x14ac:dyDescent="0.25">
      <c r="A405" s="47" t="s">
        <v>1978</v>
      </c>
      <c r="B405" s="34" t="s">
        <v>92</v>
      </c>
    </row>
    <row r="406" spans="1:7" x14ac:dyDescent="0.25">
      <c r="A406" s="47" t="s">
        <v>1979</v>
      </c>
      <c r="B406" s="34" t="s">
        <v>92</v>
      </c>
    </row>
    <row r="407" spans="1:7" x14ac:dyDescent="0.25">
      <c r="A407" t="s">
        <v>2018</v>
      </c>
      <c r="B407" s="49">
        <v>14.957440999999999</v>
      </c>
    </row>
    <row r="408" spans="1:7" ht="30" x14ac:dyDescent="0.25">
      <c r="A408" s="47" t="s">
        <v>1981</v>
      </c>
      <c r="B408" s="34" t="s">
        <v>92</v>
      </c>
    </row>
    <row r="409" spans="1:7" ht="30" x14ac:dyDescent="0.25">
      <c r="A409" s="47" t="s">
        <v>1982</v>
      </c>
      <c r="B409" s="34" t="s">
        <v>92</v>
      </c>
    </row>
    <row r="410" spans="1:7" x14ac:dyDescent="0.25">
      <c r="A410" s="47" t="s">
        <v>2114</v>
      </c>
      <c r="B410" s="34" t="s">
        <v>92</v>
      </c>
    </row>
    <row r="411" spans="1:7" x14ac:dyDescent="0.25">
      <c r="A411" s="47" t="s">
        <v>2115</v>
      </c>
      <c r="B411" s="34" t="s">
        <v>92</v>
      </c>
    </row>
    <row r="413" spans="1:7" ht="30" x14ac:dyDescent="0.25">
      <c r="A413" s="63" t="s">
        <v>2164</v>
      </c>
      <c r="B413" s="55" t="s">
        <v>2165</v>
      </c>
      <c r="C413" s="55" t="s">
        <v>2121</v>
      </c>
      <c r="D413" s="65" t="s">
        <v>2122</v>
      </c>
    </row>
    <row r="414" spans="1:7" ht="93.6" customHeight="1" x14ac:dyDescent="0.25">
      <c r="A414" s="64" t="str">
        <f>HYPERLINK("[EDEL_Portfolio Monthly 30092022.xlsx]EEARBF!A1","Edelweiss Arbitrage Fund")</f>
        <v>Edelweiss Arbitrage Fund</v>
      </c>
      <c r="B414" s="56"/>
      <c r="C414" s="56" t="s">
        <v>2139</v>
      </c>
      <c r="D414"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
  <sheetViews>
    <sheetView showGridLines="0" workbookViewId="0">
      <pane ySplit="4" topLeftCell="A5"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7</v>
      </c>
      <c r="B1" s="66"/>
      <c r="C1" s="66"/>
      <c r="D1" s="66"/>
      <c r="E1" s="66"/>
      <c r="F1" s="66"/>
      <c r="G1" s="66"/>
      <c r="H1" s="51" t="str">
        <f>HYPERLINK("[EDEL_Portfolio Monthly 30092022.xlsx]Index!A1","Index")</f>
        <v>Index</v>
      </c>
    </row>
    <row r="2" spans="1:8" ht="18.75" x14ac:dyDescent="0.25">
      <c r="A2" s="66" t="s">
        <v>8</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6" t="s">
        <v>93</v>
      </c>
      <c r="B9" s="30"/>
      <c r="C9" s="30"/>
      <c r="D9" s="13"/>
      <c r="E9" s="14"/>
      <c r="F9" s="15"/>
      <c r="G9" s="15"/>
    </row>
    <row r="10" spans="1:8" x14ac:dyDescent="0.25">
      <c r="A10" s="12"/>
      <c r="B10" s="30"/>
      <c r="C10" s="30"/>
      <c r="D10" s="13"/>
      <c r="E10" s="14"/>
      <c r="F10" s="15"/>
      <c r="G10" s="15"/>
    </row>
    <row r="11" spans="1:8" x14ac:dyDescent="0.25">
      <c r="A11" s="16" t="s">
        <v>94</v>
      </c>
      <c r="B11" s="30"/>
      <c r="C11" s="30"/>
      <c r="D11" s="13"/>
      <c r="E11" s="14"/>
      <c r="F11" s="15"/>
      <c r="G11" s="15"/>
    </row>
    <row r="12" spans="1:8" x14ac:dyDescent="0.25">
      <c r="A12" s="12" t="s">
        <v>95</v>
      </c>
      <c r="B12" s="30" t="s">
        <v>96</v>
      </c>
      <c r="C12" s="30" t="s">
        <v>97</v>
      </c>
      <c r="D12" s="13">
        <v>2500000</v>
      </c>
      <c r="E12" s="14">
        <v>2385.9299999999998</v>
      </c>
      <c r="F12" s="15">
        <v>6.5799999999999997E-2</v>
      </c>
      <c r="G12" s="15">
        <v>6.6100000000000006E-2</v>
      </c>
    </row>
    <row r="13" spans="1:8" x14ac:dyDescent="0.25">
      <c r="A13" s="12" t="s">
        <v>98</v>
      </c>
      <c r="B13" s="30" t="s">
        <v>99</v>
      </c>
      <c r="C13" s="30" t="s">
        <v>97</v>
      </c>
      <c r="D13" s="13">
        <v>2500000</v>
      </c>
      <c r="E13" s="14">
        <v>2379.7399999999998</v>
      </c>
      <c r="F13" s="15">
        <v>6.5699999999999995E-2</v>
      </c>
      <c r="G13" s="15">
        <v>6.6350999999999993E-2</v>
      </c>
    </row>
    <row r="14" spans="1:8" x14ac:dyDescent="0.25">
      <c r="A14" s="12" t="s">
        <v>100</v>
      </c>
      <c r="B14" s="30" t="s">
        <v>101</v>
      </c>
      <c r="C14" s="30" t="s">
        <v>97</v>
      </c>
      <c r="D14" s="13">
        <v>2500000</v>
      </c>
      <c r="E14" s="14">
        <v>2373.9899999999998</v>
      </c>
      <c r="F14" s="15">
        <v>6.5500000000000003E-2</v>
      </c>
      <c r="G14" s="15">
        <v>6.6350000000000006E-2</v>
      </c>
    </row>
    <row r="15" spans="1:8" x14ac:dyDescent="0.25">
      <c r="A15" s="16" t="s">
        <v>102</v>
      </c>
      <c r="B15" s="31"/>
      <c r="C15" s="31"/>
      <c r="D15" s="17"/>
      <c r="E15" s="18">
        <v>7139.66</v>
      </c>
      <c r="F15" s="19">
        <v>0.19700000000000001</v>
      </c>
      <c r="G15" s="20"/>
    </row>
    <row r="16" spans="1:8" x14ac:dyDescent="0.25">
      <c r="A16" s="16" t="s">
        <v>103</v>
      </c>
      <c r="B16" s="30"/>
      <c r="C16" s="30"/>
      <c r="D16" s="13"/>
      <c r="E16" s="14"/>
      <c r="F16" s="15"/>
      <c r="G16" s="15"/>
    </row>
    <row r="17" spans="1:7" x14ac:dyDescent="0.25">
      <c r="A17" s="12" t="s">
        <v>104</v>
      </c>
      <c r="B17" s="30" t="s">
        <v>105</v>
      </c>
      <c r="C17" s="30" t="s">
        <v>106</v>
      </c>
      <c r="D17" s="13">
        <v>2500000</v>
      </c>
      <c r="E17" s="14">
        <v>2389.56</v>
      </c>
      <c r="F17" s="15">
        <v>6.59E-2</v>
      </c>
      <c r="G17" s="15">
        <v>6.9999000000000006E-2</v>
      </c>
    </row>
    <row r="18" spans="1:7" x14ac:dyDescent="0.25">
      <c r="A18" s="12" t="s">
        <v>107</v>
      </c>
      <c r="B18" s="30" t="s">
        <v>108</v>
      </c>
      <c r="C18" s="30" t="s">
        <v>106</v>
      </c>
      <c r="D18" s="13">
        <v>2500000</v>
      </c>
      <c r="E18" s="14">
        <v>2379.36</v>
      </c>
      <c r="F18" s="15">
        <v>6.5699999999999995E-2</v>
      </c>
      <c r="G18" s="15">
        <v>7.0099999999999996E-2</v>
      </c>
    </row>
    <row r="19" spans="1:7" x14ac:dyDescent="0.25">
      <c r="A19" s="12" t="s">
        <v>109</v>
      </c>
      <c r="B19" s="30" t="s">
        <v>110</v>
      </c>
      <c r="C19" s="30" t="s">
        <v>111</v>
      </c>
      <c r="D19" s="13">
        <v>2500000</v>
      </c>
      <c r="E19" s="14">
        <v>2353.8000000000002</v>
      </c>
      <c r="F19" s="15">
        <v>6.5000000000000002E-2</v>
      </c>
      <c r="G19" s="15">
        <v>7.0849999999999996E-2</v>
      </c>
    </row>
    <row r="20" spans="1:7" x14ac:dyDescent="0.25">
      <c r="A20" s="12" t="s">
        <v>112</v>
      </c>
      <c r="B20" s="30" t="s">
        <v>113</v>
      </c>
      <c r="C20" s="30" t="s">
        <v>106</v>
      </c>
      <c r="D20" s="13">
        <v>2500000</v>
      </c>
      <c r="E20" s="14">
        <v>2353.6999999999998</v>
      </c>
      <c r="F20" s="15">
        <v>6.5000000000000002E-2</v>
      </c>
      <c r="G20" s="15">
        <v>7.0900000000000005E-2</v>
      </c>
    </row>
    <row r="21" spans="1:7" x14ac:dyDescent="0.25">
      <c r="A21" s="12" t="s">
        <v>114</v>
      </c>
      <c r="B21" s="30" t="s">
        <v>115</v>
      </c>
      <c r="C21" s="30" t="s">
        <v>106</v>
      </c>
      <c r="D21" s="13">
        <v>2500000</v>
      </c>
      <c r="E21" s="14">
        <v>2352.4899999999998</v>
      </c>
      <c r="F21" s="15">
        <v>6.4899999999999999E-2</v>
      </c>
      <c r="G21" s="15">
        <v>7.1301000000000003E-2</v>
      </c>
    </row>
    <row r="22" spans="1:7" x14ac:dyDescent="0.25">
      <c r="A22" s="12" t="s">
        <v>116</v>
      </c>
      <c r="B22" s="30" t="s">
        <v>117</v>
      </c>
      <c r="C22" s="30" t="s">
        <v>106</v>
      </c>
      <c r="D22" s="13">
        <v>2500000</v>
      </c>
      <c r="E22" s="14">
        <v>2347.0300000000002</v>
      </c>
      <c r="F22" s="15">
        <v>6.4799999999999996E-2</v>
      </c>
      <c r="G22" s="15">
        <v>7.2749999999999995E-2</v>
      </c>
    </row>
    <row r="23" spans="1:7" x14ac:dyDescent="0.25">
      <c r="A23" s="12" t="s">
        <v>2113</v>
      </c>
      <c r="B23" s="30" t="s">
        <v>118</v>
      </c>
      <c r="C23" s="30" t="s">
        <v>111</v>
      </c>
      <c r="D23" s="13">
        <v>2500000</v>
      </c>
      <c r="E23" s="14">
        <v>2343.39</v>
      </c>
      <c r="F23" s="15">
        <v>6.4699999999999994E-2</v>
      </c>
      <c r="G23" s="15">
        <v>7.0499999999999993E-2</v>
      </c>
    </row>
    <row r="24" spans="1:7" x14ac:dyDescent="0.25">
      <c r="A24" s="12" t="s">
        <v>119</v>
      </c>
      <c r="B24" s="30" t="s">
        <v>120</v>
      </c>
      <c r="C24" s="30" t="s">
        <v>106</v>
      </c>
      <c r="D24" s="13">
        <v>2500000</v>
      </c>
      <c r="E24" s="14">
        <v>2342.9499999999998</v>
      </c>
      <c r="F24" s="15">
        <v>6.4699999999999994E-2</v>
      </c>
      <c r="G24" s="15">
        <v>7.1749999999999994E-2</v>
      </c>
    </row>
    <row r="25" spans="1:7" x14ac:dyDescent="0.25">
      <c r="A25" s="12" t="s">
        <v>121</v>
      </c>
      <c r="B25" s="30" t="s">
        <v>122</v>
      </c>
      <c r="C25" s="30" t="s">
        <v>123</v>
      </c>
      <c r="D25" s="13">
        <v>2500000</v>
      </c>
      <c r="E25" s="14">
        <v>2340.69</v>
      </c>
      <c r="F25" s="15">
        <v>6.4600000000000005E-2</v>
      </c>
      <c r="G25" s="15">
        <v>7.1800000000000003E-2</v>
      </c>
    </row>
    <row r="26" spans="1:7" x14ac:dyDescent="0.25">
      <c r="A26" s="16" t="s">
        <v>102</v>
      </c>
      <c r="B26" s="31"/>
      <c r="C26" s="31"/>
      <c r="D26" s="17"/>
      <c r="E26" s="18">
        <v>21202.97</v>
      </c>
      <c r="F26" s="19">
        <v>0.58530000000000004</v>
      </c>
      <c r="G26" s="20"/>
    </row>
    <row r="27" spans="1:7" x14ac:dyDescent="0.25">
      <c r="A27" s="12"/>
      <c r="B27" s="30"/>
      <c r="C27" s="30"/>
      <c r="D27" s="13"/>
      <c r="E27" s="14"/>
      <c r="F27" s="15"/>
      <c r="G27" s="15"/>
    </row>
    <row r="28" spans="1:7" x14ac:dyDescent="0.25">
      <c r="A28" s="16" t="s">
        <v>124</v>
      </c>
      <c r="B28" s="30"/>
      <c r="C28" s="30"/>
      <c r="D28" s="13"/>
      <c r="E28" s="14"/>
      <c r="F28" s="15"/>
      <c r="G28" s="15"/>
    </row>
    <row r="29" spans="1:7" x14ac:dyDescent="0.25">
      <c r="A29" s="12" t="s">
        <v>2090</v>
      </c>
      <c r="B29" s="30" t="s">
        <v>125</v>
      </c>
      <c r="C29" s="30" t="s">
        <v>106</v>
      </c>
      <c r="D29" s="13">
        <v>2500000</v>
      </c>
      <c r="E29" s="14">
        <v>2377.4699999999998</v>
      </c>
      <c r="F29" s="15">
        <v>6.5600000000000006E-2</v>
      </c>
      <c r="G29" s="15">
        <v>7.1800000000000003E-2</v>
      </c>
    </row>
    <row r="30" spans="1:7" x14ac:dyDescent="0.25">
      <c r="A30" s="12" t="s">
        <v>2091</v>
      </c>
      <c r="B30" s="30" t="s">
        <v>126</v>
      </c>
      <c r="C30" s="30" t="s">
        <v>106</v>
      </c>
      <c r="D30" s="13">
        <v>2500000</v>
      </c>
      <c r="E30" s="14">
        <v>2361.73</v>
      </c>
      <c r="F30" s="15">
        <v>6.5199999999999994E-2</v>
      </c>
      <c r="G30" s="15">
        <v>7.195E-2</v>
      </c>
    </row>
    <row r="31" spans="1:7" x14ac:dyDescent="0.25">
      <c r="A31" s="16" t="s">
        <v>102</v>
      </c>
      <c r="B31" s="31"/>
      <c r="C31" s="31"/>
      <c r="D31" s="17"/>
      <c r="E31" s="18">
        <v>4739.2</v>
      </c>
      <c r="F31" s="19">
        <v>0.1308</v>
      </c>
      <c r="G31" s="20"/>
    </row>
    <row r="32" spans="1:7" x14ac:dyDescent="0.25">
      <c r="A32" s="12"/>
      <c r="B32" s="30"/>
      <c r="C32" s="30"/>
      <c r="D32" s="13"/>
      <c r="E32" s="14"/>
      <c r="F32" s="15"/>
      <c r="G32" s="15"/>
    </row>
    <row r="33" spans="1:7" x14ac:dyDescent="0.25">
      <c r="A33" s="21" t="s">
        <v>127</v>
      </c>
      <c r="B33" s="32"/>
      <c r="C33" s="32"/>
      <c r="D33" s="22"/>
      <c r="E33" s="18">
        <v>33081.83</v>
      </c>
      <c r="F33" s="19">
        <v>0.91310000000000002</v>
      </c>
      <c r="G33" s="20"/>
    </row>
    <row r="34" spans="1:7" x14ac:dyDescent="0.25">
      <c r="A34" s="12"/>
      <c r="B34" s="30"/>
      <c r="C34" s="30"/>
      <c r="D34" s="13"/>
      <c r="E34" s="14"/>
      <c r="F34" s="15"/>
      <c r="G34" s="15"/>
    </row>
    <row r="35" spans="1:7" x14ac:dyDescent="0.25">
      <c r="A35" s="12"/>
      <c r="B35" s="30"/>
      <c r="C35" s="30"/>
      <c r="D35" s="13"/>
      <c r="E35" s="14"/>
      <c r="F35" s="15"/>
      <c r="G35" s="15"/>
    </row>
    <row r="36" spans="1:7" x14ac:dyDescent="0.25">
      <c r="A36" s="16" t="s">
        <v>128</v>
      </c>
      <c r="B36" s="30"/>
      <c r="C36" s="30"/>
      <c r="D36" s="13"/>
      <c r="E36" s="14"/>
      <c r="F36" s="15"/>
      <c r="G36" s="15"/>
    </row>
    <row r="37" spans="1:7" x14ac:dyDescent="0.25">
      <c r="A37" s="12" t="s">
        <v>129</v>
      </c>
      <c r="B37" s="30"/>
      <c r="C37" s="30"/>
      <c r="D37" s="13"/>
      <c r="E37" s="14">
        <v>3630.23</v>
      </c>
      <c r="F37" s="15">
        <v>0.1002</v>
      </c>
      <c r="G37" s="15">
        <v>5.9233000000000001E-2</v>
      </c>
    </row>
    <row r="38" spans="1:7" x14ac:dyDescent="0.25">
      <c r="A38" s="16" t="s">
        <v>102</v>
      </c>
      <c r="B38" s="31"/>
      <c r="C38" s="31"/>
      <c r="D38" s="17"/>
      <c r="E38" s="18">
        <v>3630.23</v>
      </c>
      <c r="F38" s="19">
        <v>0.1002</v>
      </c>
      <c r="G38" s="20"/>
    </row>
    <row r="39" spans="1:7" x14ac:dyDescent="0.25">
      <c r="A39" s="12"/>
      <c r="B39" s="30"/>
      <c r="C39" s="30"/>
      <c r="D39" s="13"/>
      <c r="E39" s="14"/>
      <c r="F39" s="15"/>
      <c r="G39" s="15"/>
    </row>
    <row r="40" spans="1:7" x14ac:dyDescent="0.25">
      <c r="A40" s="21" t="s">
        <v>127</v>
      </c>
      <c r="B40" s="32"/>
      <c r="C40" s="32"/>
      <c r="D40" s="22"/>
      <c r="E40" s="18">
        <v>3630.23</v>
      </c>
      <c r="F40" s="19">
        <v>0.1002</v>
      </c>
      <c r="G40" s="20"/>
    </row>
    <row r="41" spans="1:7" x14ac:dyDescent="0.25">
      <c r="A41" s="12" t="s">
        <v>130</v>
      </c>
      <c r="B41" s="30"/>
      <c r="C41" s="30"/>
      <c r="D41" s="13"/>
      <c r="E41" s="14">
        <v>0.58912209999999998</v>
      </c>
      <c r="F41" s="15">
        <v>1.5999999999999999E-5</v>
      </c>
      <c r="G41" s="15"/>
    </row>
    <row r="42" spans="1:7" x14ac:dyDescent="0.25">
      <c r="A42" s="12" t="s">
        <v>131</v>
      </c>
      <c r="B42" s="30"/>
      <c r="C42" s="30"/>
      <c r="D42" s="13"/>
      <c r="E42" s="23">
        <v>-475.32912210000001</v>
      </c>
      <c r="F42" s="24">
        <v>-1.3316E-2</v>
      </c>
      <c r="G42" s="15">
        <v>5.9233000000000001E-2</v>
      </c>
    </row>
    <row r="43" spans="1:7" x14ac:dyDescent="0.25">
      <c r="A43" s="25" t="s">
        <v>132</v>
      </c>
      <c r="B43" s="33"/>
      <c r="C43" s="33"/>
      <c r="D43" s="26"/>
      <c r="E43" s="27">
        <v>36237.32</v>
      </c>
      <c r="F43" s="28">
        <v>1</v>
      </c>
      <c r="G43" s="28"/>
    </row>
    <row r="45" spans="1:7" x14ac:dyDescent="0.25">
      <c r="A45" s="1" t="s">
        <v>133</v>
      </c>
    </row>
    <row r="46" spans="1:7" x14ac:dyDescent="0.25">
      <c r="A46" s="1" t="s">
        <v>134</v>
      </c>
    </row>
    <row r="48" spans="1:7" x14ac:dyDescent="0.25">
      <c r="A48" s="1" t="s">
        <v>1957</v>
      </c>
    </row>
    <row r="49" spans="1:7" x14ac:dyDescent="0.25">
      <c r="A49" s="47" t="s">
        <v>1958</v>
      </c>
      <c r="B49" s="34" t="s">
        <v>92</v>
      </c>
    </row>
    <row r="50" spans="1:7" x14ac:dyDescent="0.25">
      <c r="A50" t="s">
        <v>1959</v>
      </c>
    </row>
    <row r="51" spans="1:7" x14ac:dyDescent="0.25">
      <c r="A51" t="s">
        <v>1960</v>
      </c>
      <c r="B51" t="s">
        <v>1961</v>
      </c>
      <c r="C51" t="s">
        <v>1961</v>
      </c>
    </row>
    <row r="52" spans="1:7" x14ac:dyDescent="0.25">
      <c r="B52" s="48">
        <v>44803</v>
      </c>
      <c r="C52" s="48">
        <v>44834</v>
      </c>
    </row>
    <row r="53" spans="1:7" x14ac:dyDescent="0.25">
      <c r="A53" t="s">
        <v>1962</v>
      </c>
      <c r="B53">
        <v>25.641100000000002</v>
      </c>
      <c r="C53">
        <v>25.7044</v>
      </c>
      <c r="E53" s="2"/>
      <c r="G53"/>
    </row>
    <row r="54" spans="1:7" x14ac:dyDescent="0.25">
      <c r="A54" t="s">
        <v>1963</v>
      </c>
      <c r="B54" t="s">
        <v>1964</v>
      </c>
      <c r="C54" t="s">
        <v>1964</v>
      </c>
      <c r="E54" s="2"/>
      <c r="G54"/>
    </row>
    <row r="55" spans="1:7" x14ac:dyDescent="0.25">
      <c r="A55" t="s">
        <v>1965</v>
      </c>
      <c r="B55">
        <v>25.644200000000001</v>
      </c>
      <c r="C55">
        <v>25.7074</v>
      </c>
      <c r="E55" s="2"/>
      <c r="G55"/>
    </row>
    <row r="56" spans="1:7" x14ac:dyDescent="0.25">
      <c r="A56" t="s">
        <v>1966</v>
      </c>
      <c r="B56">
        <v>23.914100000000001</v>
      </c>
      <c r="C56">
        <v>23.973099999999999</v>
      </c>
      <c r="E56" s="2"/>
      <c r="G56"/>
    </row>
    <row r="57" spans="1:7" x14ac:dyDescent="0.25">
      <c r="A57" t="s">
        <v>1967</v>
      </c>
      <c r="B57" t="s">
        <v>1964</v>
      </c>
      <c r="C57" t="s">
        <v>1964</v>
      </c>
      <c r="E57" s="2"/>
      <c r="G57"/>
    </row>
    <row r="58" spans="1:7" x14ac:dyDescent="0.25">
      <c r="A58" t="s">
        <v>1968</v>
      </c>
      <c r="B58">
        <v>20.302099999999999</v>
      </c>
      <c r="C58">
        <v>20.339600000000001</v>
      </c>
      <c r="E58" s="2"/>
      <c r="G58"/>
    </row>
    <row r="59" spans="1:7" x14ac:dyDescent="0.25">
      <c r="A59" t="s">
        <v>1969</v>
      </c>
      <c r="B59" t="s">
        <v>1964</v>
      </c>
      <c r="C59" t="s">
        <v>1964</v>
      </c>
      <c r="E59" s="2"/>
      <c r="G59"/>
    </row>
    <row r="60" spans="1:7" x14ac:dyDescent="0.25">
      <c r="A60" t="s">
        <v>1970</v>
      </c>
      <c r="B60">
        <v>23.5246</v>
      </c>
      <c r="C60">
        <v>23.568100000000001</v>
      </c>
      <c r="E60" s="2"/>
      <c r="G60"/>
    </row>
    <row r="61" spans="1:7" x14ac:dyDescent="0.25">
      <c r="A61" t="s">
        <v>1971</v>
      </c>
      <c r="B61" t="s">
        <v>1964</v>
      </c>
      <c r="C61" t="s">
        <v>1964</v>
      </c>
      <c r="E61" s="2"/>
      <c r="G61"/>
    </row>
    <row r="62" spans="1:7" x14ac:dyDescent="0.25">
      <c r="A62" t="s">
        <v>1972</v>
      </c>
      <c r="B62">
        <v>23.7224</v>
      </c>
      <c r="C62">
        <v>23.766100000000002</v>
      </c>
      <c r="E62" s="2"/>
      <c r="G62"/>
    </row>
    <row r="63" spans="1:7" x14ac:dyDescent="0.25">
      <c r="A63" t="s">
        <v>1973</v>
      </c>
      <c r="B63">
        <v>22.3139</v>
      </c>
      <c r="C63">
        <v>22.3551</v>
      </c>
      <c r="E63" s="2"/>
      <c r="G63"/>
    </row>
    <row r="64" spans="1:7" x14ac:dyDescent="0.25">
      <c r="A64" t="s">
        <v>1974</v>
      </c>
      <c r="B64" t="s">
        <v>1964</v>
      </c>
      <c r="C64" t="s">
        <v>1964</v>
      </c>
      <c r="E64" s="2"/>
      <c r="G64"/>
    </row>
    <row r="65" spans="1:7" x14ac:dyDescent="0.25">
      <c r="A65" t="s">
        <v>1975</v>
      </c>
      <c r="E65" s="2"/>
      <c r="G65"/>
    </row>
    <row r="67" spans="1:7" x14ac:dyDescent="0.25">
      <c r="A67" t="s">
        <v>1976</v>
      </c>
      <c r="B67" s="34" t="s">
        <v>92</v>
      </c>
    </row>
    <row r="68" spans="1:7" x14ac:dyDescent="0.25">
      <c r="A68" t="s">
        <v>1977</v>
      </c>
      <c r="B68" s="34" t="s">
        <v>92</v>
      </c>
    </row>
    <row r="69" spans="1:7" ht="30" x14ac:dyDescent="0.25">
      <c r="A69" s="47" t="s">
        <v>1978</v>
      </c>
      <c r="B69" s="34" t="s">
        <v>92</v>
      </c>
    </row>
    <row r="70" spans="1:7" x14ac:dyDescent="0.25">
      <c r="A70" s="47" t="s">
        <v>1979</v>
      </c>
      <c r="B70" s="34" t="s">
        <v>92</v>
      </c>
    </row>
    <row r="71" spans="1:7" x14ac:dyDescent="0.25">
      <c r="A71" t="s">
        <v>1980</v>
      </c>
      <c r="B71" s="49">
        <v>0.75370313980832404</v>
      </c>
    </row>
    <row r="72" spans="1:7" ht="30" x14ac:dyDescent="0.25">
      <c r="A72" s="47" t="s">
        <v>1981</v>
      </c>
      <c r="B72" s="34" t="s">
        <v>92</v>
      </c>
    </row>
    <row r="73" spans="1:7" ht="30" x14ac:dyDescent="0.25">
      <c r="A73" s="47" t="s">
        <v>1982</v>
      </c>
      <c r="B73" s="34" t="s">
        <v>92</v>
      </c>
    </row>
    <row r="74" spans="1:7" x14ac:dyDescent="0.25">
      <c r="A74" t="s">
        <v>2114</v>
      </c>
      <c r="B74" s="34" t="s">
        <v>92</v>
      </c>
    </row>
    <row r="75" spans="1:7" x14ac:dyDescent="0.25">
      <c r="A75" t="s">
        <v>2115</v>
      </c>
      <c r="B75" s="34" t="s">
        <v>92</v>
      </c>
    </row>
    <row r="78" spans="1:7" ht="30" x14ac:dyDescent="0.25">
      <c r="A78" s="63" t="s">
        <v>2164</v>
      </c>
      <c r="B78" s="55" t="s">
        <v>2165</v>
      </c>
      <c r="C78" s="55" t="s">
        <v>2121</v>
      </c>
      <c r="D78" s="65" t="s">
        <v>2122</v>
      </c>
      <c r="E78" s="65" t="s">
        <v>2121</v>
      </c>
      <c r="F78" s="65" t="s">
        <v>2122</v>
      </c>
    </row>
    <row r="79" spans="1:7" ht="102" customHeight="1" x14ac:dyDescent="0.25">
      <c r="A79" s="64" t="str">
        <f>HYPERLINK("[EDEL_Portfolio Monthly 30092022.xlsx]EDACBF!A1","Edelweiss Money Market Fund")</f>
        <v>Edelweiss Money Market Fund</v>
      </c>
      <c r="B79" s="56"/>
      <c r="C79" s="57" t="s">
        <v>2123</v>
      </c>
      <c r="D79" s="58"/>
      <c r="E79" s="57" t="s">
        <v>2124</v>
      </c>
      <c r="F79"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E2B00-4230-4BDA-9753-5722DEB23848}">
  <dimension ref="A1:H237"/>
  <sheetViews>
    <sheetView showGridLines="0" workbookViewId="0">
      <pane ySplit="4" topLeftCell="A230"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43</v>
      </c>
      <c r="B1" s="66"/>
      <c r="C1" s="66"/>
      <c r="D1" s="66"/>
      <c r="E1" s="66"/>
      <c r="F1" s="66"/>
      <c r="G1" s="66"/>
      <c r="H1" s="51" t="str">
        <f>HYPERLINK("[EDEL_Portfolio Monthly 30092022.xlsx]Index!A1","Index")</f>
        <v>Index</v>
      </c>
    </row>
    <row r="2" spans="1:8" ht="18.75" x14ac:dyDescent="0.25">
      <c r="A2" s="66" t="s">
        <v>44</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902</v>
      </c>
      <c r="B8" s="30" t="s">
        <v>903</v>
      </c>
      <c r="C8" s="30" t="s">
        <v>855</v>
      </c>
      <c r="D8" s="13">
        <v>6038335</v>
      </c>
      <c r="E8" s="14">
        <v>52050.45</v>
      </c>
      <c r="F8" s="15">
        <v>5.9900000000000002E-2</v>
      </c>
      <c r="G8" s="15"/>
    </row>
    <row r="9" spans="1:8" x14ac:dyDescent="0.25">
      <c r="A9" s="12" t="s">
        <v>856</v>
      </c>
      <c r="B9" s="30" t="s">
        <v>857</v>
      </c>
      <c r="C9" s="30" t="s">
        <v>858</v>
      </c>
      <c r="D9" s="13">
        <v>1976313</v>
      </c>
      <c r="E9" s="14">
        <v>46991.78</v>
      </c>
      <c r="F9" s="15">
        <v>5.4100000000000002E-2</v>
      </c>
      <c r="G9" s="15"/>
    </row>
    <row r="10" spans="1:8" x14ac:dyDescent="0.25">
      <c r="A10" s="12" t="s">
        <v>882</v>
      </c>
      <c r="B10" s="30" t="s">
        <v>883</v>
      </c>
      <c r="C10" s="30" t="s">
        <v>855</v>
      </c>
      <c r="D10" s="13">
        <v>3152694</v>
      </c>
      <c r="E10" s="14">
        <v>44810.82</v>
      </c>
      <c r="F10" s="15">
        <v>5.16E-2</v>
      </c>
      <c r="G10" s="15"/>
    </row>
    <row r="11" spans="1:8" x14ac:dyDescent="0.25">
      <c r="A11" s="12" t="s">
        <v>900</v>
      </c>
      <c r="B11" s="30" t="s">
        <v>901</v>
      </c>
      <c r="C11" s="30" t="s">
        <v>881</v>
      </c>
      <c r="D11" s="13">
        <v>2076649</v>
      </c>
      <c r="E11" s="14">
        <v>29352.400000000001</v>
      </c>
      <c r="F11" s="15">
        <v>3.3799999999999997E-2</v>
      </c>
      <c r="G11" s="15"/>
    </row>
    <row r="12" spans="1:8" x14ac:dyDescent="0.25">
      <c r="A12" s="12" t="s">
        <v>932</v>
      </c>
      <c r="B12" s="30" t="s">
        <v>933</v>
      </c>
      <c r="C12" s="30" t="s">
        <v>855</v>
      </c>
      <c r="D12" s="13">
        <v>3827409</v>
      </c>
      <c r="E12" s="14">
        <v>28062.560000000001</v>
      </c>
      <c r="F12" s="15">
        <v>3.2300000000000002E-2</v>
      </c>
      <c r="G12" s="15"/>
    </row>
    <row r="13" spans="1:8" x14ac:dyDescent="0.25">
      <c r="A13" s="12" t="s">
        <v>1117</v>
      </c>
      <c r="B13" s="30" t="s">
        <v>1118</v>
      </c>
      <c r="C13" s="30" t="s">
        <v>1028</v>
      </c>
      <c r="D13" s="13">
        <v>6785246</v>
      </c>
      <c r="E13" s="14">
        <v>22540.59</v>
      </c>
      <c r="F13" s="15">
        <v>2.5999999999999999E-2</v>
      </c>
      <c r="G13" s="15"/>
    </row>
    <row r="14" spans="1:8" x14ac:dyDescent="0.25">
      <c r="A14" s="12" t="s">
        <v>1151</v>
      </c>
      <c r="B14" s="30" t="s">
        <v>1152</v>
      </c>
      <c r="C14" s="30" t="s">
        <v>855</v>
      </c>
      <c r="D14" s="13">
        <v>3978748</v>
      </c>
      <c r="E14" s="14">
        <v>21111.24</v>
      </c>
      <c r="F14" s="15">
        <v>2.4299999999999999E-2</v>
      </c>
      <c r="G14" s="15"/>
    </row>
    <row r="15" spans="1:8" x14ac:dyDescent="0.25">
      <c r="A15" s="12" t="s">
        <v>991</v>
      </c>
      <c r="B15" s="30" t="s">
        <v>992</v>
      </c>
      <c r="C15" s="30" t="s">
        <v>993</v>
      </c>
      <c r="D15" s="13">
        <v>873239</v>
      </c>
      <c r="E15" s="14">
        <v>16134.84</v>
      </c>
      <c r="F15" s="15">
        <v>1.8599999999999998E-2</v>
      </c>
      <c r="G15" s="15"/>
    </row>
    <row r="16" spans="1:8" x14ac:dyDescent="0.25">
      <c r="A16" s="12" t="s">
        <v>865</v>
      </c>
      <c r="B16" s="30" t="s">
        <v>866</v>
      </c>
      <c r="C16" s="30" t="s">
        <v>867</v>
      </c>
      <c r="D16" s="13">
        <v>605798</v>
      </c>
      <c r="E16" s="14">
        <v>13859.14</v>
      </c>
      <c r="F16" s="15">
        <v>1.6E-2</v>
      </c>
      <c r="G16" s="15"/>
    </row>
    <row r="17" spans="1:7" x14ac:dyDescent="0.25">
      <c r="A17" s="12" t="s">
        <v>959</v>
      </c>
      <c r="B17" s="30" t="s">
        <v>960</v>
      </c>
      <c r="C17" s="30" t="s">
        <v>861</v>
      </c>
      <c r="D17" s="13">
        <v>1089569</v>
      </c>
      <c r="E17" s="14">
        <v>13817.91</v>
      </c>
      <c r="F17" s="15">
        <v>1.5900000000000001E-2</v>
      </c>
      <c r="G17" s="15"/>
    </row>
    <row r="18" spans="1:7" x14ac:dyDescent="0.25">
      <c r="A18" s="12" t="s">
        <v>915</v>
      </c>
      <c r="B18" s="30" t="s">
        <v>916</v>
      </c>
      <c r="C18" s="30" t="s">
        <v>867</v>
      </c>
      <c r="D18" s="13">
        <v>181807</v>
      </c>
      <c r="E18" s="14">
        <v>13336.91</v>
      </c>
      <c r="F18" s="15">
        <v>1.54E-2</v>
      </c>
      <c r="G18" s="15"/>
    </row>
    <row r="19" spans="1:7" x14ac:dyDescent="0.25">
      <c r="A19" s="12" t="s">
        <v>1026</v>
      </c>
      <c r="B19" s="30" t="s">
        <v>1027</v>
      </c>
      <c r="C19" s="30" t="s">
        <v>1028</v>
      </c>
      <c r="D19" s="13">
        <v>477457</v>
      </c>
      <c r="E19" s="14">
        <v>12874.39</v>
      </c>
      <c r="F19" s="15">
        <v>1.4800000000000001E-2</v>
      </c>
      <c r="G19" s="15"/>
    </row>
    <row r="20" spans="1:7" x14ac:dyDescent="0.25">
      <c r="A20" s="12" t="s">
        <v>859</v>
      </c>
      <c r="B20" s="30" t="s">
        <v>860</v>
      </c>
      <c r="C20" s="30" t="s">
        <v>861</v>
      </c>
      <c r="D20" s="13">
        <v>126894</v>
      </c>
      <c r="E20" s="14">
        <v>11202.39</v>
      </c>
      <c r="F20" s="15">
        <v>1.29E-2</v>
      </c>
      <c r="G20" s="15"/>
    </row>
    <row r="21" spans="1:7" x14ac:dyDescent="0.25">
      <c r="A21" s="12" t="s">
        <v>1035</v>
      </c>
      <c r="B21" s="30" t="s">
        <v>1036</v>
      </c>
      <c r="C21" s="30" t="s">
        <v>855</v>
      </c>
      <c r="D21" s="13">
        <v>865407</v>
      </c>
      <c r="E21" s="14">
        <v>10256.799999999999</v>
      </c>
      <c r="F21" s="15">
        <v>1.18E-2</v>
      </c>
      <c r="G21" s="15"/>
    </row>
    <row r="22" spans="1:7" x14ac:dyDescent="0.25">
      <c r="A22" s="12" t="s">
        <v>1095</v>
      </c>
      <c r="B22" s="30" t="s">
        <v>1096</v>
      </c>
      <c r="C22" s="30" t="s">
        <v>861</v>
      </c>
      <c r="D22" s="13">
        <v>946891</v>
      </c>
      <c r="E22" s="14">
        <v>9774.2800000000007</v>
      </c>
      <c r="F22" s="15">
        <v>1.1299999999999999E-2</v>
      </c>
      <c r="G22" s="15"/>
    </row>
    <row r="23" spans="1:7" x14ac:dyDescent="0.25">
      <c r="A23" s="12" t="s">
        <v>1172</v>
      </c>
      <c r="B23" s="30" t="s">
        <v>1173</v>
      </c>
      <c r="C23" s="30" t="s">
        <v>899</v>
      </c>
      <c r="D23" s="13">
        <v>5971458</v>
      </c>
      <c r="E23" s="14">
        <v>9533.43</v>
      </c>
      <c r="F23" s="15">
        <v>1.0999999999999999E-2</v>
      </c>
      <c r="G23" s="15"/>
    </row>
    <row r="24" spans="1:7" x14ac:dyDescent="0.25">
      <c r="A24" s="12" t="s">
        <v>895</v>
      </c>
      <c r="B24" s="30" t="s">
        <v>896</v>
      </c>
      <c r="C24" s="30" t="s">
        <v>864</v>
      </c>
      <c r="D24" s="13">
        <v>9036858</v>
      </c>
      <c r="E24" s="14">
        <v>9122.7099999999991</v>
      </c>
      <c r="F24" s="15">
        <v>1.0500000000000001E-2</v>
      </c>
      <c r="G24" s="15"/>
    </row>
    <row r="25" spans="1:7" x14ac:dyDescent="0.25">
      <c r="A25" s="12" t="s">
        <v>1093</v>
      </c>
      <c r="B25" s="30" t="s">
        <v>1094</v>
      </c>
      <c r="C25" s="30" t="s">
        <v>970</v>
      </c>
      <c r="D25" s="13">
        <v>2604400</v>
      </c>
      <c r="E25" s="14">
        <v>8638.7900000000009</v>
      </c>
      <c r="F25" s="15">
        <v>9.9000000000000008E-3</v>
      </c>
      <c r="G25" s="15"/>
    </row>
    <row r="26" spans="1:7" x14ac:dyDescent="0.25">
      <c r="A26" s="12" t="s">
        <v>1389</v>
      </c>
      <c r="B26" s="30" t="s">
        <v>1390</v>
      </c>
      <c r="C26" s="30" t="s">
        <v>867</v>
      </c>
      <c r="D26" s="13">
        <v>468550</v>
      </c>
      <c r="E26" s="14">
        <v>7863.91</v>
      </c>
      <c r="F26" s="15">
        <v>9.1000000000000004E-3</v>
      </c>
      <c r="G26" s="15"/>
    </row>
    <row r="27" spans="1:7" x14ac:dyDescent="0.25">
      <c r="A27" s="12" t="s">
        <v>1182</v>
      </c>
      <c r="B27" s="30" t="s">
        <v>1183</v>
      </c>
      <c r="C27" s="30" t="s">
        <v>873</v>
      </c>
      <c r="D27" s="13">
        <v>173877</v>
      </c>
      <c r="E27" s="14">
        <v>7538.79</v>
      </c>
      <c r="F27" s="15">
        <v>8.6999999999999994E-3</v>
      </c>
      <c r="G27" s="15"/>
    </row>
    <row r="28" spans="1:7" x14ac:dyDescent="0.25">
      <c r="A28" s="12" t="s">
        <v>917</v>
      </c>
      <c r="B28" s="30" t="s">
        <v>918</v>
      </c>
      <c r="C28" s="30" t="s">
        <v>919</v>
      </c>
      <c r="D28" s="13">
        <v>1851438</v>
      </c>
      <c r="E28" s="14">
        <v>7230.79</v>
      </c>
      <c r="F28" s="15">
        <v>8.3000000000000001E-3</v>
      </c>
      <c r="G28" s="15"/>
    </row>
    <row r="29" spans="1:7" x14ac:dyDescent="0.25">
      <c r="A29" s="12" t="s">
        <v>906</v>
      </c>
      <c r="B29" s="30" t="s">
        <v>907</v>
      </c>
      <c r="C29" s="30" t="s">
        <v>881</v>
      </c>
      <c r="D29" s="13">
        <v>763028</v>
      </c>
      <c r="E29" s="14">
        <v>7114.09</v>
      </c>
      <c r="F29" s="15">
        <v>8.2000000000000007E-3</v>
      </c>
      <c r="G29" s="15"/>
    </row>
    <row r="30" spans="1:7" x14ac:dyDescent="0.25">
      <c r="A30" s="12" t="s">
        <v>1141</v>
      </c>
      <c r="B30" s="30" t="s">
        <v>1142</v>
      </c>
      <c r="C30" s="30" t="s">
        <v>1012</v>
      </c>
      <c r="D30" s="13">
        <v>521001</v>
      </c>
      <c r="E30" s="14">
        <v>6514.86</v>
      </c>
      <c r="F30" s="15">
        <v>7.4999999999999997E-3</v>
      </c>
      <c r="G30" s="15"/>
    </row>
    <row r="31" spans="1:7" x14ac:dyDescent="0.25">
      <c r="A31" s="12" t="s">
        <v>853</v>
      </c>
      <c r="B31" s="30" t="s">
        <v>854</v>
      </c>
      <c r="C31" s="30" t="s">
        <v>855</v>
      </c>
      <c r="D31" s="13">
        <v>357731</v>
      </c>
      <c r="E31" s="14">
        <v>6507.84</v>
      </c>
      <c r="F31" s="15">
        <v>7.4999999999999997E-3</v>
      </c>
      <c r="G31" s="15"/>
    </row>
    <row r="32" spans="1:7" x14ac:dyDescent="0.25">
      <c r="A32" s="12" t="s">
        <v>879</v>
      </c>
      <c r="B32" s="30" t="s">
        <v>880</v>
      </c>
      <c r="C32" s="30" t="s">
        <v>881</v>
      </c>
      <c r="D32" s="13">
        <v>211486</v>
      </c>
      <c r="E32" s="14">
        <v>6354.2</v>
      </c>
      <c r="F32" s="15">
        <v>7.3000000000000001E-3</v>
      </c>
      <c r="G32" s="15"/>
    </row>
    <row r="33" spans="1:7" x14ac:dyDescent="0.25">
      <c r="A33" s="12" t="s">
        <v>904</v>
      </c>
      <c r="B33" s="30" t="s">
        <v>905</v>
      </c>
      <c r="C33" s="30" t="s">
        <v>881</v>
      </c>
      <c r="D33" s="13">
        <v>197588</v>
      </c>
      <c r="E33" s="14">
        <v>6242.1</v>
      </c>
      <c r="F33" s="15">
        <v>7.1999999999999998E-3</v>
      </c>
      <c r="G33" s="15"/>
    </row>
    <row r="34" spans="1:7" x14ac:dyDescent="0.25">
      <c r="A34" s="12" t="s">
        <v>1391</v>
      </c>
      <c r="B34" s="30" t="s">
        <v>1392</v>
      </c>
      <c r="C34" s="30" t="s">
        <v>973</v>
      </c>
      <c r="D34" s="13">
        <v>7000456</v>
      </c>
      <c r="E34" s="14">
        <v>6093.9</v>
      </c>
      <c r="F34" s="15">
        <v>7.0000000000000001E-3</v>
      </c>
      <c r="G34" s="15"/>
    </row>
    <row r="35" spans="1:7" x14ac:dyDescent="0.25">
      <c r="A35" s="12" t="s">
        <v>1052</v>
      </c>
      <c r="B35" s="30" t="s">
        <v>1053</v>
      </c>
      <c r="C35" s="30" t="s">
        <v>876</v>
      </c>
      <c r="D35" s="13">
        <v>94001</v>
      </c>
      <c r="E35" s="14">
        <v>5879.86</v>
      </c>
      <c r="F35" s="15">
        <v>6.7999999999999996E-3</v>
      </c>
      <c r="G35" s="15"/>
    </row>
    <row r="36" spans="1:7" x14ac:dyDescent="0.25">
      <c r="A36" s="12" t="s">
        <v>884</v>
      </c>
      <c r="B36" s="30" t="s">
        <v>885</v>
      </c>
      <c r="C36" s="30" t="s">
        <v>886</v>
      </c>
      <c r="D36" s="13">
        <v>300000</v>
      </c>
      <c r="E36" s="14">
        <v>5565.9</v>
      </c>
      <c r="F36" s="15">
        <v>6.4000000000000003E-3</v>
      </c>
      <c r="G36" s="15"/>
    </row>
    <row r="37" spans="1:7" x14ac:dyDescent="0.25">
      <c r="A37" s="12" t="s">
        <v>1107</v>
      </c>
      <c r="B37" s="30" t="s">
        <v>1108</v>
      </c>
      <c r="C37" s="30" t="s">
        <v>956</v>
      </c>
      <c r="D37" s="13">
        <v>5592220</v>
      </c>
      <c r="E37" s="14">
        <v>5553.07</v>
      </c>
      <c r="F37" s="15">
        <v>6.4000000000000003E-3</v>
      </c>
      <c r="G37" s="15"/>
    </row>
    <row r="38" spans="1:7" x14ac:dyDescent="0.25">
      <c r="A38" s="12" t="s">
        <v>868</v>
      </c>
      <c r="B38" s="30" t="s">
        <v>869</v>
      </c>
      <c r="C38" s="30" t="s">
        <v>870</v>
      </c>
      <c r="D38" s="13">
        <v>794416</v>
      </c>
      <c r="E38" s="14">
        <v>5338.87</v>
      </c>
      <c r="F38" s="15">
        <v>6.1000000000000004E-3</v>
      </c>
      <c r="G38" s="15"/>
    </row>
    <row r="39" spans="1:7" x14ac:dyDescent="0.25">
      <c r="A39" s="12" t="s">
        <v>871</v>
      </c>
      <c r="B39" s="30" t="s">
        <v>872</v>
      </c>
      <c r="C39" s="30" t="s">
        <v>873</v>
      </c>
      <c r="D39" s="13">
        <v>559964</v>
      </c>
      <c r="E39" s="14">
        <v>5312.1</v>
      </c>
      <c r="F39" s="15">
        <v>6.1000000000000004E-3</v>
      </c>
      <c r="G39" s="15"/>
    </row>
    <row r="40" spans="1:7" x14ac:dyDescent="0.25">
      <c r="A40" s="12" t="s">
        <v>1393</v>
      </c>
      <c r="B40" s="30" t="s">
        <v>1394</v>
      </c>
      <c r="C40" s="30" t="s">
        <v>948</v>
      </c>
      <c r="D40" s="13">
        <v>162964</v>
      </c>
      <c r="E40" s="14">
        <v>5234.97</v>
      </c>
      <c r="F40" s="15">
        <v>6.0000000000000001E-3</v>
      </c>
      <c r="G40" s="15"/>
    </row>
    <row r="41" spans="1:7" x14ac:dyDescent="0.25">
      <c r="A41" s="12" t="s">
        <v>1178</v>
      </c>
      <c r="B41" s="30" t="s">
        <v>1179</v>
      </c>
      <c r="C41" s="30" t="s">
        <v>891</v>
      </c>
      <c r="D41" s="13">
        <v>303660</v>
      </c>
      <c r="E41" s="14">
        <v>5183.17</v>
      </c>
      <c r="F41" s="15">
        <v>6.0000000000000001E-3</v>
      </c>
      <c r="G41" s="15"/>
    </row>
    <row r="42" spans="1:7" x14ac:dyDescent="0.25">
      <c r="A42" s="12" t="s">
        <v>874</v>
      </c>
      <c r="B42" s="30" t="s">
        <v>875</v>
      </c>
      <c r="C42" s="30" t="s">
        <v>876</v>
      </c>
      <c r="D42" s="13">
        <v>997200</v>
      </c>
      <c r="E42" s="14">
        <v>5141.5600000000004</v>
      </c>
      <c r="F42" s="15">
        <v>5.8999999999999999E-3</v>
      </c>
      <c r="G42" s="15"/>
    </row>
    <row r="43" spans="1:7" x14ac:dyDescent="0.25">
      <c r="A43" s="12" t="s">
        <v>1060</v>
      </c>
      <c r="B43" s="30" t="s">
        <v>1061</v>
      </c>
      <c r="C43" s="30" t="s">
        <v>881</v>
      </c>
      <c r="D43" s="13">
        <v>236000</v>
      </c>
      <c r="E43" s="14">
        <v>4926.8500000000004</v>
      </c>
      <c r="F43" s="15">
        <v>5.7000000000000002E-3</v>
      </c>
      <c r="G43" s="15"/>
    </row>
    <row r="44" spans="1:7" x14ac:dyDescent="0.25">
      <c r="A44" s="12" t="s">
        <v>1395</v>
      </c>
      <c r="B44" s="30" t="s">
        <v>1396</v>
      </c>
      <c r="C44" s="30" t="s">
        <v>858</v>
      </c>
      <c r="D44" s="13">
        <v>1615982</v>
      </c>
      <c r="E44" s="14">
        <v>4925.51</v>
      </c>
      <c r="F44" s="15">
        <v>5.7000000000000002E-3</v>
      </c>
      <c r="G44" s="15"/>
    </row>
    <row r="45" spans="1:7" x14ac:dyDescent="0.25">
      <c r="A45" s="12" t="s">
        <v>1071</v>
      </c>
      <c r="B45" s="30" t="s">
        <v>1072</v>
      </c>
      <c r="C45" s="30" t="s">
        <v>881</v>
      </c>
      <c r="D45" s="13">
        <v>147972</v>
      </c>
      <c r="E45" s="14">
        <v>4796.07</v>
      </c>
      <c r="F45" s="15">
        <v>5.4999999999999997E-3</v>
      </c>
      <c r="G45" s="15"/>
    </row>
    <row r="46" spans="1:7" x14ac:dyDescent="0.25">
      <c r="A46" s="12" t="s">
        <v>1121</v>
      </c>
      <c r="B46" s="30" t="s">
        <v>1122</v>
      </c>
      <c r="C46" s="30" t="s">
        <v>867</v>
      </c>
      <c r="D46" s="13">
        <v>521530</v>
      </c>
      <c r="E46" s="14">
        <v>4764.18</v>
      </c>
      <c r="F46" s="15">
        <v>5.4999999999999997E-3</v>
      </c>
      <c r="G46" s="15"/>
    </row>
    <row r="47" spans="1:7" x14ac:dyDescent="0.25">
      <c r="A47" s="12" t="s">
        <v>1397</v>
      </c>
      <c r="B47" s="30" t="s">
        <v>1398</v>
      </c>
      <c r="C47" s="30" t="s">
        <v>938</v>
      </c>
      <c r="D47" s="13">
        <v>188486</v>
      </c>
      <c r="E47" s="14">
        <v>4763.8</v>
      </c>
      <c r="F47" s="15">
        <v>5.4999999999999997E-3</v>
      </c>
      <c r="G47" s="15"/>
    </row>
    <row r="48" spans="1:7" x14ac:dyDescent="0.25">
      <c r="A48" s="12" t="s">
        <v>1399</v>
      </c>
      <c r="B48" s="30" t="s">
        <v>1400</v>
      </c>
      <c r="C48" s="30" t="s">
        <v>1401</v>
      </c>
      <c r="D48" s="13">
        <v>3727120</v>
      </c>
      <c r="E48" s="14">
        <v>4725.99</v>
      </c>
      <c r="F48" s="15">
        <v>5.4000000000000003E-3</v>
      </c>
      <c r="G48" s="15"/>
    </row>
    <row r="49" spans="1:7" x14ac:dyDescent="0.25">
      <c r="A49" s="12" t="s">
        <v>908</v>
      </c>
      <c r="B49" s="30" t="s">
        <v>909</v>
      </c>
      <c r="C49" s="30" t="s">
        <v>881</v>
      </c>
      <c r="D49" s="13">
        <v>461265</v>
      </c>
      <c r="E49" s="14">
        <v>4652.32</v>
      </c>
      <c r="F49" s="15">
        <v>5.4000000000000003E-3</v>
      </c>
      <c r="G49" s="15"/>
    </row>
    <row r="50" spans="1:7" x14ac:dyDescent="0.25">
      <c r="A50" s="12" t="s">
        <v>1155</v>
      </c>
      <c r="B50" s="30" t="s">
        <v>1156</v>
      </c>
      <c r="C50" s="30" t="s">
        <v>985</v>
      </c>
      <c r="D50" s="13">
        <v>500000</v>
      </c>
      <c r="E50" s="14">
        <v>4552.25</v>
      </c>
      <c r="F50" s="15">
        <v>5.1999999999999998E-3</v>
      </c>
      <c r="G50" s="15"/>
    </row>
    <row r="51" spans="1:7" x14ac:dyDescent="0.25">
      <c r="A51" s="12" t="s">
        <v>1402</v>
      </c>
      <c r="B51" s="30" t="s">
        <v>1403</v>
      </c>
      <c r="C51" s="30" t="s">
        <v>948</v>
      </c>
      <c r="D51" s="13">
        <v>800787</v>
      </c>
      <c r="E51" s="14">
        <v>4477.2</v>
      </c>
      <c r="F51" s="15">
        <v>5.1999999999999998E-3</v>
      </c>
      <c r="G51" s="15"/>
    </row>
    <row r="52" spans="1:7" x14ac:dyDescent="0.25">
      <c r="A52" s="12" t="s">
        <v>912</v>
      </c>
      <c r="B52" s="30" t="s">
        <v>913</v>
      </c>
      <c r="C52" s="30" t="s">
        <v>914</v>
      </c>
      <c r="D52" s="13">
        <v>3488931</v>
      </c>
      <c r="E52" s="14">
        <v>4457.1099999999997</v>
      </c>
      <c r="F52" s="15">
        <v>5.1000000000000004E-3</v>
      </c>
      <c r="G52" s="15"/>
    </row>
    <row r="53" spans="1:7" x14ac:dyDescent="0.25">
      <c r="A53" s="12" t="s">
        <v>1161</v>
      </c>
      <c r="B53" s="30" t="s">
        <v>1162</v>
      </c>
      <c r="C53" s="30" t="s">
        <v>1163</v>
      </c>
      <c r="D53" s="13">
        <v>2088135</v>
      </c>
      <c r="E53" s="14">
        <v>4432.07</v>
      </c>
      <c r="F53" s="15">
        <v>5.1000000000000004E-3</v>
      </c>
      <c r="G53" s="15"/>
    </row>
    <row r="54" spans="1:7" x14ac:dyDescent="0.25">
      <c r="A54" s="12" t="s">
        <v>1029</v>
      </c>
      <c r="B54" s="30" t="s">
        <v>1030</v>
      </c>
      <c r="C54" s="30" t="s">
        <v>870</v>
      </c>
      <c r="D54" s="13">
        <v>439383</v>
      </c>
      <c r="E54" s="14">
        <v>4368.3500000000004</v>
      </c>
      <c r="F54" s="15">
        <v>5.0000000000000001E-3</v>
      </c>
      <c r="G54" s="15"/>
    </row>
    <row r="55" spans="1:7" x14ac:dyDescent="0.25">
      <c r="A55" s="12" t="s">
        <v>1404</v>
      </c>
      <c r="B55" s="30" t="s">
        <v>1405</v>
      </c>
      <c r="C55" s="30" t="s">
        <v>973</v>
      </c>
      <c r="D55" s="13">
        <v>2131469</v>
      </c>
      <c r="E55" s="14">
        <v>4260.8100000000004</v>
      </c>
      <c r="F55" s="15">
        <v>4.8999999999999998E-3</v>
      </c>
      <c r="G55" s="15"/>
    </row>
    <row r="56" spans="1:7" x14ac:dyDescent="0.25">
      <c r="A56" s="12" t="s">
        <v>1406</v>
      </c>
      <c r="B56" s="30" t="s">
        <v>1407</v>
      </c>
      <c r="C56" s="30" t="s">
        <v>881</v>
      </c>
      <c r="D56" s="13">
        <v>49499</v>
      </c>
      <c r="E56" s="14">
        <v>4235.3599999999997</v>
      </c>
      <c r="F56" s="15">
        <v>4.8999999999999998E-3</v>
      </c>
      <c r="G56" s="15"/>
    </row>
    <row r="57" spans="1:7" x14ac:dyDescent="0.25">
      <c r="A57" s="12" t="s">
        <v>1408</v>
      </c>
      <c r="B57" s="30" t="s">
        <v>1409</v>
      </c>
      <c r="C57" s="30" t="s">
        <v>945</v>
      </c>
      <c r="D57" s="13">
        <v>350000</v>
      </c>
      <c r="E57" s="14">
        <v>4201.3999999999996</v>
      </c>
      <c r="F57" s="15">
        <v>4.7999999999999996E-3</v>
      </c>
      <c r="G57" s="15"/>
    </row>
    <row r="58" spans="1:7" x14ac:dyDescent="0.25">
      <c r="A58" s="12" t="s">
        <v>1168</v>
      </c>
      <c r="B58" s="30" t="s">
        <v>1169</v>
      </c>
      <c r="C58" s="30" t="s">
        <v>873</v>
      </c>
      <c r="D58" s="13">
        <v>21458</v>
      </c>
      <c r="E58" s="14">
        <v>4106.88</v>
      </c>
      <c r="F58" s="15">
        <v>4.7000000000000002E-3</v>
      </c>
      <c r="G58" s="15"/>
    </row>
    <row r="59" spans="1:7" x14ac:dyDescent="0.25">
      <c r="A59" s="12" t="s">
        <v>1410</v>
      </c>
      <c r="B59" s="30" t="s">
        <v>1411</v>
      </c>
      <c r="C59" s="30" t="s">
        <v>945</v>
      </c>
      <c r="D59" s="13">
        <v>1488279</v>
      </c>
      <c r="E59" s="14">
        <v>4061.51</v>
      </c>
      <c r="F59" s="15">
        <v>4.7000000000000002E-3</v>
      </c>
      <c r="G59" s="15"/>
    </row>
    <row r="60" spans="1:7" x14ac:dyDescent="0.25">
      <c r="A60" s="12" t="s">
        <v>1412</v>
      </c>
      <c r="B60" s="30" t="s">
        <v>1413</v>
      </c>
      <c r="C60" s="30" t="s">
        <v>1019</v>
      </c>
      <c r="D60" s="13">
        <v>92000</v>
      </c>
      <c r="E60" s="14">
        <v>4035.63</v>
      </c>
      <c r="F60" s="15">
        <v>4.5999999999999999E-3</v>
      </c>
      <c r="G60" s="15"/>
    </row>
    <row r="61" spans="1:7" x14ac:dyDescent="0.25">
      <c r="A61" s="12" t="s">
        <v>1099</v>
      </c>
      <c r="B61" s="30" t="s">
        <v>1100</v>
      </c>
      <c r="C61" s="30" t="s">
        <v>1012</v>
      </c>
      <c r="D61" s="13">
        <v>752120</v>
      </c>
      <c r="E61" s="14">
        <v>3989.62</v>
      </c>
      <c r="F61" s="15">
        <v>4.5999999999999999E-3</v>
      </c>
      <c r="G61" s="15"/>
    </row>
    <row r="62" spans="1:7" x14ac:dyDescent="0.25">
      <c r="A62" s="12" t="s">
        <v>1414</v>
      </c>
      <c r="B62" s="30" t="s">
        <v>1415</v>
      </c>
      <c r="C62" s="30" t="s">
        <v>867</v>
      </c>
      <c r="D62" s="13">
        <v>400000</v>
      </c>
      <c r="E62" s="14">
        <v>3976.4</v>
      </c>
      <c r="F62" s="15">
        <v>4.5999999999999999E-3</v>
      </c>
      <c r="G62" s="15"/>
    </row>
    <row r="63" spans="1:7" x14ac:dyDescent="0.25">
      <c r="A63" s="12" t="s">
        <v>1147</v>
      </c>
      <c r="B63" s="30" t="s">
        <v>1148</v>
      </c>
      <c r="C63" s="30" t="s">
        <v>855</v>
      </c>
      <c r="D63" s="13">
        <v>2968268</v>
      </c>
      <c r="E63" s="14">
        <v>3929.99</v>
      </c>
      <c r="F63" s="15">
        <v>4.4999999999999997E-3</v>
      </c>
      <c r="G63" s="15"/>
    </row>
    <row r="64" spans="1:7" x14ac:dyDescent="0.25">
      <c r="A64" s="12" t="s">
        <v>1416</v>
      </c>
      <c r="B64" s="30" t="s">
        <v>1417</v>
      </c>
      <c r="C64" s="30" t="s">
        <v>1039</v>
      </c>
      <c r="D64" s="13">
        <v>770000</v>
      </c>
      <c r="E64" s="14">
        <v>3916.99</v>
      </c>
      <c r="F64" s="15">
        <v>4.4999999999999997E-3</v>
      </c>
      <c r="G64" s="15"/>
    </row>
    <row r="65" spans="1:7" x14ac:dyDescent="0.25">
      <c r="A65" s="12" t="s">
        <v>1418</v>
      </c>
      <c r="B65" s="30" t="s">
        <v>1419</v>
      </c>
      <c r="C65" s="30" t="s">
        <v>970</v>
      </c>
      <c r="D65" s="13">
        <v>489033</v>
      </c>
      <c r="E65" s="14">
        <v>3513.21</v>
      </c>
      <c r="F65" s="15">
        <v>4.0000000000000001E-3</v>
      </c>
      <c r="G65" s="15"/>
    </row>
    <row r="66" spans="1:7" x14ac:dyDescent="0.25">
      <c r="A66" s="12" t="s">
        <v>1083</v>
      </c>
      <c r="B66" s="30" t="s">
        <v>1084</v>
      </c>
      <c r="C66" s="30" t="s">
        <v>1085</v>
      </c>
      <c r="D66" s="13">
        <v>6884</v>
      </c>
      <c r="E66" s="14">
        <v>3487.86</v>
      </c>
      <c r="F66" s="15">
        <v>4.0000000000000001E-3</v>
      </c>
      <c r="G66" s="15"/>
    </row>
    <row r="67" spans="1:7" x14ac:dyDescent="0.25">
      <c r="A67" s="12" t="s">
        <v>1420</v>
      </c>
      <c r="B67" s="30" t="s">
        <v>1421</v>
      </c>
      <c r="C67" s="30" t="s">
        <v>922</v>
      </c>
      <c r="D67" s="13">
        <v>86073</v>
      </c>
      <c r="E67" s="14">
        <v>3395.84</v>
      </c>
      <c r="F67" s="15">
        <v>3.8999999999999998E-3</v>
      </c>
      <c r="G67" s="15"/>
    </row>
    <row r="68" spans="1:7" x14ac:dyDescent="0.25">
      <c r="A68" s="12" t="s">
        <v>889</v>
      </c>
      <c r="B68" s="30" t="s">
        <v>890</v>
      </c>
      <c r="C68" s="30" t="s">
        <v>891</v>
      </c>
      <c r="D68" s="13">
        <v>394794</v>
      </c>
      <c r="E68" s="14">
        <v>3325.35</v>
      </c>
      <c r="F68" s="15">
        <v>3.8E-3</v>
      </c>
      <c r="G68" s="15"/>
    </row>
    <row r="69" spans="1:7" x14ac:dyDescent="0.25">
      <c r="A69" s="12" t="s">
        <v>1422</v>
      </c>
      <c r="B69" s="30" t="s">
        <v>1423</v>
      </c>
      <c r="C69" s="30" t="s">
        <v>867</v>
      </c>
      <c r="D69" s="13">
        <v>101165</v>
      </c>
      <c r="E69" s="14">
        <v>3302.68</v>
      </c>
      <c r="F69" s="15">
        <v>3.8E-3</v>
      </c>
      <c r="G69" s="15"/>
    </row>
    <row r="70" spans="1:7" x14ac:dyDescent="0.25">
      <c r="A70" s="12" t="s">
        <v>1424</v>
      </c>
      <c r="B70" s="30" t="s">
        <v>1425</v>
      </c>
      <c r="C70" s="30" t="s">
        <v>1019</v>
      </c>
      <c r="D70" s="13">
        <v>116402</v>
      </c>
      <c r="E70" s="14">
        <v>3271.01</v>
      </c>
      <c r="F70" s="15">
        <v>3.8E-3</v>
      </c>
      <c r="G70" s="15"/>
    </row>
    <row r="71" spans="1:7" x14ac:dyDescent="0.25">
      <c r="A71" s="12" t="s">
        <v>1426</v>
      </c>
      <c r="B71" s="30" t="s">
        <v>1427</v>
      </c>
      <c r="C71" s="30" t="s">
        <v>927</v>
      </c>
      <c r="D71" s="13">
        <v>106114</v>
      </c>
      <c r="E71" s="14">
        <v>3255.79</v>
      </c>
      <c r="F71" s="15">
        <v>3.7000000000000002E-3</v>
      </c>
      <c r="G71" s="15"/>
    </row>
    <row r="72" spans="1:7" x14ac:dyDescent="0.25">
      <c r="A72" s="12" t="s">
        <v>1428</v>
      </c>
      <c r="B72" s="30" t="s">
        <v>1429</v>
      </c>
      <c r="C72" s="30" t="s">
        <v>1039</v>
      </c>
      <c r="D72" s="13">
        <v>987600</v>
      </c>
      <c r="E72" s="14">
        <v>3207.72</v>
      </c>
      <c r="F72" s="15">
        <v>3.7000000000000002E-3</v>
      </c>
      <c r="G72" s="15"/>
    </row>
    <row r="73" spans="1:7" x14ac:dyDescent="0.25">
      <c r="A73" s="12" t="s">
        <v>1002</v>
      </c>
      <c r="B73" s="30" t="s">
        <v>1003</v>
      </c>
      <c r="C73" s="30" t="s">
        <v>945</v>
      </c>
      <c r="D73" s="13">
        <v>95000</v>
      </c>
      <c r="E73" s="14">
        <v>3175.33</v>
      </c>
      <c r="F73" s="15">
        <v>3.7000000000000002E-3</v>
      </c>
      <c r="G73" s="15"/>
    </row>
    <row r="74" spans="1:7" x14ac:dyDescent="0.25">
      <c r="A74" s="12" t="s">
        <v>1062</v>
      </c>
      <c r="B74" s="30" t="s">
        <v>1063</v>
      </c>
      <c r="C74" s="30" t="s">
        <v>876</v>
      </c>
      <c r="D74" s="13">
        <v>116695</v>
      </c>
      <c r="E74" s="14">
        <v>3064</v>
      </c>
      <c r="F74" s="15">
        <v>3.5000000000000001E-3</v>
      </c>
      <c r="G74" s="15"/>
    </row>
    <row r="75" spans="1:7" x14ac:dyDescent="0.25">
      <c r="A75" s="12" t="s">
        <v>1190</v>
      </c>
      <c r="B75" s="30" t="s">
        <v>1191</v>
      </c>
      <c r="C75" s="30" t="s">
        <v>970</v>
      </c>
      <c r="D75" s="13">
        <v>460955</v>
      </c>
      <c r="E75" s="14">
        <v>2870.37</v>
      </c>
      <c r="F75" s="15">
        <v>3.3E-3</v>
      </c>
      <c r="G75" s="15"/>
    </row>
    <row r="76" spans="1:7" x14ac:dyDescent="0.25">
      <c r="A76" s="12" t="s">
        <v>1430</v>
      </c>
      <c r="B76" s="30" t="s">
        <v>1431</v>
      </c>
      <c r="C76" s="30" t="s">
        <v>990</v>
      </c>
      <c r="D76" s="13">
        <v>691493</v>
      </c>
      <c r="E76" s="14">
        <v>2780.15</v>
      </c>
      <c r="F76" s="15">
        <v>3.2000000000000002E-3</v>
      </c>
      <c r="G76" s="15"/>
    </row>
    <row r="77" spans="1:7" x14ac:dyDescent="0.25">
      <c r="A77" s="12" t="s">
        <v>1432</v>
      </c>
      <c r="B77" s="30" t="s">
        <v>1433</v>
      </c>
      <c r="C77" s="30" t="s">
        <v>919</v>
      </c>
      <c r="D77" s="13">
        <v>1023637</v>
      </c>
      <c r="E77" s="14">
        <v>2735.16</v>
      </c>
      <c r="F77" s="15">
        <v>3.2000000000000002E-3</v>
      </c>
      <c r="G77" s="15"/>
    </row>
    <row r="78" spans="1:7" x14ac:dyDescent="0.25">
      <c r="A78" s="12" t="s">
        <v>957</v>
      </c>
      <c r="B78" s="30" t="s">
        <v>958</v>
      </c>
      <c r="C78" s="30" t="s">
        <v>899</v>
      </c>
      <c r="D78" s="13">
        <v>560652</v>
      </c>
      <c r="E78" s="14">
        <v>2729.81</v>
      </c>
      <c r="F78" s="15">
        <v>3.0999999999999999E-3</v>
      </c>
      <c r="G78" s="15"/>
    </row>
    <row r="79" spans="1:7" x14ac:dyDescent="0.25">
      <c r="A79" s="12" t="s">
        <v>844</v>
      </c>
      <c r="B79" s="30" t="s">
        <v>845</v>
      </c>
      <c r="C79" s="30" t="s">
        <v>846</v>
      </c>
      <c r="D79" s="13">
        <v>325000</v>
      </c>
      <c r="E79" s="14">
        <v>2667.11</v>
      </c>
      <c r="F79" s="15">
        <v>3.0999999999999999E-3</v>
      </c>
      <c r="G79" s="15"/>
    </row>
    <row r="80" spans="1:7" x14ac:dyDescent="0.25">
      <c r="A80" s="12" t="s">
        <v>910</v>
      </c>
      <c r="B80" s="30" t="s">
        <v>911</v>
      </c>
      <c r="C80" s="30" t="s">
        <v>849</v>
      </c>
      <c r="D80" s="13">
        <v>493500</v>
      </c>
      <c r="E80" s="14">
        <v>2511.17</v>
      </c>
      <c r="F80" s="15">
        <v>2.8999999999999998E-3</v>
      </c>
      <c r="G80" s="15"/>
    </row>
    <row r="81" spans="1:7" x14ac:dyDescent="0.25">
      <c r="A81" s="12" t="s">
        <v>862</v>
      </c>
      <c r="B81" s="30" t="s">
        <v>863</v>
      </c>
      <c r="C81" s="30" t="s">
        <v>864</v>
      </c>
      <c r="D81" s="13">
        <v>97850</v>
      </c>
      <c r="E81" s="14">
        <v>2294.44</v>
      </c>
      <c r="F81" s="15">
        <v>2.5999999999999999E-3</v>
      </c>
      <c r="G81" s="15"/>
    </row>
    <row r="82" spans="1:7" x14ac:dyDescent="0.25">
      <c r="A82" s="12" t="s">
        <v>1434</v>
      </c>
      <c r="B82" s="30" t="s">
        <v>1435</v>
      </c>
      <c r="C82" s="30" t="s">
        <v>870</v>
      </c>
      <c r="D82" s="13">
        <v>450000</v>
      </c>
      <c r="E82" s="14">
        <v>2263.2800000000002</v>
      </c>
      <c r="F82" s="15">
        <v>2.5999999999999999E-3</v>
      </c>
      <c r="G82" s="15"/>
    </row>
    <row r="83" spans="1:7" x14ac:dyDescent="0.25">
      <c r="A83" s="12" t="s">
        <v>1436</v>
      </c>
      <c r="B83" s="30" t="s">
        <v>1437</v>
      </c>
      <c r="C83" s="30" t="s">
        <v>873</v>
      </c>
      <c r="D83" s="13">
        <v>99748</v>
      </c>
      <c r="E83" s="14">
        <v>2087.58</v>
      </c>
      <c r="F83" s="15">
        <v>2.3999999999999998E-3</v>
      </c>
      <c r="G83" s="15"/>
    </row>
    <row r="84" spans="1:7" x14ac:dyDescent="0.25">
      <c r="A84" s="12" t="s">
        <v>1438</v>
      </c>
      <c r="B84" s="30" t="s">
        <v>1439</v>
      </c>
      <c r="C84" s="30" t="s">
        <v>993</v>
      </c>
      <c r="D84" s="13">
        <v>863588</v>
      </c>
      <c r="E84" s="14">
        <v>1975.46</v>
      </c>
      <c r="F84" s="15">
        <v>2.3E-3</v>
      </c>
      <c r="G84" s="15"/>
    </row>
    <row r="85" spans="1:7" x14ac:dyDescent="0.25">
      <c r="A85" s="12" t="s">
        <v>1440</v>
      </c>
      <c r="B85" s="30" t="s">
        <v>1441</v>
      </c>
      <c r="C85" s="30" t="s">
        <v>867</v>
      </c>
      <c r="D85" s="13">
        <v>108600</v>
      </c>
      <c r="E85" s="14">
        <v>431.03</v>
      </c>
      <c r="F85" s="15">
        <v>5.0000000000000001E-4</v>
      </c>
      <c r="G85" s="15"/>
    </row>
    <row r="86" spans="1:7" x14ac:dyDescent="0.25">
      <c r="A86" s="12" t="s">
        <v>1442</v>
      </c>
      <c r="B86" s="30" t="s">
        <v>1443</v>
      </c>
      <c r="C86" s="30" t="s">
        <v>861</v>
      </c>
      <c r="D86" s="13">
        <v>9068</v>
      </c>
      <c r="E86" s="14">
        <v>332.94</v>
      </c>
      <c r="F86" s="15">
        <v>4.0000000000000002E-4</v>
      </c>
      <c r="G86" s="15"/>
    </row>
    <row r="87" spans="1:7" x14ac:dyDescent="0.25">
      <c r="A87" s="12" t="s">
        <v>996</v>
      </c>
      <c r="B87" s="30" t="s">
        <v>997</v>
      </c>
      <c r="C87" s="30" t="s">
        <v>945</v>
      </c>
      <c r="D87" s="13">
        <v>31786</v>
      </c>
      <c r="E87" s="14">
        <v>288.12</v>
      </c>
      <c r="F87" s="15">
        <v>2.9999999999999997E-4</v>
      </c>
      <c r="G87" s="15"/>
    </row>
    <row r="88" spans="1:7" x14ac:dyDescent="0.25">
      <c r="A88" s="12" t="s">
        <v>998</v>
      </c>
      <c r="B88" s="30" t="s">
        <v>999</v>
      </c>
      <c r="C88" s="30" t="s">
        <v>876</v>
      </c>
      <c r="D88" s="13">
        <v>15000</v>
      </c>
      <c r="E88" s="14">
        <v>239.7</v>
      </c>
      <c r="F88" s="15">
        <v>2.9999999999999997E-4</v>
      </c>
      <c r="G88" s="15"/>
    </row>
    <row r="89" spans="1:7" x14ac:dyDescent="0.25">
      <c r="A89" s="12" t="s">
        <v>1157</v>
      </c>
      <c r="B89" s="30" t="s">
        <v>1158</v>
      </c>
      <c r="C89" s="30" t="s">
        <v>1012</v>
      </c>
      <c r="D89" s="13">
        <v>22397</v>
      </c>
      <c r="E89" s="14">
        <v>117.8</v>
      </c>
      <c r="F89" s="15">
        <v>1E-4</v>
      </c>
      <c r="G89" s="15"/>
    </row>
    <row r="90" spans="1:7" x14ac:dyDescent="0.25">
      <c r="A90" s="12" t="s">
        <v>1444</v>
      </c>
      <c r="B90" s="30" t="s">
        <v>1445</v>
      </c>
      <c r="C90" s="30" t="s">
        <v>867</v>
      </c>
      <c r="D90" s="13">
        <v>30091</v>
      </c>
      <c r="E90" s="14">
        <v>29.84</v>
      </c>
      <c r="F90" s="15">
        <v>0</v>
      </c>
      <c r="G90" s="15"/>
    </row>
    <row r="91" spans="1:7" x14ac:dyDescent="0.25">
      <c r="A91" s="12" t="s">
        <v>1430</v>
      </c>
      <c r="B91" s="30" t="s">
        <v>1446</v>
      </c>
      <c r="C91" s="30" t="s">
        <v>990</v>
      </c>
      <c r="D91" s="13">
        <v>3043</v>
      </c>
      <c r="E91" s="14">
        <v>24.34</v>
      </c>
      <c r="F91" s="15">
        <v>0</v>
      </c>
      <c r="G91" s="15"/>
    </row>
    <row r="92" spans="1:7" x14ac:dyDescent="0.25">
      <c r="A92" s="12" t="s">
        <v>1447</v>
      </c>
      <c r="B92" s="30" t="s">
        <v>1448</v>
      </c>
      <c r="C92" s="30" t="s">
        <v>1449</v>
      </c>
      <c r="D92" s="13">
        <v>142</v>
      </c>
      <c r="E92" s="14">
        <v>5.0999999999999996</v>
      </c>
      <c r="F92" s="15">
        <v>0</v>
      </c>
      <c r="G92" s="15"/>
    </row>
    <row r="93" spans="1:7" x14ac:dyDescent="0.25">
      <c r="A93" s="12" t="s">
        <v>1450</v>
      </c>
      <c r="B93" s="30" t="s">
        <v>1451</v>
      </c>
      <c r="C93" s="30" t="s">
        <v>881</v>
      </c>
      <c r="D93" s="13">
        <v>6</v>
      </c>
      <c r="E93" s="14">
        <v>0.2</v>
      </c>
      <c r="F93" s="15">
        <v>0</v>
      </c>
      <c r="G93" s="15"/>
    </row>
    <row r="94" spans="1:7" x14ac:dyDescent="0.25">
      <c r="A94" s="16" t="s">
        <v>102</v>
      </c>
      <c r="B94" s="31"/>
      <c r="C94" s="31"/>
      <c r="D94" s="17"/>
      <c r="E94" s="37">
        <v>634080.09</v>
      </c>
      <c r="F94" s="38">
        <v>0.72989999999999999</v>
      </c>
      <c r="G94" s="20"/>
    </row>
    <row r="95" spans="1:7" x14ac:dyDescent="0.25">
      <c r="A95" s="16" t="s">
        <v>1196</v>
      </c>
      <c r="B95" s="30"/>
      <c r="C95" s="30"/>
      <c r="D95" s="13"/>
      <c r="E95" s="14"/>
      <c r="F95" s="15"/>
      <c r="G95" s="15"/>
    </row>
    <row r="96" spans="1:7" x14ac:dyDescent="0.25">
      <c r="A96" s="16" t="s">
        <v>102</v>
      </c>
      <c r="B96" s="30"/>
      <c r="C96" s="30"/>
      <c r="D96" s="13"/>
      <c r="E96" s="39" t="s">
        <v>92</v>
      </c>
      <c r="F96" s="40" t="s">
        <v>92</v>
      </c>
      <c r="G96" s="15"/>
    </row>
    <row r="97" spans="1:7" x14ac:dyDescent="0.25">
      <c r="A97" s="21" t="s">
        <v>127</v>
      </c>
      <c r="B97" s="32"/>
      <c r="C97" s="32"/>
      <c r="D97" s="22"/>
      <c r="E97" s="27">
        <v>634080.09</v>
      </c>
      <c r="F97" s="28">
        <v>0.72989999999999999</v>
      </c>
      <c r="G97" s="20"/>
    </row>
    <row r="98" spans="1:7" x14ac:dyDescent="0.25">
      <c r="A98" s="12"/>
      <c r="B98" s="30"/>
      <c r="C98" s="30"/>
      <c r="D98" s="13"/>
      <c r="E98" s="14"/>
      <c r="F98" s="15"/>
      <c r="G98" s="15"/>
    </row>
    <row r="99" spans="1:7" x14ac:dyDescent="0.25">
      <c r="A99" s="16" t="s">
        <v>1197</v>
      </c>
      <c r="B99" s="30"/>
      <c r="C99" s="30"/>
      <c r="D99" s="13"/>
      <c r="E99" s="14"/>
      <c r="F99" s="15"/>
      <c r="G99" s="15"/>
    </row>
    <row r="100" spans="1:7" x14ac:dyDescent="0.25">
      <c r="A100" s="16" t="s">
        <v>1198</v>
      </c>
      <c r="B100" s="30"/>
      <c r="C100" s="30"/>
      <c r="D100" s="13"/>
      <c r="E100" s="14"/>
      <c r="F100" s="15"/>
      <c r="G100" s="15"/>
    </row>
    <row r="101" spans="1:7" x14ac:dyDescent="0.25">
      <c r="A101" s="12" t="s">
        <v>1452</v>
      </c>
      <c r="B101" s="30"/>
      <c r="C101" s="30" t="s">
        <v>990</v>
      </c>
      <c r="D101" s="13">
        <v>1479150</v>
      </c>
      <c r="E101" s="14">
        <v>11771.82</v>
      </c>
      <c r="F101" s="15">
        <v>1.3557E-2</v>
      </c>
      <c r="G101" s="15"/>
    </row>
    <row r="102" spans="1:7" x14ac:dyDescent="0.25">
      <c r="A102" s="12" t="s">
        <v>1453</v>
      </c>
      <c r="B102" s="30"/>
      <c r="C102" s="30" t="s">
        <v>861</v>
      </c>
      <c r="D102" s="13">
        <v>134750</v>
      </c>
      <c r="E102" s="14">
        <v>4916.49</v>
      </c>
      <c r="F102" s="15">
        <v>5.6620000000000004E-3</v>
      </c>
      <c r="G102" s="15"/>
    </row>
    <row r="103" spans="1:7" x14ac:dyDescent="0.25">
      <c r="A103" s="12" t="s">
        <v>1454</v>
      </c>
      <c r="B103" s="30"/>
      <c r="C103" s="30" t="s">
        <v>881</v>
      </c>
      <c r="D103" s="13">
        <v>67200</v>
      </c>
      <c r="E103" s="14">
        <v>2262.25</v>
      </c>
      <c r="F103" s="15">
        <v>2.6050000000000001E-3</v>
      </c>
      <c r="G103" s="15"/>
    </row>
    <row r="104" spans="1:7" x14ac:dyDescent="0.25">
      <c r="A104" s="12" t="s">
        <v>1455</v>
      </c>
      <c r="B104" s="30"/>
      <c r="C104" s="30" t="s">
        <v>1449</v>
      </c>
      <c r="D104" s="13">
        <v>62400</v>
      </c>
      <c r="E104" s="14">
        <v>2204.75</v>
      </c>
      <c r="F104" s="15">
        <v>2.539E-3</v>
      </c>
      <c r="G104" s="15"/>
    </row>
    <row r="105" spans="1:7" x14ac:dyDescent="0.25">
      <c r="A105" s="12" t="s">
        <v>1217</v>
      </c>
      <c r="B105" s="30"/>
      <c r="C105" s="30" t="s">
        <v>1012</v>
      </c>
      <c r="D105" s="13">
        <v>388500</v>
      </c>
      <c r="E105" s="14">
        <v>2054.58</v>
      </c>
      <c r="F105" s="15">
        <v>2.366E-3</v>
      </c>
      <c r="G105" s="15"/>
    </row>
    <row r="106" spans="1:7" x14ac:dyDescent="0.25">
      <c r="A106" s="12" t="s">
        <v>1348</v>
      </c>
      <c r="B106" s="30"/>
      <c r="C106" s="30" t="s">
        <v>867</v>
      </c>
      <c r="D106" s="13">
        <v>73800</v>
      </c>
      <c r="E106" s="14">
        <v>1697.1</v>
      </c>
      <c r="F106" s="15">
        <v>1.954E-3</v>
      </c>
      <c r="G106" s="15"/>
    </row>
    <row r="107" spans="1:7" x14ac:dyDescent="0.25">
      <c r="A107" s="12" t="s">
        <v>1205</v>
      </c>
      <c r="B107" s="30"/>
      <c r="C107" s="30" t="s">
        <v>873</v>
      </c>
      <c r="D107" s="13">
        <v>15750</v>
      </c>
      <c r="E107" s="14">
        <v>680.13</v>
      </c>
      <c r="F107" s="15">
        <v>7.8299999999999995E-4</v>
      </c>
      <c r="G107" s="15"/>
    </row>
    <row r="108" spans="1:7" x14ac:dyDescent="0.25">
      <c r="A108" s="12" t="s">
        <v>1264</v>
      </c>
      <c r="B108" s="30"/>
      <c r="C108" s="30" t="s">
        <v>876</v>
      </c>
      <c r="D108" s="13">
        <v>7000</v>
      </c>
      <c r="E108" s="14">
        <v>184.64</v>
      </c>
      <c r="F108" s="15">
        <v>2.12E-4</v>
      </c>
      <c r="G108" s="15"/>
    </row>
    <row r="109" spans="1:7" x14ac:dyDescent="0.25">
      <c r="A109" s="12" t="s">
        <v>1456</v>
      </c>
      <c r="B109" s="30"/>
      <c r="C109" s="30" t="s">
        <v>973</v>
      </c>
      <c r="D109" s="13">
        <v>64050</v>
      </c>
      <c r="E109" s="14">
        <v>55.88</v>
      </c>
      <c r="F109" s="15">
        <v>6.3999999999999997E-5</v>
      </c>
      <c r="G109" s="15"/>
    </row>
    <row r="110" spans="1:7" x14ac:dyDescent="0.25">
      <c r="A110" s="12" t="s">
        <v>1351</v>
      </c>
      <c r="B110" s="30"/>
      <c r="C110" s="30" t="s">
        <v>858</v>
      </c>
      <c r="D110" s="41">
        <v>-9250</v>
      </c>
      <c r="E110" s="23">
        <v>-220.61</v>
      </c>
      <c r="F110" s="24">
        <v>-2.5399999999999999E-4</v>
      </c>
      <c r="G110" s="15"/>
    </row>
    <row r="111" spans="1:7" x14ac:dyDescent="0.25">
      <c r="A111" s="12" t="s">
        <v>1294</v>
      </c>
      <c r="B111" s="30"/>
      <c r="C111" s="30" t="s">
        <v>876</v>
      </c>
      <c r="D111" s="41">
        <v>-15000</v>
      </c>
      <c r="E111" s="23">
        <v>-240.88</v>
      </c>
      <c r="F111" s="24">
        <v>-2.7700000000000001E-4</v>
      </c>
      <c r="G111" s="15"/>
    </row>
    <row r="112" spans="1:7" x14ac:dyDescent="0.25">
      <c r="A112" s="12" t="s">
        <v>1321</v>
      </c>
      <c r="B112" s="30"/>
      <c r="C112" s="30" t="s">
        <v>855</v>
      </c>
      <c r="D112" s="41">
        <v>-129600</v>
      </c>
      <c r="E112" s="23">
        <v>-953.14</v>
      </c>
      <c r="F112" s="24">
        <v>-1.0970000000000001E-3</v>
      </c>
      <c r="G112" s="15"/>
    </row>
    <row r="113" spans="1:7" x14ac:dyDescent="0.25">
      <c r="A113" s="12" t="s">
        <v>1333</v>
      </c>
      <c r="B113" s="30"/>
      <c r="C113" s="30" t="s">
        <v>881</v>
      </c>
      <c r="D113" s="41">
        <v>-34800</v>
      </c>
      <c r="E113" s="23">
        <v>-1103.54</v>
      </c>
      <c r="F113" s="24">
        <v>-1.2700000000000001E-3</v>
      </c>
      <c r="G113" s="15"/>
    </row>
    <row r="114" spans="1:7" x14ac:dyDescent="0.25">
      <c r="A114" s="12" t="s">
        <v>1349</v>
      </c>
      <c r="B114" s="30"/>
      <c r="C114" s="30" t="s">
        <v>864</v>
      </c>
      <c r="D114" s="41">
        <v>-97850</v>
      </c>
      <c r="E114" s="23">
        <v>-2303.9299999999998</v>
      </c>
      <c r="F114" s="24">
        <v>-2.653E-3</v>
      </c>
      <c r="G114" s="15"/>
    </row>
    <row r="115" spans="1:7" x14ac:dyDescent="0.25">
      <c r="A115" s="12" t="s">
        <v>1331</v>
      </c>
      <c r="B115" s="30"/>
      <c r="C115" s="30" t="s">
        <v>849</v>
      </c>
      <c r="D115" s="41">
        <v>-493500</v>
      </c>
      <c r="E115" s="23">
        <v>-2525.98</v>
      </c>
      <c r="F115" s="24">
        <v>-2.9090000000000001E-3</v>
      </c>
      <c r="G115" s="15"/>
    </row>
    <row r="116" spans="1:7" x14ac:dyDescent="0.25">
      <c r="A116" s="12" t="s">
        <v>1355</v>
      </c>
      <c r="B116" s="30"/>
      <c r="C116" s="30" t="s">
        <v>846</v>
      </c>
      <c r="D116" s="41">
        <v>-325000</v>
      </c>
      <c r="E116" s="23">
        <v>-2683.36</v>
      </c>
      <c r="F116" s="24">
        <v>-3.0899999999999999E-3</v>
      </c>
      <c r="G116" s="15"/>
    </row>
    <row r="117" spans="1:7" x14ac:dyDescent="0.25">
      <c r="A117" s="12" t="s">
        <v>1342</v>
      </c>
      <c r="B117" s="30"/>
      <c r="C117" s="30" t="s">
        <v>855</v>
      </c>
      <c r="D117" s="41">
        <v>-193600</v>
      </c>
      <c r="E117" s="23">
        <v>-2760.35</v>
      </c>
      <c r="F117" s="24">
        <v>-3.179E-3</v>
      </c>
      <c r="G117" s="15"/>
    </row>
    <row r="118" spans="1:7" x14ac:dyDescent="0.25">
      <c r="A118" s="12" t="s">
        <v>1345</v>
      </c>
      <c r="B118" s="30"/>
      <c r="C118" s="30" t="s">
        <v>876</v>
      </c>
      <c r="D118" s="41">
        <v>-997200</v>
      </c>
      <c r="E118" s="23">
        <v>-5170.9799999999996</v>
      </c>
      <c r="F118" s="24">
        <v>-5.9550000000000002E-3</v>
      </c>
      <c r="G118" s="15"/>
    </row>
    <row r="119" spans="1:7" x14ac:dyDescent="0.25">
      <c r="A119" s="12" t="s">
        <v>1457</v>
      </c>
      <c r="B119" s="30"/>
      <c r="C119" s="30" t="s">
        <v>1458</v>
      </c>
      <c r="D119" s="41">
        <v>-389000</v>
      </c>
      <c r="E119" s="23">
        <v>-66531.45</v>
      </c>
      <c r="F119" s="24">
        <v>-7.6622999999999997E-2</v>
      </c>
      <c r="G119" s="15"/>
    </row>
    <row r="120" spans="1:7" x14ac:dyDescent="0.25">
      <c r="A120" s="16" t="s">
        <v>102</v>
      </c>
      <c r="B120" s="31"/>
      <c r="C120" s="31"/>
      <c r="D120" s="17"/>
      <c r="E120" s="42">
        <v>-58666.58</v>
      </c>
      <c r="F120" s="43">
        <v>-6.7565E-2</v>
      </c>
      <c r="G120" s="20"/>
    </row>
    <row r="121" spans="1:7" x14ac:dyDescent="0.25">
      <c r="A121" s="12"/>
      <c r="B121" s="30"/>
      <c r="C121" s="30"/>
      <c r="D121" s="13"/>
      <c r="E121" s="14"/>
      <c r="F121" s="15"/>
      <c r="G121" s="15"/>
    </row>
    <row r="122" spans="1:7" x14ac:dyDescent="0.25">
      <c r="A122" s="12"/>
      <c r="B122" s="30"/>
      <c r="C122" s="30"/>
      <c r="D122" s="13"/>
      <c r="E122" s="14"/>
      <c r="F122" s="15"/>
      <c r="G122" s="15"/>
    </row>
    <row r="123" spans="1:7" x14ac:dyDescent="0.25">
      <c r="A123" s="16" t="s">
        <v>1459</v>
      </c>
      <c r="B123" s="31"/>
      <c r="C123" s="31"/>
      <c r="D123" s="17"/>
      <c r="E123" s="46"/>
      <c r="F123" s="20"/>
      <c r="G123" s="20"/>
    </row>
    <row r="124" spans="1:7" x14ac:dyDescent="0.25">
      <c r="A124" s="12" t="s">
        <v>1460</v>
      </c>
      <c r="B124" s="30"/>
      <c r="C124" s="30" t="s">
        <v>1461</v>
      </c>
      <c r="D124" s="13">
        <v>350000</v>
      </c>
      <c r="E124" s="14">
        <v>3301.38</v>
      </c>
      <c r="F124" s="15">
        <v>3.8E-3</v>
      </c>
      <c r="G124" s="15"/>
    </row>
    <row r="125" spans="1:7" x14ac:dyDescent="0.25">
      <c r="A125" s="12" t="s">
        <v>1462</v>
      </c>
      <c r="B125" s="30"/>
      <c r="C125" s="30" t="s">
        <v>1461</v>
      </c>
      <c r="D125" s="13">
        <v>108000</v>
      </c>
      <c r="E125" s="14">
        <v>1504.6</v>
      </c>
      <c r="F125" s="15">
        <v>1.6999999999999999E-3</v>
      </c>
      <c r="G125" s="15"/>
    </row>
    <row r="126" spans="1:7" x14ac:dyDescent="0.25">
      <c r="A126" s="12" t="s">
        <v>1463</v>
      </c>
      <c r="B126" s="30"/>
      <c r="C126" s="30" t="s">
        <v>1464</v>
      </c>
      <c r="D126" s="41">
        <v>-54000</v>
      </c>
      <c r="E126" s="23">
        <v>-10.130000000000001</v>
      </c>
      <c r="F126" s="15">
        <v>0</v>
      </c>
      <c r="G126" s="15"/>
    </row>
    <row r="127" spans="1:7" x14ac:dyDescent="0.25">
      <c r="A127" s="12" t="s">
        <v>1465</v>
      </c>
      <c r="B127" s="30"/>
      <c r="C127" s="30" t="s">
        <v>1464</v>
      </c>
      <c r="D127" s="41">
        <v>-248400</v>
      </c>
      <c r="E127" s="23">
        <v>-21.49</v>
      </c>
      <c r="F127" s="15">
        <v>0</v>
      </c>
      <c r="G127" s="15"/>
    </row>
    <row r="128" spans="1:7" x14ac:dyDescent="0.25">
      <c r="A128" s="12" t="s">
        <v>1466</v>
      </c>
      <c r="B128" s="30"/>
      <c r="C128" s="30" t="s">
        <v>1464</v>
      </c>
      <c r="D128" s="41">
        <v>-588000</v>
      </c>
      <c r="E128" s="23">
        <v>-28.52</v>
      </c>
      <c r="F128" s="15">
        <v>0</v>
      </c>
      <c r="G128" s="15"/>
    </row>
    <row r="129" spans="1:7" x14ac:dyDescent="0.25">
      <c r="A129" s="12" t="s">
        <v>1467</v>
      </c>
      <c r="B129" s="30"/>
      <c r="C129" s="30" t="s">
        <v>1464</v>
      </c>
      <c r="D129" s="41">
        <v>-135000</v>
      </c>
      <c r="E129" s="23">
        <v>-37.130000000000003</v>
      </c>
      <c r="F129" s="15">
        <v>0</v>
      </c>
      <c r="G129" s="15"/>
    </row>
    <row r="130" spans="1:7" x14ac:dyDescent="0.25">
      <c r="A130" s="12" t="s">
        <v>1468</v>
      </c>
      <c r="B130" s="30"/>
      <c r="C130" s="30" t="s">
        <v>1464</v>
      </c>
      <c r="D130" s="41">
        <v>-337550</v>
      </c>
      <c r="E130" s="23">
        <v>-41.86</v>
      </c>
      <c r="F130" s="15">
        <v>0</v>
      </c>
      <c r="G130" s="15"/>
    </row>
    <row r="131" spans="1:7" x14ac:dyDescent="0.25">
      <c r="A131" s="12" t="s">
        <v>1469</v>
      </c>
      <c r="B131" s="30"/>
      <c r="C131" s="30" t="s">
        <v>1464</v>
      </c>
      <c r="D131" s="41">
        <v>-72600</v>
      </c>
      <c r="E131" s="23">
        <v>-43.63</v>
      </c>
      <c r="F131" s="24">
        <v>-1E-4</v>
      </c>
      <c r="G131" s="15"/>
    </row>
    <row r="132" spans="1:7" x14ac:dyDescent="0.25">
      <c r="A132" s="12" t="s">
        <v>1470</v>
      </c>
      <c r="B132" s="30"/>
      <c r="C132" s="30" t="s">
        <v>1464</v>
      </c>
      <c r="D132" s="41">
        <v>-1598000</v>
      </c>
      <c r="E132" s="23">
        <v>-46.34</v>
      </c>
      <c r="F132" s="24">
        <v>-1E-4</v>
      </c>
      <c r="G132" s="15"/>
    </row>
    <row r="133" spans="1:7" x14ac:dyDescent="0.25">
      <c r="A133" s="12" t="s">
        <v>1471</v>
      </c>
      <c r="B133" s="30"/>
      <c r="C133" s="30" t="s">
        <v>1464</v>
      </c>
      <c r="D133" s="41">
        <v>-27000</v>
      </c>
      <c r="E133" s="23">
        <v>-46.75</v>
      </c>
      <c r="F133" s="24">
        <v>-1E-4</v>
      </c>
      <c r="G133" s="15"/>
    </row>
    <row r="134" spans="1:7" x14ac:dyDescent="0.25">
      <c r="A134" s="12" t="s">
        <v>1472</v>
      </c>
      <c r="B134" s="30"/>
      <c r="C134" s="30" t="s">
        <v>1464</v>
      </c>
      <c r="D134" s="41">
        <v>-210000</v>
      </c>
      <c r="E134" s="23">
        <v>-48.41</v>
      </c>
      <c r="F134" s="24">
        <v>-1E-4</v>
      </c>
      <c r="G134" s="15"/>
    </row>
    <row r="135" spans="1:7" x14ac:dyDescent="0.25">
      <c r="A135" s="12" t="s">
        <v>1473</v>
      </c>
      <c r="B135" s="30"/>
      <c r="C135" s="30" t="s">
        <v>1464</v>
      </c>
      <c r="D135" s="41">
        <v>-18125</v>
      </c>
      <c r="E135" s="23">
        <v>-57</v>
      </c>
      <c r="F135" s="24">
        <v>-1E-4</v>
      </c>
      <c r="G135" s="15"/>
    </row>
    <row r="136" spans="1:7" x14ac:dyDescent="0.25">
      <c r="A136" s="12" t="s">
        <v>1474</v>
      </c>
      <c r="B136" s="30"/>
      <c r="C136" s="30" t="s">
        <v>1464</v>
      </c>
      <c r="D136" s="41">
        <v>-25500</v>
      </c>
      <c r="E136" s="23">
        <v>-59.42</v>
      </c>
      <c r="F136" s="24">
        <v>-1E-4</v>
      </c>
      <c r="G136" s="15"/>
    </row>
    <row r="137" spans="1:7" x14ac:dyDescent="0.25">
      <c r="A137" s="12" t="s">
        <v>1475</v>
      </c>
      <c r="B137" s="30"/>
      <c r="C137" s="30" t="s">
        <v>1464</v>
      </c>
      <c r="D137" s="41">
        <v>-238000</v>
      </c>
      <c r="E137" s="23">
        <v>-74.61</v>
      </c>
      <c r="F137" s="24">
        <v>-1E-4</v>
      </c>
      <c r="G137" s="15"/>
    </row>
    <row r="138" spans="1:7" x14ac:dyDescent="0.25">
      <c r="A138" s="12" t="s">
        <v>1476</v>
      </c>
      <c r="B138" s="30"/>
      <c r="C138" s="30" t="s">
        <v>1464</v>
      </c>
      <c r="D138" s="41">
        <v>-264000</v>
      </c>
      <c r="E138" s="23">
        <v>-78.8</v>
      </c>
      <c r="F138" s="24">
        <v>-1E-4</v>
      </c>
      <c r="G138" s="15"/>
    </row>
    <row r="139" spans="1:7" x14ac:dyDescent="0.25">
      <c r="A139" s="12" t="s">
        <v>1477</v>
      </c>
      <c r="B139" s="30"/>
      <c r="C139" s="30" t="s">
        <v>1464</v>
      </c>
      <c r="D139" s="41">
        <v>-870000</v>
      </c>
      <c r="E139" s="23">
        <v>-88.74</v>
      </c>
      <c r="F139" s="24">
        <v>-1E-4</v>
      </c>
      <c r="G139" s="15"/>
    </row>
    <row r="140" spans="1:7" x14ac:dyDescent="0.25">
      <c r="A140" s="12" t="s">
        <v>1478</v>
      </c>
      <c r="B140" s="30"/>
      <c r="C140" s="30" t="s">
        <v>1464</v>
      </c>
      <c r="D140" s="41">
        <v>-252000</v>
      </c>
      <c r="E140" s="23">
        <v>-127.51</v>
      </c>
      <c r="F140" s="24">
        <v>-1E-4</v>
      </c>
      <c r="G140" s="15"/>
    </row>
    <row r="141" spans="1:7" x14ac:dyDescent="0.25">
      <c r="A141" s="12" t="s">
        <v>1479</v>
      </c>
      <c r="B141" s="30"/>
      <c r="C141" s="30" t="s">
        <v>1464</v>
      </c>
      <c r="D141" s="41">
        <v>-209250</v>
      </c>
      <c r="E141" s="23">
        <v>-128.06</v>
      </c>
      <c r="F141" s="24">
        <v>-1E-4</v>
      </c>
      <c r="G141" s="15"/>
    </row>
    <row r="142" spans="1:7" x14ac:dyDescent="0.25">
      <c r="A142" s="12" t="s">
        <v>1480</v>
      </c>
      <c r="B142" s="30"/>
      <c r="C142" s="30" t="s">
        <v>1464</v>
      </c>
      <c r="D142" s="41">
        <v>-259500</v>
      </c>
      <c r="E142" s="23">
        <v>-148.43</v>
      </c>
      <c r="F142" s="24">
        <v>-2.0000000000000001E-4</v>
      </c>
      <c r="G142" s="15"/>
    </row>
    <row r="143" spans="1:7" x14ac:dyDescent="0.25">
      <c r="A143" s="12" t="s">
        <v>1481</v>
      </c>
      <c r="B143" s="30"/>
      <c r="C143" s="30" t="s">
        <v>1464</v>
      </c>
      <c r="D143" s="41">
        <v>-315700</v>
      </c>
      <c r="E143" s="23">
        <v>-157.22</v>
      </c>
      <c r="F143" s="24">
        <v>-2.0000000000000001E-4</v>
      </c>
      <c r="G143" s="15"/>
    </row>
    <row r="144" spans="1:7" x14ac:dyDescent="0.25">
      <c r="A144" s="12" t="s">
        <v>1482</v>
      </c>
      <c r="B144" s="30"/>
      <c r="C144" s="30" t="s">
        <v>1464</v>
      </c>
      <c r="D144" s="41">
        <v>-800250</v>
      </c>
      <c r="E144" s="23">
        <v>-219.27</v>
      </c>
      <c r="F144" s="24">
        <v>-2.9999999999999997E-4</v>
      </c>
      <c r="G144" s="15"/>
    </row>
    <row r="145" spans="1:7" x14ac:dyDescent="0.25">
      <c r="A145" s="12" t="s">
        <v>1483</v>
      </c>
      <c r="B145" s="30"/>
      <c r="C145" s="30" t="s">
        <v>1464</v>
      </c>
      <c r="D145" s="41">
        <v>-840000</v>
      </c>
      <c r="E145" s="23">
        <v>-234.78</v>
      </c>
      <c r="F145" s="24">
        <v>-2.9999999999999997E-4</v>
      </c>
      <c r="G145" s="15"/>
    </row>
    <row r="146" spans="1:7" x14ac:dyDescent="0.25">
      <c r="A146" s="16" t="s">
        <v>102</v>
      </c>
      <c r="B146" s="31"/>
      <c r="C146" s="31"/>
      <c r="D146" s="17"/>
      <c r="E146" s="37">
        <v>3107.88</v>
      </c>
      <c r="F146" s="38">
        <v>3.3999999999999998E-3</v>
      </c>
      <c r="G146" s="20"/>
    </row>
    <row r="147" spans="1:7" x14ac:dyDescent="0.25">
      <c r="A147" s="12"/>
      <c r="B147" s="30"/>
      <c r="C147" s="30"/>
      <c r="D147" s="13"/>
      <c r="E147" s="14"/>
      <c r="F147" s="15"/>
      <c r="G147" s="15"/>
    </row>
    <row r="148" spans="1:7" x14ac:dyDescent="0.25">
      <c r="A148" s="21" t="s">
        <v>127</v>
      </c>
      <c r="B148" s="32"/>
      <c r="C148" s="32"/>
      <c r="D148" s="22"/>
      <c r="E148" s="18">
        <v>3107.88</v>
      </c>
      <c r="F148" s="19">
        <v>3.3999999999999998E-3</v>
      </c>
      <c r="G148" s="20"/>
    </row>
    <row r="149" spans="1:7" x14ac:dyDescent="0.25">
      <c r="A149" s="16" t="s">
        <v>135</v>
      </c>
      <c r="B149" s="30"/>
      <c r="C149" s="30"/>
      <c r="D149" s="13"/>
      <c r="E149" s="14"/>
      <c r="F149" s="15"/>
      <c r="G149" s="15"/>
    </row>
    <row r="150" spans="1:7" x14ac:dyDescent="0.25">
      <c r="A150" s="16" t="s">
        <v>136</v>
      </c>
      <c r="B150" s="30"/>
      <c r="C150" s="30"/>
      <c r="D150" s="13"/>
      <c r="E150" s="14"/>
      <c r="F150" s="15"/>
      <c r="G150" s="15"/>
    </row>
    <row r="151" spans="1:7" x14ac:dyDescent="0.25">
      <c r="A151" s="12" t="s">
        <v>524</v>
      </c>
      <c r="B151" s="30" t="s">
        <v>525</v>
      </c>
      <c r="C151" s="30" t="s">
        <v>139</v>
      </c>
      <c r="D151" s="13">
        <v>15000000</v>
      </c>
      <c r="E151" s="14">
        <v>14926.01</v>
      </c>
      <c r="F151" s="15">
        <v>1.72E-2</v>
      </c>
      <c r="G151" s="15">
        <v>7.3849999999999999E-2</v>
      </c>
    </row>
    <row r="152" spans="1:7" x14ac:dyDescent="0.25">
      <c r="A152" s="12" t="s">
        <v>1484</v>
      </c>
      <c r="B152" s="30" t="s">
        <v>1485</v>
      </c>
      <c r="C152" s="30" t="s">
        <v>146</v>
      </c>
      <c r="D152" s="13">
        <v>10000000</v>
      </c>
      <c r="E152" s="14">
        <v>9730.4699999999993</v>
      </c>
      <c r="F152" s="15">
        <v>1.12E-2</v>
      </c>
      <c r="G152" s="15">
        <v>7.2999999999999995E-2</v>
      </c>
    </row>
    <row r="153" spans="1:7" x14ac:dyDescent="0.25">
      <c r="A153" s="12" t="s">
        <v>526</v>
      </c>
      <c r="B153" s="30" t="s">
        <v>527</v>
      </c>
      <c r="C153" s="30" t="s">
        <v>139</v>
      </c>
      <c r="D153" s="13">
        <v>10000000</v>
      </c>
      <c r="E153" s="14">
        <v>9564.89</v>
      </c>
      <c r="F153" s="15">
        <v>1.0999999999999999E-2</v>
      </c>
      <c r="G153" s="15">
        <v>7.4499999999999997E-2</v>
      </c>
    </row>
    <row r="154" spans="1:7" x14ac:dyDescent="0.25">
      <c r="A154" s="12" t="s">
        <v>530</v>
      </c>
      <c r="B154" s="30" t="s">
        <v>531</v>
      </c>
      <c r="C154" s="30" t="s">
        <v>146</v>
      </c>
      <c r="D154" s="13">
        <v>7500000</v>
      </c>
      <c r="E154" s="14">
        <v>7454.43</v>
      </c>
      <c r="F154" s="15">
        <v>8.6E-3</v>
      </c>
      <c r="G154" s="15">
        <v>7.4800000000000005E-2</v>
      </c>
    </row>
    <row r="155" spans="1:7" x14ac:dyDescent="0.25">
      <c r="A155" s="12" t="s">
        <v>147</v>
      </c>
      <c r="B155" s="30" t="s">
        <v>148</v>
      </c>
      <c r="C155" s="30" t="s">
        <v>146</v>
      </c>
      <c r="D155" s="13">
        <v>5000000</v>
      </c>
      <c r="E155" s="14">
        <v>4987.1499999999996</v>
      </c>
      <c r="F155" s="15">
        <v>5.7000000000000002E-3</v>
      </c>
      <c r="G155" s="15">
        <v>7.0000000000000007E-2</v>
      </c>
    </row>
    <row r="156" spans="1:7" x14ac:dyDescent="0.25">
      <c r="A156" s="12" t="s">
        <v>1486</v>
      </c>
      <c r="B156" s="30" t="s">
        <v>1487</v>
      </c>
      <c r="C156" s="30" t="s">
        <v>139</v>
      </c>
      <c r="D156" s="13">
        <v>5000000</v>
      </c>
      <c r="E156" s="14">
        <v>4925.01</v>
      </c>
      <c r="F156" s="15">
        <v>5.7000000000000002E-3</v>
      </c>
      <c r="G156" s="15">
        <v>7.0550000000000002E-2</v>
      </c>
    </row>
    <row r="157" spans="1:7" x14ac:dyDescent="0.25">
      <c r="A157" s="12" t="s">
        <v>1488</v>
      </c>
      <c r="B157" s="30" t="s">
        <v>1489</v>
      </c>
      <c r="C157" s="30" t="s">
        <v>139</v>
      </c>
      <c r="D157" s="13">
        <v>2500000</v>
      </c>
      <c r="E157" s="14">
        <v>2498.29</v>
      </c>
      <c r="F157" s="15">
        <v>2.8999999999999998E-3</v>
      </c>
      <c r="G157" s="15">
        <v>8.1985000000000002E-2</v>
      </c>
    </row>
    <row r="158" spans="1:7" x14ac:dyDescent="0.25">
      <c r="A158" s="12" t="s">
        <v>1490</v>
      </c>
      <c r="B158" s="30" t="s">
        <v>1491</v>
      </c>
      <c r="C158" s="30" t="s">
        <v>194</v>
      </c>
      <c r="D158" s="13">
        <v>2500000</v>
      </c>
      <c r="E158" s="14">
        <v>2466.9</v>
      </c>
      <c r="F158" s="15">
        <v>2.8E-3</v>
      </c>
      <c r="G158" s="15">
        <v>7.8613000000000002E-2</v>
      </c>
    </row>
    <row r="159" spans="1:7" x14ac:dyDescent="0.25">
      <c r="A159" s="16" t="s">
        <v>102</v>
      </c>
      <c r="B159" s="31"/>
      <c r="C159" s="31"/>
      <c r="D159" s="17"/>
      <c r="E159" s="37">
        <v>56553.15</v>
      </c>
      <c r="F159" s="38">
        <v>6.5100000000000005E-2</v>
      </c>
      <c r="G159" s="20"/>
    </row>
    <row r="160" spans="1:7" x14ac:dyDescent="0.25">
      <c r="A160" s="12"/>
      <c r="B160" s="30"/>
      <c r="C160" s="30"/>
      <c r="D160" s="13"/>
      <c r="E160" s="14"/>
      <c r="F160" s="15"/>
      <c r="G160" s="15"/>
    </row>
    <row r="161" spans="1:7" x14ac:dyDescent="0.25">
      <c r="A161" s="16" t="s">
        <v>404</v>
      </c>
      <c r="B161" s="30"/>
      <c r="C161" s="30"/>
      <c r="D161" s="13"/>
      <c r="E161" s="14"/>
      <c r="F161" s="15"/>
      <c r="G161" s="15"/>
    </row>
    <row r="162" spans="1:7" x14ac:dyDescent="0.25">
      <c r="A162" s="12" t="s">
        <v>749</v>
      </c>
      <c r="B162" s="30" t="s">
        <v>750</v>
      </c>
      <c r="C162" s="30" t="s">
        <v>97</v>
      </c>
      <c r="D162" s="13">
        <v>16000000</v>
      </c>
      <c r="E162" s="14">
        <v>15213.42</v>
      </c>
      <c r="F162" s="15">
        <v>1.7500000000000002E-2</v>
      </c>
      <c r="G162" s="15">
        <v>7.2317000000000006E-2</v>
      </c>
    </row>
    <row r="163" spans="1:7" x14ac:dyDescent="0.25">
      <c r="A163" s="12" t="s">
        <v>1492</v>
      </c>
      <c r="B163" s="30" t="s">
        <v>1493</v>
      </c>
      <c r="C163" s="30" t="s">
        <v>97</v>
      </c>
      <c r="D163" s="13">
        <v>15000000</v>
      </c>
      <c r="E163" s="14">
        <v>14290.79</v>
      </c>
      <c r="F163" s="15">
        <v>1.6500000000000001E-2</v>
      </c>
      <c r="G163" s="15">
        <v>7.1689000000000003E-2</v>
      </c>
    </row>
    <row r="164" spans="1:7" x14ac:dyDescent="0.25">
      <c r="A164" s="12" t="s">
        <v>649</v>
      </c>
      <c r="B164" s="30" t="s">
        <v>650</v>
      </c>
      <c r="C164" s="30" t="s">
        <v>97</v>
      </c>
      <c r="D164" s="13">
        <v>10000000</v>
      </c>
      <c r="E164" s="14">
        <v>9460.91</v>
      </c>
      <c r="F164" s="15">
        <v>1.09E-2</v>
      </c>
      <c r="G164" s="15">
        <v>7.2744000000000003E-2</v>
      </c>
    </row>
    <row r="165" spans="1:7" x14ac:dyDescent="0.25">
      <c r="A165" s="12" t="s">
        <v>1362</v>
      </c>
      <c r="B165" s="30" t="s">
        <v>1363</v>
      </c>
      <c r="C165" s="30" t="s">
        <v>97</v>
      </c>
      <c r="D165" s="13">
        <v>5000000</v>
      </c>
      <c r="E165" s="14">
        <v>5007.07</v>
      </c>
      <c r="F165" s="15">
        <v>5.7999999999999996E-3</v>
      </c>
      <c r="G165" s="15">
        <v>6.0677000000000002E-2</v>
      </c>
    </row>
    <row r="166" spans="1:7" x14ac:dyDescent="0.25">
      <c r="A166" s="12" t="s">
        <v>1494</v>
      </c>
      <c r="B166" s="30" t="s">
        <v>1495</v>
      </c>
      <c r="C166" s="30" t="s">
        <v>97</v>
      </c>
      <c r="D166" s="13">
        <v>2500000</v>
      </c>
      <c r="E166" s="14">
        <v>2509.08</v>
      </c>
      <c r="F166" s="15">
        <v>2.8999999999999998E-3</v>
      </c>
      <c r="G166" s="15">
        <v>6.6672999999999996E-2</v>
      </c>
    </row>
    <row r="167" spans="1:7" x14ac:dyDescent="0.25">
      <c r="A167" s="16" t="s">
        <v>102</v>
      </c>
      <c r="B167" s="31"/>
      <c r="C167" s="31"/>
      <c r="D167" s="17"/>
      <c r="E167" s="37">
        <v>46481.27</v>
      </c>
      <c r="F167" s="38">
        <v>5.3600000000000002E-2</v>
      </c>
      <c r="G167" s="20"/>
    </row>
    <row r="168" spans="1:7" x14ac:dyDescent="0.25">
      <c r="A168" s="16" t="s">
        <v>550</v>
      </c>
      <c r="B168" s="30"/>
      <c r="C168" s="30"/>
      <c r="D168" s="13"/>
      <c r="E168" s="14"/>
      <c r="F168" s="15"/>
      <c r="G168" s="15"/>
    </row>
    <row r="169" spans="1:7" x14ac:dyDescent="0.25">
      <c r="A169" s="12" t="s">
        <v>1496</v>
      </c>
      <c r="B169" s="30" t="s">
        <v>1497</v>
      </c>
      <c r="C169" s="30" t="s">
        <v>97</v>
      </c>
      <c r="D169" s="13">
        <v>10000000</v>
      </c>
      <c r="E169" s="14">
        <v>9867.65</v>
      </c>
      <c r="F169" s="15">
        <v>1.14E-2</v>
      </c>
      <c r="G169" s="15">
        <v>7.5084999999999999E-2</v>
      </c>
    </row>
    <row r="170" spans="1:7" x14ac:dyDescent="0.25">
      <c r="A170" s="16" t="s">
        <v>102</v>
      </c>
      <c r="B170" s="31"/>
      <c r="C170" s="31"/>
      <c r="D170" s="17"/>
      <c r="E170" s="37">
        <v>9867.65</v>
      </c>
      <c r="F170" s="38">
        <v>1.14E-2</v>
      </c>
      <c r="G170" s="20"/>
    </row>
    <row r="171" spans="1:7" x14ac:dyDescent="0.25">
      <c r="A171" s="12"/>
      <c r="B171" s="30"/>
      <c r="C171" s="30"/>
      <c r="D171" s="13"/>
      <c r="E171" s="14"/>
      <c r="F171" s="15"/>
      <c r="G171" s="15"/>
    </row>
    <row r="172" spans="1:7" x14ac:dyDescent="0.25">
      <c r="A172" s="12"/>
      <c r="B172" s="30"/>
      <c r="C172" s="30"/>
      <c r="D172" s="13"/>
      <c r="E172" s="14"/>
      <c r="F172" s="15"/>
      <c r="G172" s="15"/>
    </row>
    <row r="173" spans="1:7" x14ac:dyDescent="0.25">
      <c r="A173" s="16" t="s">
        <v>195</v>
      </c>
      <c r="B173" s="30"/>
      <c r="C173" s="30"/>
      <c r="D173" s="13"/>
      <c r="E173" s="14"/>
      <c r="F173" s="15"/>
      <c r="G173" s="15"/>
    </row>
    <row r="174" spans="1:7" x14ac:dyDescent="0.25">
      <c r="A174" s="16" t="s">
        <v>102</v>
      </c>
      <c r="B174" s="30"/>
      <c r="C174" s="30"/>
      <c r="D174" s="13"/>
      <c r="E174" s="39" t="s">
        <v>92</v>
      </c>
      <c r="F174" s="40" t="s">
        <v>92</v>
      </c>
      <c r="G174" s="15"/>
    </row>
    <row r="175" spans="1:7" x14ac:dyDescent="0.25">
      <c r="A175" s="12"/>
      <c r="B175" s="30"/>
      <c r="C175" s="30"/>
      <c r="D175" s="13"/>
      <c r="E175" s="14"/>
      <c r="F175" s="15"/>
      <c r="G175" s="15"/>
    </row>
    <row r="176" spans="1:7" x14ac:dyDescent="0.25">
      <c r="A176" s="16" t="s">
        <v>196</v>
      </c>
      <c r="B176" s="30"/>
      <c r="C176" s="30"/>
      <c r="D176" s="13"/>
      <c r="E176" s="14"/>
      <c r="F176" s="15"/>
      <c r="G176" s="15"/>
    </row>
    <row r="177" spans="1:7" x14ac:dyDescent="0.25">
      <c r="A177" s="16" t="s">
        <v>102</v>
      </c>
      <c r="B177" s="30"/>
      <c r="C177" s="30"/>
      <c r="D177" s="13"/>
      <c r="E177" s="39" t="s">
        <v>92</v>
      </c>
      <c r="F177" s="40" t="s">
        <v>92</v>
      </c>
      <c r="G177" s="15"/>
    </row>
    <row r="178" spans="1:7" x14ac:dyDescent="0.25">
      <c r="A178" s="12"/>
      <c r="B178" s="30"/>
      <c r="C178" s="30"/>
      <c r="D178" s="13"/>
      <c r="E178" s="14"/>
      <c r="F178" s="15"/>
      <c r="G178" s="15"/>
    </row>
    <row r="179" spans="1:7" x14ac:dyDescent="0.25">
      <c r="A179" s="21" t="s">
        <v>127</v>
      </c>
      <c r="B179" s="32"/>
      <c r="C179" s="32"/>
      <c r="D179" s="22"/>
      <c r="E179" s="18">
        <v>112902.07</v>
      </c>
      <c r="F179" s="19">
        <v>0.13009999999999999</v>
      </c>
      <c r="G179" s="20"/>
    </row>
    <row r="180" spans="1:7" x14ac:dyDescent="0.25">
      <c r="A180" s="12"/>
      <c r="B180" s="30"/>
      <c r="C180" s="30"/>
      <c r="D180" s="13"/>
      <c r="E180" s="14"/>
      <c r="F180" s="15"/>
      <c r="G180" s="15"/>
    </row>
    <row r="181" spans="1:7" x14ac:dyDescent="0.25">
      <c r="A181" s="16" t="s">
        <v>93</v>
      </c>
      <c r="B181" s="30"/>
      <c r="C181" s="30"/>
      <c r="D181" s="13"/>
      <c r="E181" s="14"/>
      <c r="F181" s="15"/>
      <c r="G181" s="15"/>
    </row>
    <row r="182" spans="1:7" x14ac:dyDescent="0.25">
      <c r="A182" s="12"/>
      <c r="B182" s="30"/>
      <c r="C182" s="30"/>
      <c r="D182" s="13"/>
      <c r="E182" s="14"/>
      <c r="F182" s="15"/>
      <c r="G182" s="15"/>
    </row>
    <row r="183" spans="1:7" x14ac:dyDescent="0.25">
      <c r="A183" s="16" t="s">
        <v>94</v>
      </c>
      <c r="B183" s="30"/>
      <c r="C183" s="30"/>
      <c r="D183" s="13"/>
      <c r="E183" s="14"/>
      <c r="F183" s="15"/>
      <c r="G183" s="15"/>
    </row>
    <row r="184" spans="1:7" x14ac:dyDescent="0.25">
      <c r="A184" s="12" t="s">
        <v>1498</v>
      </c>
      <c r="B184" s="30" t="s">
        <v>1499</v>
      </c>
      <c r="C184" s="30" t="s">
        <v>97</v>
      </c>
      <c r="D184" s="13">
        <v>75000000</v>
      </c>
      <c r="E184" s="14">
        <v>74255.399999999994</v>
      </c>
      <c r="F184" s="15">
        <v>8.5500000000000007E-2</v>
      </c>
      <c r="G184" s="15">
        <v>6.0000999999999999E-2</v>
      </c>
    </row>
    <row r="185" spans="1:7" x14ac:dyDescent="0.25">
      <c r="A185" s="12" t="s">
        <v>1500</v>
      </c>
      <c r="B185" s="30" t="s">
        <v>1501</v>
      </c>
      <c r="C185" s="30" t="s">
        <v>97</v>
      </c>
      <c r="D185" s="13">
        <v>5000000</v>
      </c>
      <c r="E185" s="14">
        <v>4944.7299999999996</v>
      </c>
      <c r="F185" s="15">
        <v>5.7000000000000002E-3</v>
      </c>
      <c r="G185" s="15">
        <v>6.0003000000000001E-2</v>
      </c>
    </row>
    <row r="186" spans="1:7" x14ac:dyDescent="0.25">
      <c r="A186" s="12" t="s">
        <v>1502</v>
      </c>
      <c r="B186" s="30" t="s">
        <v>1503</v>
      </c>
      <c r="C186" s="30" t="s">
        <v>97</v>
      </c>
      <c r="D186" s="13">
        <v>2500000</v>
      </c>
      <c r="E186" s="14">
        <v>2457.4</v>
      </c>
      <c r="F186" s="15">
        <v>2.8E-3</v>
      </c>
      <c r="G186" s="15">
        <v>6.1428999999999997E-2</v>
      </c>
    </row>
    <row r="187" spans="1:7" x14ac:dyDescent="0.25">
      <c r="A187" s="12" t="s">
        <v>1382</v>
      </c>
      <c r="B187" s="30" t="s">
        <v>1383</v>
      </c>
      <c r="C187" s="30" t="s">
        <v>97</v>
      </c>
      <c r="D187" s="13">
        <v>500000</v>
      </c>
      <c r="E187" s="14">
        <v>492.09</v>
      </c>
      <c r="F187" s="15">
        <v>5.9999999999999995E-4</v>
      </c>
      <c r="G187" s="15">
        <v>6.1100000000000002E-2</v>
      </c>
    </row>
    <row r="188" spans="1:7" x14ac:dyDescent="0.25">
      <c r="A188" s="12" t="s">
        <v>1504</v>
      </c>
      <c r="B188" s="30" t="s">
        <v>1505</v>
      </c>
      <c r="C188" s="30" t="s">
        <v>97</v>
      </c>
      <c r="D188" s="13">
        <v>200000</v>
      </c>
      <c r="E188" s="14">
        <v>199.39</v>
      </c>
      <c r="F188" s="15">
        <v>2.0000000000000001E-4</v>
      </c>
      <c r="G188" s="15">
        <v>5.8597000000000003E-2</v>
      </c>
    </row>
    <row r="189" spans="1:7" x14ac:dyDescent="0.25">
      <c r="A189" s="16" t="s">
        <v>102</v>
      </c>
      <c r="B189" s="31"/>
      <c r="C189" s="31"/>
      <c r="D189" s="17"/>
      <c r="E189" s="37">
        <v>82349.009999999995</v>
      </c>
      <c r="F189" s="38">
        <v>9.4799999999999995E-2</v>
      </c>
      <c r="G189" s="20"/>
    </row>
    <row r="190" spans="1:7" x14ac:dyDescent="0.25">
      <c r="A190" s="16" t="s">
        <v>103</v>
      </c>
      <c r="B190" s="30"/>
      <c r="C190" s="30"/>
      <c r="D190" s="13"/>
      <c r="E190" s="14"/>
      <c r="F190" s="15"/>
      <c r="G190" s="15"/>
    </row>
    <row r="191" spans="1:7" x14ac:dyDescent="0.25">
      <c r="A191" s="12" t="s">
        <v>1506</v>
      </c>
      <c r="B191" s="30" t="s">
        <v>1507</v>
      </c>
      <c r="C191" s="30" t="s">
        <v>106</v>
      </c>
      <c r="D191" s="13">
        <v>7500000</v>
      </c>
      <c r="E191" s="14">
        <v>7285.93</v>
      </c>
      <c r="F191" s="15">
        <v>8.3999999999999995E-3</v>
      </c>
      <c r="G191" s="15">
        <v>6.7447999999999994E-2</v>
      </c>
    </row>
    <row r="192" spans="1:7" x14ac:dyDescent="0.25">
      <c r="A192" s="16" t="s">
        <v>102</v>
      </c>
      <c r="B192" s="31"/>
      <c r="C192" s="31"/>
      <c r="D192" s="17"/>
      <c r="E192" s="37">
        <v>7285.93</v>
      </c>
      <c r="F192" s="38">
        <v>8.3999999999999995E-3</v>
      </c>
      <c r="G192" s="20"/>
    </row>
    <row r="193" spans="1:7" x14ac:dyDescent="0.25">
      <c r="A193" s="12"/>
      <c r="B193" s="30"/>
      <c r="C193" s="30"/>
      <c r="D193" s="13"/>
      <c r="E193" s="14"/>
      <c r="F193" s="15"/>
      <c r="G193" s="15"/>
    </row>
    <row r="194" spans="1:7" x14ac:dyDescent="0.25">
      <c r="A194" s="21" t="s">
        <v>127</v>
      </c>
      <c r="B194" s="32"/>
      <c r="C194" s="32"/>
      <c r="D194" s="22"/>
      <c r="E194" s="18">
        <v>89634.94</v>
      </c>
      <c r="F194" s="19">
        <v>0.1032</v>
      </c>
      <c r="G194" s="20"/>
    </row>
    <row r="195" spans="1:7" x14ac:dyDescent="0.25">
      <c r="A195" s="12"/>
      <c r="B195" s="30"/>
      <c r="C195" s="30"/>
      <c r="D195" s="13"/>
      <c r="E195" s="14"/>
      <c r="F195" s="15"/>
      <c r="G195" s="15"/>
    </row>
    <row r="196" spans="1:7" x14ac:dyDescent="0.25">
      <c r="A196" s="16" t="s">
        <v>128</v>
      </c>
      <c r="B196" s="30"/>
      <c r="C196" s="30"/>
      <c r="D196" s="13"/>
      <c r="E196" s="14"/>
      <c r="F196" s="15"/>
      <c r="G196" s="15"/>
    </row>
    <row r="197" spans="1:7" x14ac:dyDescent="0.25">
      <c r="A197" s="12" t="s">
        <v>129</v>
      </c>
      <c r="B197" s="30"/>
      <c r="C197" s="30"/>
      <c r="D197" s="13"/>
      <c r="E197" s="14">
        <v>24600.02</v>
      </c>
      <c r="F197" s="15">
        <v>2.8299999999999999E-2</v>
      </c>
      <c r="G197" s="15">
        <v>5.9233000000000001E-2</v>
      </c>
    </row>
    <row r="198" spans="1:7" x14ac:dyDescent="0.25">
      <c r="A198" s="16" t="s">
        <v>102</v>
      </c>
      <c r="B198" s="31"/>
      <c r="C198" s="31"/>
      <c r="D198" s="17"/>
      <c r="E198" s="37">
        <v>24600.02</v>
      </c>
      <c r="F198" s="38">
        <v>2.8299999999999999E-2</v>
      </c>
      <c r="G198" s="20"/>
    </row>
    <row r="199" spans="1:7" x14ac:dyDescent="0.25">
      <c r="A199" s="12"/>
      <c r="B199" s="30"/>
      <c r="C199" s="30"/>
      <c r="D199" s="13"/>
      <c r="E199" s="14"/>
      <c r="F199" s="15"/>
      <c r="G199" s="15"/>
    </row>
    <row r="200" spans="1:7" x14ac:dyDescent="0.25">
      <c r="A200" s="21" t="s">
        <v>127</v>
      </c>
      <c r="B200" s="32"/>
      <c r="C200" s="32"/>
      <c r="D200" s="22"/>
      <c r="E200" s="18">
        <v>24600.02</v>
      </c>
      <c r="F200" s="19">
        <v>2.8299999999999999E-2</v>
      </c>
      <c r="G200" s="20"/>
    </row>
    <row r="201" spans="1:7" x14ac:dyDescent="0.25">
      <c r="A201" s="12" t="s">
        <v>130</v>
      </c>
      <c r="B201" s="30"/>
      <c r="C201" s="30"/>
      <c r="D201" s="13"/>
      <c r="E201" s="14">
        <v>2546.5304581999999</v>
      </c>
      <c r="F201" s="15">
        <v>2.9320000000000001E-3</v>
      </c>
      <c r="G201" s="15"/>
    </row>
    <row r="202" spans="1:7" x14ac:dyDescent="0.25">
      <c r="A202" s="12" t="s">
        <v>131</v>
      </c>
      <c r="B202" s="30"/>
      <c r="C202" s="30"/>
      <c r="D202" s="13"/>
      <c r="E202" s="14">
        <v>1422.4795418000001</v>
      </c>
      <c r="F202" s="15">
        <v>2.1679999999999998E-3</v>
      </c>
      <c r="G202" s="15">
        <v>5.9233000000000001E-2</v>
      </c>
    </row>
    <row r="203" spans="1:7" x14ac:dyDescent="0.25">
      <c r="A203" s="25" t="s">
        <v>132</v>
      </c>
      <c r="B203" s="33"/>
      <c r="C203" s="33"/>
      <c r="D203" s="26"/>
      <c r="E203" s="27">
        <v>868294.01</v>
      </c>
      <c r="F203" s="28">
        <v>1</v>
      </c>
      <c r="G203" s="28"/>
    </row>
    <row r="205" spans="1:7" x14ac:dyDescent="0.25">
      <c r="A205" s="1" t="s">
        <v>1388</v>
      </c>
    </row>
    <row r="206" spans="1:7" x14ac:dyDescent="0.25">
      <c r="A206" s="1" t="s">
        <v>133</v>
      </c>
    </row>
    <row r="207" spans="1:7" x14ac:dyDescent="0.25">
      <c r="A207" s="1" t="s">
        <v>134</v>
      </c>
    </row>
    <row r="208" spans="1:7" x14ac:dyDescent="0.25">
      <c r="A208" s="1" t="s">
        <v>1957</v>
      </c>
    </row>
    <row r="209" spans="1:7" x14ac:dyDescent="0.25">
      <c r="A209" s="47" t="s">
        <v>1958</v>
      </c>
      <c r="B209" s="34" t="s">
        <v>92</v>
      </c>
    </row>
    <row r="210" spans="1:7" x14ac:dyDescent="0.25">
      <c r="A210" t="s">
        <v>1959</v>
      </c>
    </row>
    <row r="211" spans="1:7" x14ac:dyDescent="0.25">
      <c r="A211" t="s">
        <v>1960</v>
      </c>
      <c r="B211" t="s">
        <v>1961</v>
      </c>
      <c r="C211" t="s">
        <v>1961</v>
      </c>
    </row>
    <row r="212" spans="1:7" x14ac:dyDescent="0.25">
      <c r="B212" s="48">
        <v>44803</v>
      </c>
      <c r="C212" s="48">
        <v>44834</v>
      </c>
    </row>
    <row r="213" spans="1:7" x14ac:dyDescent="0.25">
      <c r="A213" t="s">
        <v>2019</v>
      </c>
      <c r="B213">
        <v>21.65</v>
      </c>
      <c r="C213">
        <v>21.33</v>
      </c>
      <c r="E213" s="2"/>
      <c r="G213"/>
    </row>
    <row r="214" spans="1:7" x14ac:dyDescent="0.25">
      <c r="A214" t="s">
        <v>1965</v>
      </c>
      <c r="B214">
        <v>39.9</v>
      </c>
      <c r="C214">
        <v>39.31</v>
      </c>
      <c r="E214" s="2"/>
      <c r="G214"/>
    </row>
    <row r="215" spans="1:7" x14ac:dyDescent="0.25">
      <c r="A215" t="s">
        <v>1987</v>
      </c>
      <c r="B215">
        <v>23.16</v>
      </c>
      <c r="C215">
        <v>22.66</v>
      </c>
      <c r="E215" s="2"/>
      <c r="G215"/>
    </row>
    <row r="216" spans="1:7" x14ac:dyDescent="0.25">
      <c r="A216" t="s">
        <v>2020</v>
      </c>
      <c r="B216">
        <v>17.12</v>
      </c>
      <c r="C216">
        <v>16.850000000000001</v>
      </c>
      <c r="E216" s="2"/>
      <c r="G216"/>
    </row>
    <row r="217" spans="1:7" x14ac:dyDescent="0.25">
      <c r="A217" t="s">
        <v>1990</v>
      </c>
      <c r="B217">
        <v>36.33</v>
      </c>
      <c r="C217">
        <v>35.75</v>
      </c>
      <c r="E217" s="2"/>
      <c r="G217"/>
    </row>
    <row r="218" spans="1:7" x14ac:dyDescent="0.25">
      <c r="A218" t="s">
        <v>1992</v>
      </c>
      <c r="B218">
        <v>20.29</v>
      </c>
      <c r="C218">
        <v>19.809999999999999</v>
      </c>
      <c r="E218" s="2"/>
      <c r="G218"/>
    </row>
    <row r="219" spans="1:7" x14ac:dyDescent="0.25">
      <c r="E219" s="2"/>
      <c r="G219"/>
    </row>
    <row r="220" spans="1:7" x14ac:dyDescent="0.25">
      <c r="A220" t="s">
        <v>1994</v>
      </c>
    </row>
    <row r="222" spans="1:7" x14ac:dyDescent="0.25">
      <c r="A222" s="50" t="s">
        <v>1995</v>
      </c>
      <c r="B222" s="50" t="s">
        <v>1996</v>
      </c>
      <c r="C222" s="50" t="s">
        <v>1997</v>
      </c>
      <c r="D222" s="50" t="s">
        <v>1998</v>
      </c>
    </row>
    <row r="223" spans="1:7" x14ac:dyDescent="0.25">
      <c r="A223" s="50" t="s">
        <v>2021</v>
      </c>
      <c r="B223" s="50"/>
      <c r="C223" s="50">
        <v>0.15</v>
      </c>
      <c r="D223" s="50">
        <v>0.15</v>
      </c>
    </row>
    <row r="224" spans="1:7" x14ac:dyDescent="0.25">
      <c r="A224" s="50" t="s">
        <v>2022</v>
      </c>
      <c r="B224" s="50"/>
      <c r="C224" s="50">
        <v>0.15</v>
      </c>
      <c r="D224" s="50">
        <v>0.15</v>
      </c>
    </row>
    <row r="226" spans="1:4" x14ac:dyDescent="0.25">
      <c r="A226" t="s">
        <v>1977</v>
      </c>
      <c r="B226" s="34" t="s">
        <v>92</v>
      </c>
    </row>
    <row r="227" spans="1:4" ht="30" x14ac:dyDescent="0.25">
      <c r="A227" s="47" t="s">
        <v>1978</v>
      </c>
      <c r="B227" s="34" t="s">
        <v>92</v>
      </c>
    </row>
    <row r="228" spans="1:4" x14ac:dyDescent="0.25">
      <c r="A228" s="47" t="s">
        <v>1979</v>
      </c>
      <c r="B228" s="34" t="s">
        <v>92</v>
      </c>
    </row>
    <row r="229" spans="1:4" x14ac:dyDescent="0.25">
      <c r="A229" t="s">
        <v>2018</v>
      </c>
      <c r="B229" s="49">
        <v>3.4746570000000001</v>
      </c>
    </row>
    <row r="230" spans="1:4" ht="30" x14ac:dyDescent="0.25">
      <c r="A230" s="47" t="s">
        <v>1981</v>
      </c>
      <c r="B230" s="34">
        <v>30633.625100000001</v>
      </c>
    </row>
    <row r="231" spans="1:4" ht="30" x14ac:dyDescent="0.25">
      <c r="A231" s="47" t="s">
        <v>1982</v>
      </c>
      <c r="B231" s="34" t="s">
        <v>92</v>
      </c>
    </row>
    <row r="232" spans="1:4" x14ac:dyDescent="0.25">
      <c r="A232" s="47" t="s">
        <v>2114</v>
      </c>
      <c r="B232" s="34" t="s">
        <v>92</v>
      </c>
    </row>
    <row r="233" spans="1:4" x14ac:dyDescent="0.25">
      <c r="A233" s="47" t="s">
        <v>2115</v>
      </c>
      <c r="B233" s="34" t="s">
        <v>92</v>
      </c>
    </row>
    <row r="236" spans="1:4" ht="30" x14ac:dyDescent="0.25">
      <c r="A236" s="63" t="s">
        <v>2164</v>
      </c>
      <c r="B236" s="55" t="s">
        <v>2165</v>
      </c>
      <c r="C236" s="55" t="s">
        <v>2121</v>
      </c>
      <c r="D236" s="65" t="s">
        <v>2122</v>
      </c>
    </row>
    <row r="237" spans="1:4" ht="85.7" customHeight="1" x14ac:dyDescent="0.25">
      <c r="A237" s="64" t="str">
        <f>HYPERLINK("[EDEL_Portfolio Monthly 30092022.xlsx]EEARFD!A1","Edelweiss Balanced Advantage Fund")</f>
        <v>Edelweiss Balanced Advantage Fund</v>
      </c>
      <c r="B237" s="56"/>
      <c r="C237" s="57" t="s">
        <v>2140</v>
      </c>
      <c r="D237"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3F729-7897-4924-ACDF-AF61CB19008D}">
  <dimension ref="A1:H145"/>
  <sheetViews>
    <sheetView showGridLines="0" workbookViewId="0">
      <pane ySplit="4" topLeftCell="A136"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45</v>
      </c>
      <c r="B1" s="66"/>
      <c r="C1" s="66"/>
      <c r="D1" s="66"/>
      <c r="E1" s="66"/>
      <c r="F1" s="66"/>
      <c r="G1" s="66"/>
      <c r="H1" s="51" t="str">
        <f>HYPERLINK("[EDEL_Portfolio Monthly 30092022.xlsx]Index!A1","Index")</f>
        <v>Index</v>
      </c>
    </row>
    <row r="2" spans="1:8" ht="18.75" x14ac:dyDescent="0.25">
      <c r="A2" s="66" t="s">
        <v>46</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902</v>
      </c>
      <c r="B8" s="30" t="s">
        <v>903</v>
      </c>
      <c r="C8" s="30" t="s">
        <v>855</v>
      </c>
      <c r="D8" s="13">
        <v>344261</v>
      </c>
      <c r="E8" s="14">
        <v>2967.53</v>
      </c>
      <c r="F8" s="15">
        <v>8.3699999999999997E-2</v>
      </c>
      <c r="G8" s="15"/>
    </row>
    <row r="9" spans="1:8" x14ac:dyDescent="0.25">
      <c r="A9" s="12" t="s">
        <v>882</v>
      </c>
      <c r="B9" s="30" t="s">
        <v>883</v>
      </c>
      <c r="C9" s="30" t="s">
        <v>855</v>
      </c>
      <c r="D9" s="13">
        <v>189310</v>
      </c>
      <c r="E9" s="14">
        <v>2690.76</v>
      </c>
      <c r="F9" s="15">
        <v>7.5899999999999995E-2</v>
      </c>
      <c r="G9" s="15"/>
    </row>
    <row r="10" spans="1:8" x14ac:dyDescent="0.25">
      <c r="A10" s="12" t="s">
        <v>856</v>
      </c>
      <c r="B10" s="30" t="s">
        <v>857</v>
      </c>
      <c r="C10" s="30" t="s">
        <v>858</v>
      </c>
      <c r="D10" s="13">
        <v>106290</v>
      </c>
      <c r="E10" s="14">
        <v>2527.31</v>
      </c>
      <c r="F10" s="15">
        <v>7.1300000000000002E-2</v>
      </c>
      <c r="G10" s="15"/>
    </row>
    <row r="11" spans="1:8" x14ac:dyDescent="0.25">
      <c r="A11" s="12" t="s">
        <v>991</v>
      </c>
      <c r="B11" s="30" t="s">
        <v>992</v>
      </c>
      <c r="C11" s="30" t="s">
        <v>993</v>
      </c>
      <c r="D11" s="13">
        <v>82855</v>
      </c>
      <c r="E11" s="14">
        <v>1530.91</v>
      </c>
      <c r="F11" s="15">
        <v>4.3200000000000002E-2</v>
      </c>
      <c r="G11" s="15"/>
    </row>
    <row r="12" spans="1:8" x14ac:dyDescent="0.25">
      <c r="A12" s="12" t="s">
        <v>1117</v>
      </c>
      <c r="B12" s="30" t="s">
        <v>1118</v>
      </c>
      <c r="C12" s="30" t="s">
        <v>1028</v>
      </c>
      <c r="D12" s="13">
        <v>434600</v>
      </c>
      <c r="E12" s="14">
        <v>1443.74</v>
      </c>
      <c r="F12" s="15">
        <v>4.07E-2</v>
      </c>
      <c r="G12" s="15"/>
    </row>
    <row r="13" spans="1:8" x14ac:dyDescent="0.25">
      <c r="A13" s="12" t="s">
        <v>932</v>
      </c>
      <c r="B13" s="30" t="s">
        <v>933</v>
      </c>
      <c r="C13" s="30" t="s">
        <v>855</v>
      </c>
      <c r="D13" s="13">
        <v>184518</v>
      </c>
      <c r="E13" s="14">
        <v>1352.89</v>
      </c>
      <c r="F13" s="15">
        <v>3.8199999999999998E-2</v>
      </c>
      <c r="G13" s="15"/>
    </row>
    <row r="14" spans="1:8" x14ac:dyDescent="0.25">
      <c r="A14" s="12" t="s">
        <v>1151</v>
      </c>
      <c r="B14" s="30" t="s">
        <v>1152</v>
      </c>
      <c r="C14" s="30" t="s">
        <v>855</v>
      </c>
      <c r="D14" s="13">
        <v>243518</v>
      </c>
      <c r="E14" s="14">
        <v>1292.1099999999999</v>
      </c>
      <c r="F14" s="15">
        <v>3.6499999999999998E-2</v>
      </c>
      <c r="G14" s="15"/>
    </row>
    <row r="15" spans="1:8" x14ac:dyDescent="0.25">
      <c r="A15" s="12" t="s">
        <v>900</v>
      </c>
      <c r="B15" s="30" t="s">
        <v>901</v>
      </c>
      <c r="C15" s="30" t="s">
        <v>881</v>
      </c>
      <c r="D15" s="13">
        <v>71824</v>
      </c>
      <c r="E15" s="14">
        <v>1015.2</v>
      </c>
      <c r="F15" s="15">
        <v>2.86E-2</v>
      </c>
      <c r="G15" s="15"/>
    </row>
    <row r="16" spans="1:8" x14ac:dyDescent="0.25">
      <c r="A16" s="12" t="s">
        <v>1026</v>
      </c>
      <c r="B16" s="30" t="s">
        <v>1027</v>
      </c>
      <c r="C16" s="30" t="s">
        <v>1028</v>
      </c>
      <c r="D16" s="13">
        <v>35909</v>
      </c>
      <c r="E16" s="14">
        <v>968.27</v>
      </c>
      <c r="F16" s="15">
        <v>2.7300000000000001E-2</v>
      </c>
      <c r="G16" s="15"/>
    </row>
    <row r="17" spans="1:7" x14ac:dyDescent="0.25">
      <c r="A17" s="12" t="s">
        <v>915</v>
      </c>
      <c r="B17" s="30" t="s">
        <v>916</v>
      </c>
      <c r="C17" s="30" t="s">
        <v>867</v>
      </c>
      <c r="D17" s="13">
        <v>11775</v>
      </c>
      <c r="E17" s="14">
        <v>863.78</v>
      </c>
      <c r="F17" s="15">
        <v>2.4400000000000002E-2</v>
      </c>
      <c r="G17" s="15"/>
    </row>
    <row r="18" spans="1:7" x14ac:dyDescent="0.25">
      <c r="A18" s="12" t="s">
        <v>906</v>
      </c>
      <c r="B18" s="30" t="s">
        <v>907</v>
      </c>
      <c r="C18" s="30" t="s">
        <v>881</v>
      </c>
      <c r="D18" s="13">
        <v>87324</v>
      </c>
      <c r="E18" s="14">
        <v>814.17</v>
      </c>
      <c r="F18" s="15">
        <v>2.3E-2</v>
      </c>
      <c r="G18" s="15"/>
    </row>
    <row r="19" spans="1:7" x14ac:dyDescent="0.25">
      <c r="A19" s="12" t="s">
        <v>871</v>
      </c>
      <c r="B19" s="30" t="s">
        <v>872</v>
      </c>
      <c r="C19" s="30" t="s">
        <v>873</v>
      </c>
      <c r="D19" s="13">
        <v>79000</v>
      </c>
      <c r="E19" s="14">
        <v>749.43</v>
      </c>
      <c r="F19" s="15">
        <v>2.1100000000000001E-2</v>
      </c>
      <c r="G19" s="15"/>
    </row>
    <row r="20" spans="1:7" x14ac:dyDescent="0.25">
      <c r="A20" s="12" t="s">
        <v>859</v>
      </c>
      <c r="B20" s="30" t="s">
        <v>860</v>
      </c>
      <c r="C20" s="30" t="s">
        <v>861</v>
      </c>
      <c r="D20" s="13">
        <v>6697</v>
      </c>
      <c r="E20" s="14">
        <v>591.22</v>
      </c>
      <c r="F20" s="15">
        <v>1.67E-2</v>
      </c>
      <c r="G20" s="15"/>
    </row>
    <row r="21" spans="1:7" x14ac:dyDescent="0.25">
      <c r="A21" s="12" t="s">
        <v>1035</v>
      </c>
      <c r="B21" s="30" t="s">
        <v>1036</v>
      </c>
      <c r="C21" s="30" t="s">
        <v>855</v>
      </c>
      <c r="D21" s="13">
        <v>48602</v>
      </c>
      <c r="E21" s="14">
        <v>576.03</v>
      </c>
      <c r="F21" s="15">
        <v>1.6299999999999999E-2</v>
      </c>
      <c r="G21" s="15"/>
    </row>
    <row r="22" spans="1:7" x14ac:dyDescent="0.25">
      <c r="A22" s="12" t="s">
        <v>959</v>
      </c>
      <c r="B22" s="30" t="s">
        <v>960</v>
      </c>
      <c r="C22" s="30" t="s">
        <v>861</v>
      </c>
      <c r="D22" s="13">
        <v>40000</v>
      </c>
      <c r="E22" s="14">
        <v>507.28</v>
      </c>
      <c r="F22" s="15">
        <v>1.43E-2</v>
      </c>
      <c r="G22" s="15"/>
    </row>
    <row r="23" spans="1:7" x14ac:dyDescent="0.25">
      <c r="A23" s="12" t="s">
        <v>865</v>
      </c>
      <c r="B23" s="30" t="s">
        <v>866</v>
      </c>
      <c r="C23" s="30" t="s">
        <v>867</v>
      </c>
      <c r="D23" s="13">
        <v>21548</v>
      </c>
      <c r="E23" s="14">
        <v>492.96</v>
      </c>
      <c r="F23" s="15">
        <v>1.3899999999999999E-2</v>
      </c>
      <c r="G23" s="15"/>
    </row>
    <row r="24" spans="1:7" x14ac:dyDescent="0.25">
      <c r="A24" s="12" t="s">
        <v>1141</v>
      </c>
      <c r="B24" s="30" t="s">
        <v>1142</v>
      </c>
      <c r="C24" s="30" t="s">
        <v>1012</v>
      </c>
      <c r="D24" s="13">
        <v>38705</v>
      </c>
      <c r="E24" s="14">
        <v>483.99</v>
      </c>
      <c r="F24" s="15">
        <v>1.37E-2</v>
      </c>
      <c r="G24" s="15"/>
    </row>
    <row r="25" spans="1:7" x14ac:dyDescent="0.25">
      <c r="A25" s="12" t="s">
        <v>862</v>
      </c>
      <c r="B25" s="30" t="s">
        <v>863</v>
      </c>
      <c r="C25" s="30" t="s">
        <v>864</v>
      </c>
      <c r="D25" s="13">
        <v>19890</v>
      </c>
      <c r="E25" s="14">
        <v>466.39</v>
      </c>
      <c r="F25" s="15">
        <v>1.32E-2</v>
      </c>
      <c r="G25" s="15"/>
    </row>
    <row r="26" spans="1:7" x14ac:dyDescent="0.25">
      <c r="A26" s="12" t="s">
        <v>1093</v>
      </c>
      <c r="B26" s="30" t="s">
        <v>1094</v>
      </c>
      <c r="C26" s="30" t="s">
        <v>970</v>
      </c>
      <c r="D26" s="13">
        <v>136132</v>
      </c>
      <c r="E26" s="14">
        <v>451.55</v>
      </c>
      <c r="F26" s="15">
        <v>1.2699999999999999E-2</v>
      </c>
      <c r="G26" s="15"/>
    </row>
    <row r="27" spans="1:7" x14ac:dyDescent="0.25">
      <c r="A27" s="12" t="s">
        <v>1430</v>
      </c>
      <c r="B27" s="30" t="s">
        <v>1431</v>
      </c>
      <c r="C27" s="30" t="s">
        <v>990</v>
      </c>
      <c r="D27" s="13">
        <v>111158</v>
      </c>
      <c r="E27" s="14">
        <v>446.91</v>
      </c>
      <c r="F27" s="15">
        <v>1.26E-2</v>
      </c>
      <c r="G27" s="15"/>
    </row>
    <row r="28" spans="1:7" x14ac:dyDescent="0.25">
      <c r="A28" s="12" t="s">
        <v>1406</v>
      </c>
      <c r="B28" s="30" t="s">
        <v>1407</v>
      </c>
      <c r="C28" s="30" t="s">
        <v>881</v>
      </c>
      <c r="D28" s="13">
        <v>4979</v>
      </c>
      <c r="E28" s="14">
        <v>426.03</v>
      </c>
      <c r="F28" s="15">
        <v>1.2E-2</v>
      </c>
      <c r="G28" s="15"/>
    </row>
    <row r="29" spans="1:7" x14ac:dyDescent="0.25">
      <c r="A29" s="12" t="s">
        <v>879</v>
      </c>
      <c r="B29" s="30" t="s">
        <v>880</v>
      </c>
      <c r="C29" s="30" t="s">
        <v>881</v>
      </c>
      <c r="D29" s="13">
        <v>13804</v>
      </c>
      <c r="E29" s="14">
        <v>414.75</v>
      </c>
      <c r="F29" s="15">
        <v>1.17E-2</v>
      </c>
      <c r="G29" s="15"/>
    </row>
    <row r="30" spans="1:7" x14ac:dyDescent="0.25">
      <c r="A30" s="12" t="s">
        <v>1508</v>
      </c>
      <c r="B30" s="30" t="s">
        <v>1509</v>
      </c>
      <c r="C30" s="30" t="s">
        <v>982</v>
      </c>
      <c r="D30" s="13">
        <v>10366</v>
      </c>
      <c r="E30" s="14">
        <v>398.37</v>
      </c>
      <c r="F30" s="15">
        <v>1.12E-2</v>
      </c>
      <c r="G30" s="15"/>
    </row>
    <row r="31" spans="1:7" x14ac:dyDescent="0.25">
      <c r="A31" s="12" t="s">
        <v>1121</v>
      </c>
      <c r="B31" s="30" t="s">
        <v>1122</v>
      </c>
      <c r="C31" s="30" t="s">
        <v>867</v>
      </c>
      <c r="D31" s="13">
        <v>43495</v>
      </c>
      <c r="E31" s="14">
        <v>397.33</v>
      </c>
      <c r="F31" s="15">
        <v>1.12E-2</v>
      </c>
      <c r="G31" s="15"/>
    </row>
    <row r="32" spans="1:7" x14ac:dyDescent="0.25">
      <c r="A32" s="12" t="s">
        <v>868</v>
      </c>
      <c r="B32" s="30" t="s">
        <v>869</v>
      </c>
      <c r="C32" s="30" t="s">
        <v>870</v>
      </c>
      <c r="D32" s="13">
        <v>59064</v>
      </c>
      <c r="E32" s="14">
        <v>396.94</v>
      </c>
      <c r="F32" s="15">
        <v>1.12E-2</v>
      </c>
      <c r="G32" s="15"/>
    </row>
    <row r="33" spans="1:7" x14ac:dyDescent="0.25">
      <c r="A33" s="12" t="s">
        <v>1095</v>
      </c>
      <c r="B33" s="30" t="s">
        <v>1096</v>
      </c>
      <c r="C33" s="30" t="s">
        <v>861</v>
      </c>
      <c r="D33" s="13">
        <v>37256</v>
      </c>
      <c r="E33" s="14">
        <v>384.58</v>
      </c>
      <c r="F33" s="15">
        <v>1.09E-2</v>
      </c>
      <c r="G33" s="15"/>
    </row>
    <row r="34" spans="1:7" x14ac:dyDescent="0.25">
      <c r="A34" s="12" t="s">
        <v>1109</v>
      </c>
      <c r="B34" s="30" t="s">
        <v>1110</v>
      </c>
      <c r="C34" s="30" t="s">
        <v>945</v>
      </c>
      <c r="D34" s="13">
        <v>13536</v>
      </c>
      <c r="E34" s="14">
        <v>352.88</v>
      </c>
      <c r="F34" s="15">
        <v>0.01</v>
      </c>
      <c r="G34" s="15"/>
    </row>
    <row r="35" spans="1:7" x14ac:dyDescent="0.25">
      <c r="A35" s="12" t="s">
        <v>853</v>
      </c>
      <c r="B35" s="30" t="s">
        <v>854</v>
      </c>
      <c r="C35" s="30" t="s">
        <v>855</v>
      </c>
      <c r="D35" s="13">
        <v>18574</v>
      </c>
      <c r="E35" s="14">
        <v>337.9</v>
      </c>
      <c r="F35" s="15">
        <v>9.4999999999999998E-3</v>
      </c>
      <c r="G35" s="15"/>
    </row>
    <row r="36" spans="1:7" x14ac:dyDescent="0.25">
      <c r="A36" s="12" t="s">
        <v>895</v>
      </c>
      <c r="B36" s="30" t="s">
        <v>896</v>
      </c>
      <c r="C36" s="30" t="s">
        <v>864</v>
      </c>
      <c r="D36" s="13">
        <v>309438</v>
      </c>
      <c r="E36" s="14">
        <v>312.38</v>
      </c>
      <c r="F36" s="15">
        <v>8.8000000000000005E-3</v>
      </c>
      <c r="G36" s="15"/>
    </row>
    <row r="37" spans="1:7" x14ac:dyDescent="0.25">
      <c r="A37" s="12" t="s">
        <v>1052</v>
      </c>
      <c r="B37" s="30" t="s">
        <v>1053</v>
      </c>
      <c r="C37" s="30" t="s">
        <v>876</v>
      </c>
      <c r="D37" s="13">
        <v>4977</v>
      </c>
      <c r="E37" s="14">
        <v>311.32</v>
      </c>
      <c r="F37" s="15">
        <v>8.8000000000000005E-3</v>
      </c>
      <c r="G37" s="15"/>
    </row>
    <row r="38" spans="1:7" x14ac:dyDescent="0.25">
      <c r="A38" s="12" t="s">
        <v>1172</v>
      </c>
      <c r="B38" s="30" t="s">
        <v>1173</v>
      </c>
      <c r="C38" s="30" t="s">
        <v>899</v>
      </c>
      <c r="D38" s="13">
        <v>164879</v>
      </c>
      <c r="E38" s="14">
        <v>263.23</v>
      </c>
      <c r="F38" s="15">
        <v>7.4000000000000003E-3</v>
      </c>
      <c r="G38" s="15"/>
    </row>
    <row r="39" spans="1:7" x14ac:dyDescent="0.25">
      <c r="A39" s="12" t="s">
        <v>908</v>
      </c>
      <c r="B39" s="30" t="s">
        <v>909</v>
      </c>
      <c r="C39" s="30" t="s">
        <v>881</v>
      </c>
      <c r="D39" s="13">
        <v>25762</v>
      </c>
      <c r="E39" s="14">
        <v>259.83999999999997</v>
      </c>
      <c r="F39" s="15">
        <v>7.3000000000000001E-3</v>
      </c>
      <c r="G39" s="15"/>
    </row>
    <row r="40" spans="1:7" x14ac:dyDescent="0.25">
      <c r="A40" s="12" t="s">
        <v>1168</v>
      </c>
      <c r="B40" s="30" t="s">
        <v>1169</v>
      </c>
      <c r="C40" s="30" t="s">
        <v>873</v>
      </c>
      <c r="D40" s="13">
        <v>1332</v>
      </c>
      <c r="E40" s="14">
        <v>254.93</v>
      </c>
      <c r="F40" s="15">
        <v>7.1999999999999998E-3</v>
      </c>
      <c r="G40" s="15"/>
    </row>
    <row r="41" spans="1:7" x14ac:dyDescent="0.25">
      <c r="A41" s="12" t="s">
        <v>1510</v>
      </c>
      <c r="B41" s="30" t="s">
        <v>1511</v>
      </c>
      <c r="C41" s="30" t="s">
        <v>922</v>
      </c>
      <c r="D41" s="13">
        <v>6394</v>
      </c>
      <c r="E41" s="14">
        <v>250.44</v>
      </c>
      <c r="F41" s="15">
        <v>7.1000000000000004E-3</v>
      </c>
      <c r="G41" s="15"/>
    </row>
    <row r="42" spans="1:7" x14ac:dyDescent="0.25">
      <c r="A42" s="12" t="s">
        <v>1186</v>
      </c>
      <c r="B42" s="30" t="s">
        <v>1187</v>
      </c>
      <c r="C42" s="30" t="s">
        <v>873</v>
      </c>
      <c r="D42" s="13">
        <v>15805</v>
      </c>
      <c r="E42" s="14">
        <v>246.53</v>
      </c>
      <c r="F42" s="15">
        <v>7.0000000000000001E-3</v>
      </c>
      <c r="G42" s="15"/>
    </row>
    <row r="43" spans="1:7" x14ac:dyDescent="0.25">
      <c r="A43" s="12" t="s">
        <v>1512</v>
      </c>
      <c r="B43" s="30" t="s">
        <v>1513</v>
      </c>
      <c r="C43" s="30" t="s">
        <v>861</v>
      </c>
      <c r="D43" s="13">
        <v>59527</v>
      </c>
      <c r="E43" s="14">
        <v>240.85</v>
      </c>
      <c r="F43" s="15">
        <v>6.7999999999999996E-3</v>
      </c>
      <c r="G43" s="15"/>
    </row>
    <row r="44" spans="1:7" x14ac:dyDescent="0.25">
      <c r="A44" s="12" t="s">
        <v>1182</v>
      </c>
      <c r="B44" s="30" t="s">
        <v>1183</v>
      </c>
      <c r="C44" s="30" t="s">
        <v>873</v>
      </c>
      <c r="D44" s="13">
        <v>5448</v>
      </c>
      <c r="E44" s="14">
        <v>236.21</v>
      </c>
      <c r="F44" s="15">
        <v>6.7000000000000002E-3</v>
      </c>
      <c r="G44" s="15"/>
    </row>
    <row r="45" spans="1:7" x14ac:dyDescent="0.25">
      <c r="A45" s="12" t="s">
        <v>1422</v>
      </c>
      <c r="B45" s="30" t="s">
        <v>1423</v>
      </c>
      <c r="C45" s="30" t="s">
        <v>867</v>
      </c>
      <c r="D45" s="13">
        <v>7134</v>
      </c>
      <c r="E45" s="14">
        <v>232.9</v>
      </c>
      <c r="F45" s="15">
        <v>6.6E-3</v>
      </c>
      <c r="G45" s="15"/>
    </row>
    <row r="46" spans="1:7" x14ac:dyDescent="0.25">
      <c r="A46" s="12" t="s">
        <v>917</v>
      </c>
      <c r="B46" s="30" t="s">
        <v>918</v>
      </c>
      <c r="C46" s="30" t="s">
        <v>919</v>
      </c>
      <c r="D46" s="13">
        <v>58708</v>
      </c>
      <c r="E46" s="14">
        <v>229.28</v>
      </c>
      <c r="F46" s="15">
        <v>6.4999999999999997E-3</v>
      </c>
      <c r="G46" s="15"/>
    </row>
    <row r="47" spans="1:7" x14ac:dyDescent="0.25">
      <c r="A47" s="12" t="s">
        <v>1514</v>
      </c>
      <c r="B47" s="30" t="s">
        <v>1515</v>
      </c>
      <c r="C47" s="30" t="s">
        <v>985</v>
      </c>
      <c r="D47" s="13">
        <v>1647</v>
      </c>
      <c r="E47" s="14">
        <v>228.69</v>
      </c>
      <c r="F47" s="15">
        <v>6.4999999999999997E-3</v>
      </c>
      <c r="G47" s="15"/>
    </row>
    <row r="48" spans="1:7" x14ac:dyDescent="0.25">
      <c r="A48" s="12" t="s">
        <v>1395</v>
      </c>
      <c r="B48" s="30" t="s">
        <v>1396</v>
      </c>
      <c r="C48" s="30" t="s">
        <v>858</v>
      </c>
      <c r="D48" s="13">
        <v>75000</v>
      </c>
      <c r="E48" s="14">
        <v>228.6</v>
      </c>
      <c r="F48" s="15">
        <v>6.4999999999999997E-3</v>
      </c>
      <c r="G48" s="15"/>
    </row>
    <row r="49" spans="1:7" x14ac:dyDescent="0.25">
      <c r="A49" s="12" t="s">
        <v>1107</v>
      </c>
      <c r="B49" s="30" t="s">
        <v>1108</v>
      </c>
      <c r="C49" s="30" t="s">
        <v>956</v>
      </c>
      <c r="D49" s="13">
        <v>225247</v>
      </c>
      <c r="E49" s="14">
        <v>223.67</v>
      </c>
      <c r="F49" s="15">
        <v>6.3E-3</v>
      </c>
      <c r="G49" s="15"/>
    </row>
    <row r="50" spans="1:7" x14ac:dyDescent="0.25">
      <c r="A50" s="12" t="s">
        <v>1436</v>
      </c>
      <c r="B50" s="30" t="s">
        <v>1437</v>
      </c>
      <c r="C50" s="30" t="s">
        <v>873</v>
      </c>
      <c r="D50" s="13">
        <v>9707</v>
      </c>
      <c r="E50" s="14">
        <v>203.15</v>
      </c>
      <c r="F50" s="15">
        <v>5.7000000000000002E-3</v>
      </c>
      <c r="G50" s="15"/>
    </row>
    <row r="51" spans="1:7" x14ac:dyDescent="0.25">
      <c r="A51" s="12" t="s">
        <v>1399</v>
      </c>
      <c r="B51" s="30" t="s">
        <v>1400</v>
      </c>
      <c r="C51" s="30" t="s">
        <v>1401</v>
      </c>
      <c r="D51" s="13">
        <v>158995</v>
      </c>
      <c r="E51" s="14">
        <v>201.61</v>
      </c>
      <c r="F51" s="15">
        <v>5.7000000000000002E-3</v>
      </c>
      <c r="G51" s="15"/>
    </row>
    <row r="52" spans="1:7" x14ac:dyDescent="0.25">
      <c r="A52" s="12" t="s">
        <v>1071</v>
      </c>
      <c r="B52" s="30" t="s">
        <v>1072</v>
      </c>
      <c r="C52" s="30" t="s">
        <v>881</v>
      </c>
      <c r="D52" s="13">
        <v>5921</v>
      </c>
      <c r="E52" s="14">
        <v>191.91</v>
      </c>
      <c r="F52" s="15">
        <v>5.4000000000000003E-3</v>
      </c>
      <c r="G52" s="15"/>
    </row>
    <row r="53" spans="1:7" x14ac:dyDescent="0.25">
      <c r="A53" s="12" t="s">
        <v>1404</v>
      </c>
      <c r="B53" s="30" t="s">
        <v>1405</v>
      </c>
      <c r="C53" s="30" t="s">
        <v>973</v>
      </c>
      <c r="D53" s="13">
        <v>95413</v>
      </c>
      <c r="E53" s="14">
        <v>190.73</v>
      </c>
      <c r="F53" s="15">
        <v>5.4000000000000003E-3</v>
      </c>
      <c r="G53" s="15"/>
    </row>
    <row r="54" spans="1:7" x14ac:dyDescent="0.25">
      <c r="A54" s="12" t="s">
        <v>1153</v>
      </c>
      <c r="B54" s="30" t="s">
        <v>1154</v>
      </c>
      <c r="C54" s="30" t="s">
        <v>965</v>
      </c>
      <c r="D54" s="13">
        <v>6154</v>
      </c>
      <c r="E54" s="14">
        <v>190.06</v>
      </c>
      <c r="F54" s="15">
        <v>5.4000000000000003E-3</v>
      </c>
      <c r="G54" s="15"/>
    </row>
    <row r="55" spans="1:7" x14ac:dyDescent="0.25">
      <c r="A55" s="12" t="s">
        <v>1391</v>
      </c>
      <c r="B55" s="30" t="s">
        <v>1392</v>
      </c>
      <c r="C55" s="30" t="s">
        <v>973</v>
      </c>
      <c r="D55" s="13">
        <v>216304</v>
      </c>
      <c r="E55" s="14">
        <v>188.29</v>
      </c>
      <c r="F55" s="15">
        <v>5.3E-3</v>
      </c>
      <c r="G55" s="15"/>
    </row>
    <row r="56" spans="1:7" x14ac:dyDescent="0.25">
      <c r="A56" s="12" t="s">
        <v>941</v>
      </c>
      <c r="B56" s="30" t="s">
        <v>942</v>
      </c>
      <c r="C56" s="30" t="s">
        <v>922</v>
      </c>
      <c r="D56" s="13">
        <v>7280</v>
      </c>
      <c r="E56" s="14">
        <v>182.25</v>
      </c>
      <c r="F56" s="15">
        <v>5.1000000000000004E-3</v>
      </c>
      <c r="G56" s="15"/>
    </row>
    <row r="57" spans="1:7" x14ac:dyDescent="0.25">
      <c r="A57" s="12" t="s">
        <v>1434</v>
      </c>
      <c r="B57" s="30" t="s">
        <v>1435</v>
      </c>
      <c r="C57" s="30" t="s">
        <v>870</v>
      </c>
      <c r="D57" s="13">
        <v>36065</v>
      </c>
      <c r="E57" s="14">
        <v>181.39</v>
      </c>
      <c r="F57" s="15">
        <v>5.1000000000000004E-3</v>
      </c>
      <c r="G57" s="15"/>
    </row>
    <row r="58" spans="1:7" x14ac:dyDescent="0.25">
      <c r="A58" s="12" t="s">
        <v>1083</v>
      </c>
      <c r="B58" s="30" t="s">
        <v>1084</v>
      </c>
      <c r="C58" s="30" t="s">
        <v>1085</v>
      </c>
      <c r="D58" s="13">
        <v>353</v>
      </c>
      <c r="E58" s="14">
        <v>178.85</v>
      </c>
      <c r="F58" s="15">
        <v>5.0000000000000001E-3</v>
      </c>
      <c r="G58" s="15"/>
    </row>
    <row r="59" spans="1:7" x14ac:dyDescent="0.25">
      <c r="A59" s="12" t="s">
        <v>1060</v>
      </c>
      <c r="B59" s="30" t="s">
        <v>1061</v>
      </c>
      <c r="C59" s="30" t="s">
        <v>881</v>
      </c>
      <c r="D59" s="13">
        <v>8549</v>
      </c>
      <c r="E59" s="14">
        <v>178.47</v>
      </c>
      <c r="F59" s="15">
        <v>5.0000000000000001E-3</v>
      </c>
      <c r="G59" s="15"/>
    </row>
    <row r="60" spans="1:7" x14ac:dyDescent="0.25">
      <c r="A60" s="12" t="s">
        <v>925</v>
      </c>
      <c r="B60" s="30" t="s">
        <v>926</v>
      </c>
      <c r="C60" s="30" t="s">
        <v>927</v>
      </c>
      <c r="D60" s="13">
        <v>14549</v>
      </c>
      <c r="E60" s="14">
        <v>173.98</v>
      </c>
      <c r="F60" s="15">
        <v>4.8999999999999998E-3</v>
      </c>
      <c r="G60" s="15"/>
    </row>
    <row r="61" spans="1:7" x14ac:dyDescent="0.25">
      <c r="A61" s="12" t="s">
        <v>1164</v>
      </c>
      <c r="B61" s="30" t="s">
        <v>1165</v>
      </c>
      <c r="C61" s="30" t="s">
        <v>965</v>
      </c>
      <c r="D61" s="13">
        <v>6225</v>
      </c>
      <c r="E61" s="14">
        <v>172.48</v>
      </c>
      <c r="F61" s="15">
        <v>4.8999999999999998E-3</v>
      </c>
      <c r="G61" s="15"/>
    </row>
    <row r="62" spans="1:7" x14ac:dyDescent="0.25">
      <c r="A62" s="12" t="s">
        <v>1066</v>
      </c>
      <c r="B62" s="30" t="s">
        <v>1067</v>
      </c>
      <c r="C62" s="30" t="s">
        <v>867</v>
      </c>
      <c r="D62" s="13">
        <v>180492</v>
      </c>
      <c r="E62" s="14">
        <v>169.66</v>
      </c>
      <c r="F62" s="15">
        <v>4.7999999999999996E-3</v>
      </c>
      <c r="G62" s="15"/>
    </row>
    <row r="63" spans="1:7" x14ac:dyDescent="0.25">
      <c r="A63" s="12" t="s">
        <v>1105</v>
      </c>
      <c r="B63" s="30" t="s">
        <v>1106</v>
      </c>
      <c r="C63" s="30" t="s">
        <v>1012</v>
      </c>
      <c r="D63" s="13">
        <v>149473</v>
      </c>
      <c r="E63" s="14">
        <v>167.11</v>
      </c>
      <c r="F63" s="15">
        <v>4.7000000000000002E-3</v>
      </c>
      <c r="G63" s="15"/>
    </row>
    <row r="64" spans="1:7" x14ac:dyDescent="0.25">
      <c r="A64" s="12" t="s">
        <v>1029</v>
      </c>
      <c r="B64" s="30" t="s">
        <v>1030</v>
      </c>
      <c r="C64" s="30" t="s">
        <v>870</v>
      </c>
      <c r="D64" s="13">
        <v>16800</v>
      </c>
      <c r="E64" s="14">
        <v>167.03</v>
      </c>
      <c r="F64" s="15">
        <v>4.7000000000000002E-3</v>
      </c>
      <c r="G64" s="15"/>
    </row>
    <row r="65" spans="1:7" x14ac:dyDescent="0.25">
      <c r="A65" s="12" t="s">
        <v>1006</v>
      </c>
      <c r="B65" s="30" t="s">
        <v>1007</v>
      </c>
      <c r="C65" s="30" t="s">
        <v>945</v>
      </c>
      <c r="D65" s="13">
        <v>25288</v>
      </c>
      <c r="E65" s="14">
        <v>156.03</v>
      </c>
      <c r="F65" s="15">
        <v>4.4000000000000003E-3</v>
      </c>
      <c r="G65" s="15"/>
    </row>
    <row r="66" spans="1:7" x14ac:dyDescent="0.25">
      <c r="A66" s="12" t="s">
        <v>1516</v>
      </c>
      <c r="B66" s="30" t="s">
        <v>1517</v>
      </c>
      <c r="C66" s="30" t="s">
        <v>927</v>
      </c>
      <c r="D66" s="13">
        <v>5896</v>
      </c>
      <c r="E66" s="14">
        <v>147.94</v>
      </c>
      <c r="F66" s="15">
        <v>4.1999999999999997E-3</v>
      </c>
      <c r="G66" s="15"/>
    </row>
    <row r="67" spans="1:7" x14ac:dyDescent="0.25">
      <c r="A67" s="12" t="s">
        <v>980</v>
      </c>
      <c r="B67" s="30" t="s">
        <v>981</v>
      </c>
      <c r="C67" s="30" t="s">
        <v>982</v>
      </c>
      <c r="D67" s="13">
        <v>739</v>
      </c>
      <c r="E67" s="14">
        <v>141.47999999999999</v>
      </c>
      <c r="F67" s="15">
        <v>4.0000000000000001E-3</v>
      </c>
      <c r="G67" s="15"/>
    </row>
    <row r="68" spans="1:7" x14ac:dyDescent="0.25">
      <c r="A68" s="12" t="s">
        <v>961</v>
      </c>
      <c r="B68" s="30" t="s">
        <v>962</v>
      </c>
      <c r="C68" s="30" t="s">
        <v>870</v>
      </c>
      <c r="D68" s="13">
        <v>4008</v>
      </c>
      <c r="E68" s="14">
        <v>120.17</v>
      </c>
      <c r="F68" s="15">
        <v>3.3999999999999998E-3</v>
      </c>
      <c r="G68" s="15"/>
    </row>
    <row r="69" spans="1:7" x14ac:dyDescent="0.25">
      <c r="A69" s="12" t="s">
        <v>1518</v>
      </c>
      <c r="B69" s="30" t="s">
        <v>1519</v>
      </c>
      <c r="C69" s="30" t="s">
        <v>873</v>
      </c>
      <c r="D69" s="13">
        <v>8277</v>
      </c>
      <c r="E69" s="14">
        <v>117.9</v>
      </c>
      <c r="F69" s="15">
        <v>3.3E-3</v>
      </c>
      <c r="G69" s="15"/>
    </row>
    <row r="70" spans="1:7" x14ac:dyDescent="0.25">
      <c r="A70" s="12" t="s">
        <v>957</v>
      </c>
      <c r="B70" s="30" t="s">
        <v>958</v>
      </c>
      <c r="C70" s="30" t="s">
        <v>899</v>
      </c>
      <c r="D70" s="13">
        <v>22035</v>
      </c>
      <c r="E70" s="14">
        <v>107.29</v>
      </c>
      <c r="F70" s="15">
        <v>3.0000000000000001E-3</v>
      </c>
      <c r="G70" s="15"/>
    </row>
    <row r="71" spans="1:7" x14ac:dyDescent="0.25">
      <c r="A71" s="12" t="s">
        <v>1123</v>
      </c>
      <c r="B71" s="30" t="s">
        <v>1124</v>
      </c>
      <c r="C71" s="30" t="s">
        <v>899</v>
      </c>
      <c r="D71" s="13">
        <v>49264</v>
      </c>
      <c r="E71" s="14">
        <v>104.54</v>
      </c>
      <c r="F71" s="15">
        <v>2.8999999999999998E-3</v>
      </c>
      <c r="G71" s="15"/>
    </row>
    <row r="72" spans="1:7" x14ac:dyDescent="0.25">
      <c r="A72" s="12" t="s">
        <v>1430</v>
      </c>
      <c r="B72" s="30" t="s">
        <v>1446</v>
      </c>
      <c r="C72" s="30" t="s">
        <v>990</v>
      </c>
      <c r="D72" s="13">
        <v>12899</v>
      </c>
      <c r="E72" s="14">
        <v>103.18</v>
      </c>
      <c r="F72" s="15">
        <v>2.8999999999999998E-3</v>
      </c>
      <c r="G72" s="15"/>
    </row>
    <row r="73" spans="1:7" x14ac:dyDescent="0.25">
      <c r="A73" s="12" t="s">
        <v>1440</v>
      </c>
      <c r="B73" s="30" t="s">
        <v>1441</v>
      </c>
      <c r="C73" s="30" t="s">
        <v>867</v>
      </c>
      <c r="D73" s="13">
        <v>23400</v>
      </c>
      <c r="E73" s="14">
        <v>92.87</v>
      </c>
      <c r="F73" s="15">
        <v>2.5999999999999999E-3</v>
      </c>
      <c r="G73" s="15"/>
    </row>
    <row r="74" spans="1:7" x14ac:dyDescent="0.25">
      <c r="A74" s="12" t="s">
        <v>1520</v>
      </c>
      <c r="B74" s="30" t="s">
        <v>1521</v>
      </c>
      <c r="C74" s="30" t="s">
        <v>945</v>
      </c>
      <c r="D74" s="13">
        <v>780</v>
      </c>
      <c r="E74" s="14">
        <v>3.21</v>
      </c>
      <c r="F74" s="15">
        <v>1E-4</v>
      </c>
      <c r="G74" s="15"/>
    </row>
    <row r="75" spans="1:7" x14ac:dyDescent="0.25">
      <c r="A75" s="16" t="s">
        <v>102</v>
      </c>
      <c r="B75" s="31"/>
      <c r="C75" s="31"/>
      <c r="D75" s="17"/>
      <c r="E75" s="37">
        <v>32691.66</v>
      </c>
      <c r="F75" s="38">
        <v>0.9224</v>
      </c>
      <c r="G75" s="20"/>
    </row>
    <row r="76" spans="1:7" x14ac:dyDescent="0.25">
      <c r="A76" s="16" t="s">
        <v>1196</v>
      </c>
      <c r="B76" s="30"/>
      <c r="C76" s="30"/>
      <c r="D76" s="13"/>
      <c r="E76" s="14"/>
      <c r="F76" s="15"/>
      <c r="G76" s="15"/>
    </row>
    <row r="77" spans="1:7" x14ac:dyDescent="0.25">
      <c r="A77" s="16" t="s">
        <v>102</v>
      </c>
      <c r="B77" s="30"/>
      <c r="C77" s="30"/>
      <c r="D77" s="13"/>
      <c r="E77" s="39" t="s">
        <v>92</v>
      </c>
      <c r="F77" s="40" t="s">
        <v>92</v>
      </c>
      <c r="G77" s="15"/>
    </row>
    <row r="78" spans="1:7" x14ac:dyDescent="0.25">
      <c r="A78" s="21" t="s">
        <v>127</v>
      </c>
      <c r="B78" s="32"/>
      <c r="C78" s="32"/>
      <c r="D78" s="22"/>
      <c r="E78" s="27">
        <v>32691.66</v>
      </c>
      <c r="F78" s="28">
        <v>0.9224</v>
      </c>
      <c r="G78" s="20"/>
    </row>
    <row r="79" spans="1:7" x14ac:dyDescent="0.25">
      <c r="A79" s="12"/>
      <c r="B79" s="30"/>
      <c r="C79" s="30"/>
      <c r="D79" s="13"/>
      <c r="E79" s="14"/>
      <c r="F79" s="15"/>
      <c r="G79" s="15"/>
    </row>
    <row r="80" spans="1:7" x14ac:dyDescent="0.25">
      <c r="A80" s="16" t="s">
        <v>1197</v>
      </c>
      <c r="B80" s="30"/>
      <c r="C80" s="30"/>
      <c r="D80" s="13"/>
      <c r="E80" s="14"/>
      <c r="F80" s="15"/>
      <c r="G80" s="15"/>
    </row>
    <row r="81" spans="1:7" x14ac:dyDescent="0.25">
      <c r="A81" s="16" t="s">
        <v>1198</v>
      </c>
      <c r="B81" s="30"/>
      <c r="C81" s="30"/>
      <c r="D81" s="13"/>
      <c r="E81" s="14"/>
      <c r="F81" s="15"/>
      <c r="G81" s="15"/>
    </row>
    <row r="82" spans="1:7" x14ac:dyDescent="0.25">
      <c r="A82" s="12" t="s">
        <v>1334</v>
      </c>
      <c r="B82" s="30"/>
      <c r="C82" s="30" t="s">
        <v>881</v>
      </c>
      <c r="D82" s="13">
        <v>67800</v>
      </c>
      <c r="E82" s="14">
        <v>950.15</v>
      </c>
      <c r="F82" s="15">
        <v>2.6811999999999999E-2</v>
      </c>
      <c r="G82" s="15"/>
    </row>
    <row r="83" spans="1:7" x14ac:dyDescent="0.25">
      <c r="A83" s="12" t="s">
        <v>1457</v>
      </c>
      <c r="B83" s="30"/>
      <c r="C83" s="30" t="s">
        <v>1458</v>
      </c>
      <c r="D83" s="13">
        <v>2300</v>
      </c>
      <c r="E83" s="14">
        <v>393.37</v>
      </c>
      <c r="F83" s="15">
        <v>1.11E-2</v>
      </c>
      <c r="G83" s="15"/>
    </row>
    <row r="84" spans="1:7" x14ac:dyDescent="0.25">
      <c r="A84" s="12" t="s">
        <v>1522</v>
      </c>
      <c r="B84" s="30"/>
      <c r="C84" s="30" t="s">
        <v>945</v>
      </c>
      <c r="D84" s="13">
        <v>52500</v>
      </c>
      <c r="E84" s="14">
        <v>213.6</v>
      </c>
      <c r="F84" s="15">
        <v>6.0270000000000002E-3</v>
      </c>
      <c r="G84" s="15"/>
    </row>
    <row r="85" spans="1:7" x14ac:dyDescent="0.25">
      <c r="A85" s="12" t="s">
        <v>1220</v>
      </c>
      <c r="B85" s="30"/>
      <c r="C85" s="30" t="s">
        <v>855</v>
      </c>
      <c r="D85" s="13">
        <v>34500</v>
      </c>
      <c r="E85" s="14">
        <v>184.09</v>
      </c>
      <c r="F85" s="15">
        <v>5.1939999999999998E-3</v>
      </c>
      <c r="G85" s="15"/>
    </row>
    <row r="86" spans="1:7" x14ac:dyDescent="0.25">
      <c r="A86" s="16" t="s">
        <v>102</v>
      </c>
      <c r="B86" s="31"/>
      <c r="C86" s="31"/>
      <c r="D86" s="17"/>
      <c r="E86" s="37">
        <v>1741.21</v>
      </c>
      <c r="F86" s="38">
        <v>4.9133000000000003E-2</v>
      </c>
      <c r="G86" s="20"/>
    </row>
    <row r="87" spans="1:7" x14ac:dyDescent="0.25">
      <c r="A87" s="12"/>
      <c r="B87" s="30"/>
      <c r="C87" s="30"/>
      <c r="D87" s="13"/>
      <c r="E87" s="14"/>
      <c r="F87" s="15"/>
      <c r="G87" s="15"/>
    </row>
    <row r="88" spans="1:7" x14ac:dyDescent="0.25">
      <c r="A88" s="12"/>
      <c r="B88" s="30"/>
      <c r="C88" s="30"/>
      <c r="D88" s="13"/>
      <c r="E88" s="14"/>
      <c r="F88" s="15"/>
      <c r="G88" s="15"/>
    </row>
    <row r="89" spans="1:7" x14ac:dyDescent="0.25">
      <c r="A89" s="12"/>
      <c r="B89" s="30"/>
      <c r="C89" s="30"/>
      <c r="D89" s="13"/>
      <c r="E89" s="14"/>
      <c r="F89" s="15"/>
      <c r="G89" s="15"/>
    </row>
    <row r="90" spans="1:7" x14ac:dyDescent="0.25">
      <c r="A90" s="21" t="s">
        <v>127</v>
      </c>
      <c r="B90" s="32"/>
      <c r="C90" s="32"/>
      <c r="D90" s="22"/>
      <c r="E90" s="18">
        <v>1741.21</v>
      </c>
      <c r="F90" s="19">
        <v>4.9133000000000003E-2</v>
      </c>
      <c r="G90" s="20"/>
    </row>
    <row r="91" spans="1:7" x14ac:dyDescent="0.25">
      <c r="A91" s="12"/>
      <c r="B91" s="30"/>
      <c r="C91" s="30"/>
      <c r="D91" s="13"/>
      <c r="E91" s="14"/>
      <c r="F91" s="15"/>
      <c r="G91" s="15"/>
    </row>
    <row r="92" spans="1:7" x14ac:dyDescent="0.25">
      <c r="A92" s="16" t="s">
        <v>93</v>
      </c>
      <c r="B92" s="30"/>
      <c r="C92" s="30"/>
      <c r="D92" s="13"/>
      <c r="E92" s="14"/>
      <c r="F92" s="15"/>
      <c r="G92" s="15"/>
    </row>
    <row r="93" spans="1:7" x14ac:dyDescent="0.25">
      <c r="A93" s="12"/>
      <c r="B93" s="30"/>
      <c r="C93" s="30"/>
      <c r="D93" s="13"/>
      <c r="E93" s="14"/>
      <c r="F93" s="15"/>
      <c r="G93" s="15"/>
    </row>
    <row r="94" spans="1:7" x14ac:dyDescent="0.25">
      <c r="A94" s="16" t="s">
        <v>94</v>
      </c>
      <c r="B94" s="30"/>
      <c r="C94" s="30"/>
      <c r="D94" s="13"/>
      <c r="E94" s="14"/>
      <c r="F94" s="15"/>
      <c r="G94" s="15"/>
    </row>
    <row r="95" spans="1:7" x14ac:dyDescent="0.25">
      <c r="A95" s="12" t="s">
        <v>1504</v>
      </c>
      <c r="B95" s="30" t="s">
        <v>1505</v>
      </c>
      <c r="C95" s="30" t="s">
        <v>97</v>
      </c>
      <c r="D95" s="13">
        <v>300000</v>
      </c>
      <c r="E95" s="14">
        <v>299.08999999999997</v>
      </c>
      <c r="F95" s="15">
        <v>8.3999999999999995E-3</v>
      </c>
      <c r="G95" s="15">
        <v>5.8597000000000003E-2</v>
      </c>
    </row>
    <row r="96" spans="1:7" x14ac:dyDescent="0.25">
      <c r="A96" s="12" t="s">
        <v>1384</v>
      </c>
      <c r="B96" s="30" t="s">
        <v>1385</v>
      </c>
      <c r="C96" s="30" t="s">
        <v>97</v>
      </c>
      <c r="D96" s="13">
        <v>200000</v>
      </c>
      <c r="E96" s="14">
        <v>198.48</v>
      </c>
      <c r="F96" s="15">
        <v>5.5999999999999999E-3</v>
      </c>
      <c r="G96" s="15">
        <v>5.9354999999999998E-2</v>
      </c>
    </row>
    <row r="97" spans="1:7" x14ac:dyDescent="0.25">
      <c r="A97" s="16" t="s">
        <v>102</v>
      </c>
      <c r="B97" s="31"/>
      <c r="C97" s="31"/>
      <c r="D97" s="17"/>
      <c r="E97" s="37">
        <v>497.57</v>
      </c>
      <c r="F97" s="38">
        <v>1.4E-2</v>
      </c>
      <c r="G97" s="20"/>
    </row>
    <row r="98" spans="1:7" x14ac:dyDescent="0.25">
      <c r="A98" s="12"/>
      <c r="B98" s="30"/>
      <c r="C98" s="30"/>
      <c r="D98" s="13"/>
      <c r="E98" s="14"/>
      <c r="F98" s="15"/>
      <c r="G98" s="15"/>
    </row>
    <row r="99" spans="1:7" x14ac:dyDescent="0.25">
      <c r="A99" s="21" t="s">
        <v>127</v>
      </c>
      <c r="B99" s="32"/>
      <c r="C99" s="32"/>
      <c r="D99" s="22"/>
      <c r="E99" s="18">
        <v>497.57</v>
      </c>
      <c r="F99" s="19">
        <v>1.4E-2</v>
      </c>
      <c r="G99" s="20"/>
    </row>
    <row r="100" spans="1:7" x14ac:dyDescent="0.25">
      <c r="A100" s="12"/>
      <c r="B100" s="30"/>
      <c r="C100" s="30"/>
      <c r="D100" s="13"/>
      <c r="E100" s="14"/>
      <c r="F100" s="15"/>
      <c r="G100" s="15"/>
    </row>
    <row r="101" spans="1:7" x14ac:dyDescent="0.25">
      <c r="A101" s="12"/>
      <c r="B101" s="30"/>
      <c r="C101" s="30"/>
      <c r="D101" s="13"/>
      <c r="E101" s="14"/>
      <c r="F101" s="15"/>
      <c r="G101" s="15"/>
    </row>
    <row r="102" spans="1:7" x14ac:dyDescent="0.25">
      <c r="A102" s="16" t="s">
        <v>128</v>
      </c>
      <c r="B102" s="30"/>
      <c r="C102" s="30"/>
      <c r="D102" s="13"/>
      <c r="E102" s="14"/>
      <c r="F102" s="15"/>
      <c r="G102" s="15"/>
    </row>
    <row r="103" spans="1:7" x14ac:dyDescent="0.25">
      <c r="A103" s="12" t="s">
        <v>129</v>
      </c>
      <c r="B103" s="30"/>
      <c r="C103" s="30"/>
      <c r="D103" s="13"/>
      <c r="E103" s="14">
        <v>4000.05</v>
      </c>
      <c r="F103" s="15">
        <v>0.1129</v>
      </c>
      <c r="G103" s="15">
        <v>5.9233000000000001E-2</v>
      </c>
    </row>
    <row r="104" spans="1:7" x14ac:dyDescent="0.25">
      <c r="A104" s="16" t="s">
        <v>102</v>
      </c>
      <c r="B104" s="31"/>
      <c r="C104" s="31"/>
      <c r="D104" s="17"/>
      <c r="E104" s="37">
        <v>4000.05</v>
      </c>
      <c r="F104" s="38">
        <v>0.1129</v>
      </c>
      <c r="G104" s="20"/>
    </row>
    <row r="105" spans="1:7" x14ac:dyDescent="0.25">
      <c r="A105" s="12"/>
      <c r="B105" s="30"/>
      <c r="C105" s="30"/>
      <c r="D105" s="13"/>
      <c r="E105" s="14"/>
      <c r="F105" s="15"/>
      <c r="G105" s="15"/>
    </row>
    <row r="106" spans="1:7" x14ac:dyDescent="0.25">
      <c r="A106" s="21" t="s">
        <v>127</v>
      </c>
      <c r="B106" s="32"/>
      <c r="C106" s="32"/>
      <c r="D106" s="22"/>
      <c r="E106" s="18">
        <v>4000.05</v>
      </c>
      <c r="F106" s="19">
        <v>0.1129</v>
      </c>
      <c r="G106" s="20"/>
    </row>
    <row r="107" spans="1:7" x14ac:dyDescent="0.25">
      <c r="A107" s="12" t="s">
        <v>130</v>
      </c>
      <c r="B107" s="30"/>
      <c r="C107" s="30"/>
      <c r="D107" s="13"/>
      <c r="E107" s="14">
        <v>0.64913730000000003</v>
      </c>
      <c r="F107" s="15">
        <v>1.8E-5</v>
      </c>
      <c r="G107" s="15"/>
    </row>
    <row r="108" spans="1:7" x14ac:dyDescent="0.25">
      <c r="A108" s="12" t="s">
        <v>131</v>
      </c>
      <c r="B108" s="30"/>
      <c r="C108" s="30"/>
      <c r="D108" s="13"/>
      <c r="E108" s="23">
        <v>-1752.9791373</v>
      </c>
      <c r="F108" s="24">
        <v>-4.9318000000000001E-2</v>
      </c>
      <c r="G108" s="15">
        <v>5.9233000000000001E-2</v>
      </c>
    </row>
    <row r="109" spans="1:7" x14ac:dyDescent="0.25">
      <c r="A109" s="25" t="s">
        <v>132</v>
      </c>
      <c r="B109" s="33"/>
      <c r="C109" s="33"/>
      <c r="D109" s="26"/>
      <c r="E109" s="27">
        <v>35436.949999999997</v>
      </c>
      <c r="F109" s="28">
        <v>1</v>
      </c>
      <c r="G109" s="28"/>
    </row>
    <row r="111" spans="1:7" x14ac:dyDescent="0.25">
      <c r="A111" s="1" t="s">
        <v>1388</v>
      </c>
    </row>
    <row r="114" spans="1:7" x14ac:dyDescent="0.25">
      <c r="A114" s="1" t="s">
        <v>1957</v>
      </c>
    </row>
    <row r="115" spans="1:7" x14ac:dyDescent="0.25">
      <c r="A115" s="47" t="s">
        <v>1958</v>
      </c>
      <c r="B115" s="34" t="s">
        <v>92</v>
      </c>
    </row>
    <row r="116" spans="1:7" x14ac:dyDescent="0.25">
      <c r="A116" t="s">
        <v>1959</v>
      </c>
    </row>
    <row r="117" spans="1:7" x14ac:dyDescent="0.25">
      <c r="A117" t="s">
        <v>1960</v>
      </c>
      <c r="B117" t="s">
        <v>1961</v>
      </c>
      <c r="C117" t="s">
        <v>1961</v>
      </c>
    </row>
    <row r="118" spans="1:7" x14ac:dyDescent="0.25">
      <c r="B118" s="48">
        <v>44803</v>
      </c>
      <c r="C118" s="48">
        <v>44834</v>
      </c>
    </row>
    <row r="119" spans="1:7" x14ac:dyDescent="0.25">
      <c r="A119" t="s">
        <v>1965</v>
      </c>
      <c r="B119">
        <v>60.47</v>
      </c>
      <c r="C119">
        <v>58.89</v>
      </c>
      <c r="E119" s="2"/>
      <c r="G119"/>
    </row>
    <row r="120" spans="1:7" x14ac:dyDescent="0.25">
      <c r="A120" t="s">
        <v>1966</v>
      </c>
      <c r="B120">
        <v>29.48</v>
      </c>
      <c r="C120">
        <v>27.7</v>
      </c>
      <c r="E120" s="2"/>
      <c r="G120"/>
    </row>
    <row r="121" spans="1:7" x14ac:dyDescent="0.25">
      <c r="A121" t="s">
        <v>2023</v>
      </c>
      <c r="B121">
        <v>55.37</v>
      </c>
      <c r="C121">
        <v>53.85</v>
      </c>
      <c r="E121" s="2"/>
      <c r="G121"/>
    </row>
    <row r="122" spans="1:7" x14ac:dyDescent="0.25">
      <c r="A122" t="s">
        <v>2024</v>
      </c>
      <c r="B122">
        <v>56.03</v>
      </c>
      <c r="C122">
        <v>54.49</v>
      </c>
      <c r="E122" s="2"/>
      <c r="G122"/>
    </row>
    <row r="123" spans="1:7" x14ac:dyDescent="0.25">
      <c r="A123" t="s">
        <v>2025</v>
      </c>
      <c r="B123">
        <v>54.65</v>
      </c>
      <c r="C123">
        <v>53.15</v>
      </c>
      <c r="E123" s="2"/>
      <c r="G123"/>
    </row>
    <row r="124" spans="1:7" x14ac:dyDescent="0.25">
      <c r="A124" t="s">
        <v>2026</v>
      </c>
      <c r="B124">
        <v>44.67</v>
      </c>
      <c r="C124">
        <v>43.44</v>
      </c>
      <c r="E124" s="2"/>
      <c r="G124"/>
    </row>
    <row r="125" spans="1:7" x14ac:dyDescent="0.25">
      <c r="A125" t="s">
        <v>1990</v>
      </c>
      <c r="B125">
        <v>55.06</v>
      </c>
      <c r="C125">
        <v>53.54</v>
      </c>
      <c r="E125" s="2"/>
      <c r="G125"/>
    </row>
    <row r="126" spans="1:7" x14ac:dyDescent="0.25">
      <c r="A126" t="s">
        <v>1991</v>
      </c>
      <c r="B126">
        <v>23.09</v>
      </c>
      <c r="C126">
        <v>21.45</v>
      </c>
      <c r="E126" s="2"/>
      <c r="G126"/>
    </row>
    <row r="127" spans="1:7" x14ac:dyDescent="0.25">
      <c r="E127" s="2"/>
      <c r="G127"/>
    </row>
    <row r="128" spans="1:7" x14ac:dyDescent="0.25">
      <c r="A128" t="s">
        <v>1994</v>
      </c>
    </row>
    <row r="130" spans="1:4" x14ac:dyDescent="0.25">
      <c r="A130" s="50" t="s">
        <v>1995</v>
      </c>
      <c r="B130" s="50" t="s">
        <v>1996</v>
      </c>
      <c r="C130" s="50" t="s">
        <v>1997</v>
      </c>
      <c r="D130" s="50" t="s">
        <v>1998</v>
      </c>
    </row>
    <row r="131" spans="1:4" x14ac:dyDescent="0.25">
      <c r="A131" s="50" t="s">
        <v>2027</v>
      </c>
      <c r="B131" s="50"/>
      <c r="C131" s="50">
        <v>1</v>
      </c>
      <c r="D131" s="50">
        <v>1</v>
      </c>
    </row>
    <row r="132" spans="1:4" x14ac:dyDescent="0.25">
      <c r="A132" s="50" t="s">
        <v>2028</v>
      </c>
      <c r="B132" s="50"/>
      <c r="C132" s="50">
        <v>1</v>
      </c>
      <c r="D132" s="50">
        <v>1</v>
      </c>
    </row>
    <row r="134" spans="1:4" x14ac:dyDescent="0.25">
      <c r="A134" t="s">
        <v>1977</v>
      </c>
      <c r="B134" s="34" t="s">
        <v>92</v>
      </c>
    </row>
    <row r="135" spans="1:4" ht="30" x14ac:dyDescent="0.25">
      <c r="A135" s="47" t="s">
        <v>1978</v>
      </c>
      <c r="B135" s="34" t="s">
        <v>92</v>
      </c>
    </row>
    <row r="136" spans="1:4" x14ac:dyDescent="0.25">
      <c r="A136" s="47" t="s">
        <v>1979</v>
      </c>
      <c r="B136" s="34" t="s">
        <v>92</v>
      </c>
    </row>
    <row r="137" spans="1:4" x14ac:dyDescent="0.25">
      <c r="A137" t="s">
        <v>2018</v>
      </c>
      <c r="B137" s="49">
        <v>2.0748869999999999</v>
      </c>
    </row>
    <row r="138" spans="1:4" ht="30" x14ac:dyDescent="0.25">
      <c r="A138" s="47" t="s">
        <v>1981</v>
      </c>
      <c r="B138" s="34" t="s">
        <v>92</v>
      </c>
    </row>
    <row r="139" spans="1:4" ht="30" x14ac:dyDescent="0.25">
      <c r="A139" s="47" t="s">
        <v>1982</v>
      </c>
      <c r="B139" s="34" t="s">
        <v>92</v>
      </c>
    </row>
    <row r="140" spans="1:4" x14ac:dyDescent="0.25">
      <c r="A140" s="47" t="s">
        <v>2114</v>
      </c>
      <c r="B140" s="34" t="s">
        <v>92</v>
      </c>
    </row>
    <row r="141" spans="1:4" x14ac:dyDescent="0.25">
      <c r="A141" s="47" t="s">
        <v>2115</v>
      </c>
      <c r="B141" s="34" t="s">
        <v>92</v>
      </c>
    </row>
    <row r="144" spans="1:4" ht="30" x14ac:dyDescent="0.25">
      <c r="A144" s="63" t="s">
        <v>2164</v>
      </c>
      <c r="B144" s="55" t="s">
        <v>2165</v>
      </c>
      <c r="C144" s="55" t="s">
        <v>2121</v>
      </c>
      <c r="D144" s="65" t="s">
        <v>2122</v>
      </c>
    </row>
    <row r="145" spans="1:4" ht="94.35" customHeight="1" x14ac:dyDescent="0.25">
      <c r="A145" s="64" t="str">
        <f>HYPERLINK("[EDEL_Portfolio Monthly 30092022.xlsx]EEDGEF!A1","Edelweiss Large Cap Fund")</f>
        <v>Edelweiss Large Cap Fund</v>
      </c>
      <c r="B145" s="56"/>
      <c r="C145" s="56" t="s">
        <v>2141</v>
      </c>
      <c r="D145"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97108-2F64-41C5-B151-83CAB42D72DB}">
  <dimension ref="A1:H102"/>
  <sheetViews>
    <sheetView showGridLines="0" workbookViewId="0">
      <pane ySplit="4" topLeftCell="A89"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47</v>
      </c>
      <c r="B1" s="66"/>
      <c r="C1" s="66"/>
      <c r="D1" s="66"/>
      <c r="E1" s="66"/>
      <c r="F1" s="66"/>
      <c r="G1" s="66"/>
      <c r="H1" s="51" t="str">
        <f>HYPERLINK("[EDEL_Portfolio Monthly 30092022.xlsx]Index!A1","Index")</f>
        <v>Index</v>
      </c>
    </row>
    <row r="2" spans="1:8" ht="18.75" x14ac:dyDescent="0.25">
      <c r="A2" s="66" t="s">
        <v>48</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902</v>
      </c>
      <c r="B8" s="30" t="s">
        <v>903</v>
      </c>
      <c r="C8" s="30" t="s">
        <v>855</v>
      </c>
      <c r="D8" s="13">
        <v>1047157</v>
      </c>
      <c r="E8" s="14">
        <v>9026.49</v>
      </c>
      <c r="F8" s="15">
        <v>8.8599999999999998E-2</v>
      </c>
      <c r="G8" s="15"/>
    </row>
    <row r="9" spans="1:8" x14ac:dyDescent="0.25">
      <c r="A9" s="12" t="s">
        <v>900</v>
      </c>
      <c r="B9" s="30" t="s">
        <v>901</v>
      </c>
      <c r="C9" s="30" t="s">
        <v>881</v>
      </c>
      <c r="D9" s="13">
        <v>430287</v>
      </c>
      <c r="E9" s="14">
        <v>6081.89</v>
      </c>
      <c r="F9" s="15">
        <v>5.9700000000000003E-2</v>
      </c>
      <c r="G9" s="15"/>
    </row>
    <row r="10" spans="1:8" x14ac:dyDescent="0.25">
      <c r="A10" s="12" t="s">
        <v>882</v>
      </c>
      <c r="B10" s="30" t="s">
        <v>883</v>
      </c>
      <c r="C10" s="30" t="s">
        <v>855</v>
      </c>
      <c r="D10" s="13">
        <v>374297</v>
      </c>
      <c r="E10" s="14">
        <v>5320.07</v>
      </c>
      <c r="F10" s="15">
        <v>5.2200000000000003E-2</v>
      </c>
      <c r="G10" s="15"/>
    </row>
    <row r="11" spans="1:8" x14ac:dyDescent="0.25">
      <c r="A11" s="12" t="s">
        <v>856</v>
      </c>
      <c r="B11" s="30" t="s">
        <v>857</v>
      </c>
      <c r="C11" s="30" t="s">
        <v>858</v>
      </c>
      <c r="D11" s="13">
        <v>198585</v>
      </c>
      <c r="E11" s="14">
        <v>4721.8500000000004</v>
      </c>
      <c r="F11" s="15">
        <v>4.6300000000000001E-2</v>
      </c>
      <c r="G11" s="15"/>
    </row>
    <row r="12" spans="1:8" x14ac:dyDescent="0.25">
      <c r="A12" s="12" t="s">
        <v>1151</v>
      </c>
      <c r="B12" s="30" t="s">
        <v>1152</v>
      </c>
      <c r="C12" s="30" t="s">
        <v>855</v>
      </c>
      <c r="D12" s="13">
        <v>860692</v>
      </c>
      <c r="E12" s="14">
        <v>4566.83</v>
      </c>
      <c r="F12" s="15">
        <v>4.48E-2</v>
      </c>
      <c r="G12" s="15"/>
    </row>
    <row r="13" spans="1:8" x14ac:dyDescent="0.25">
      <c r="A13" s="12" t="s">
        <v>932</v>
      </c>
      <c r="B13" s="30" t="s">
        <v>933</v>
      </c>
      <c r="C13" s="30" t="s">
        <v>855</v>
      </c>
      <c r="D13" s="13">
        <v>560316</v>
      </c>
      <c r="E13" s="14">
        <v>4108.24</v>
      </c>
      <c r="F13" s="15">
        <v>4.0300000000000002E-2</v>
      </c>
      <c r="G13" s="15"/>
    </row>
    <row r="14" spans="1:8" x14ac:dyDescent="0.25">
      <c r="A14" s="12" t="s">
        <v>915</v>
      </c>
      <c r="B14" s="30" t="s">
        <v>916</v>
      </c>
      <c r="C14" s="30" t="s">
        <v>867</v>
      </c>
      <c r="D14" s="13">
        <v>42545</v>
      </c>
      <c r="E14" s="14">
        <v>3120.99</v>
      </c>
      <c r="F14" s="15">
        <v>3.0599999999999999E-2</v>
      </c>
      <c r="G14" s="15"/>
    </row>
    <row r="15" spans="1:8" x14ac:dyDescent="0.25">
      <c r="A15" s="12" t="s">
        <v>859</v>
      </c>
      <c r="B15" s="30" t="s">
        <v>860</v>
      </c>
      <c r="C15" s="30" t="s">
        <v>861</v>
      </c>
      <c r="D15" s="13">
        <v>33716</v>
      </c>
      <c r="E15" s="14">
        <v>2976.5</v>
      </c>
      <c r="F15" s="15">
        <v>2.92E-2</v>
      </c>
      <c r="G15" s="15"/>
    </row>
    <row r="16" spans="1:8" x14ac:dyDescent="0.25">
      <c r="A16" s="12" t="s">
        <v>1430</v>
      </c>
      <c r="B16" s="30" t="s">
        <v>1446</v>
      </c>
      <c r="C16" s="30" t="s">
        <v>990</v>
      </c>
      <c r="D16" s="13">
        <v>367371</v>
      </c>
      <c r="E16" s="14">
        <v>2938.6</v>
      </c>
      <c r="F16" s="15">
        <v>2.8799999999999999E-2</v>
      </c>
      <c r="G16" s="15"/>
    </row>
    <row r="17" spans="1:7" x14ac:dyDescent="0.25">
      <c r="A17" s="12" t="s">
        <v>1117</v>
      </c>
      <c r="B17" s="30" t="s">
        <v>1118</v>
      </c>
      <c r="C17" s="30" t="s">
        <v>1028</v>
      </c>
      <c r="D17" s="13">
        <v>861921</v>
      </c>
      <c r="E17" s="14">
        <v>2863.3</v>
      </c>
      <c r="F17" s="15">
        <v>2.81E-2</v>
      </c>
      <c r="G17" s="15"/>
    </row>
    <row r="18" spans="1:7" x14ac:dyDescent="0.25">
      <c r="A18" s="12" t="s">
        <v>991</v>
      </c>
      <c r="B18" s="30" t="s">
        <v>992</v>
      </c>
      <c r="C18" s="30" t="s">
        <v>993</v>
      </c>
      <c r="D18" s="13">
        <v>146693</v>
      </c>
      <c r="E18" s="14">
        <v>2710.45</v>
      </c>
      <c r="F18" s="15">
        <v>2.6599999999999999E-2</v>
      </c>
      <c r="G18" s="15"/>
    </row>
    <row r="19" spans="1:7" x14ac:dyDescent="0.25">
      <c r="A19" s="12" t="s">
        <v>1153</v>
      </c>
      <c r="B19" s="30" t="s">
        <v>1154</v>
      </c>
      <c r="C19" s="30" t="s">
        <v>965</v>
      </c>
      <c r="D19" s="13">
        <v>82194</v>
      </c>
      <c r="E19" s="14">
        <v>2538.48</v>
      </c>
      <c r="F19" s="15">
        <v>2.4899999999999999E-2</v>
      </c>
      <c r="G19" s="15"/>
    </row>
    <row r="20" spans="1:7" x14ac:dyDescent="0.25">
      <c r="A20" s="12" t="s">
        <v>925</v>
      </c>
      <c r="B20" s="30" t="s">
        <v>926</v>
      </c>
      <c r="C20" s="30" t="s">
        <v>927</v>
      </c>
      <c r="D20" s="13">
        <v>210882</v>
      </c>
      <c r="E20" s="14">
        <v>2521.83</v>
      </c>
      <c r="F20" s="15">
        <v>2.4799999999999999E-2</v>
      </c>
      <c r="G20" s="15"/>
    </row>
    <row r="21" spans="1:7" x14ac:dyDescent="0.25">
      <c r="A21" s="12" t="s">
        <v>1512</v>
      </c>
      <c r="B21" s="30" t="s">
        <v>1513</v>
      </c>
      <c r="C21" s="30" t="s">
        <v>861</v>
      </c>
      <c r="D21" s="13">
        <v>547799</v>
      </c>
      <c r="E21" s="14">
        <v>2216.39</v>
      </c>
      <c r="F21" s="15">
        <v>2.18E-2</v>
      </c>
      <c r="G21" s="15"/>
    </row>
    <row r="22" spans="1:7" x14ac:dyDescent="0.25">
      <c r="A22" s="12" t="s">
        <v>1523</v>
      </c>
      <c r="B22" s="30" t="s">
        <v>1524</v>
      </c>
      <c r="C22" s="30" t="s">
        <v>1039</v>
      </c>
      <c r="D22" s="13">
        <v>151837</v>
      </c>
      <c r="E22" s="14">
        <v>2124.35</v>
      </c>
      <c r="F22" s="15">
        <v>2.0899999999999998E-2</v>
      </c>
      <c r="G22" s="15"/>
    </row>
    <row r="23" spans="1:7" x14ac:dyDescent="0.25">
      <c r="A23" s="12" t="s">
        <v>865</v>
      </c>
      <c r="B23" s="30" t="s">
        <v>866</v>
      </c>
      <c r="C23" s="30" t="s">
        <v>867</v>
      </c>
      <c r="D23" s="13">
        <v>89143</v>
      </c>
      <c r="E23" s="14">
        <v>2039.37</v>
      </c>
      <c r="F23" s="15">
        <v>0.02</v>
      </c>
      <c r="G23" s="15"/>
    </row>
    <row r="24" spans="1:7" x14ac:dyDescent="0.25">
      <c r="A24" s="12" t="s">
        <v>1026</v>
      </c>
      <c r="B24" s="30" t="s">
        <v>1027</v>
      </c>
      <c r="C24" s="30" t="s">
        <v>1028</v>
      </c>
      <c r="D24" s="13">
        <v>72992</v>
      </c>
      <c r="E24" s="14">
        <v>1968.19</v>
      </c>
      <c r="F24" s="15">
        <v>1.9300000000000001E-2</v>
      </c>
      <c r="G24" s="15"/>
    </row>
    <row r="25" spans="1:7" x14ac:dyDescent="0.25">
      <c r="A25" s="12" t="s">
        <v>871</v>
      </c>
      <c r="B25" s="30" t="s">
        <v>872</v>
      </c>
      <c r="C25" s="30" t="s">
        <v>873</v>
      </c>
      <c r="D25" s="13">
        <v>197463</v>
      </c>
      <c r="E25" s="14">
        <v>1873.23</v>
      </c>
      <c r="F25" s="15">
        <v>1.84E-2</v>
      </c>
      <c r="G25" s="15"/>
    </row>
    <row r="26" spans="1:7" x14ac:dyDescent="0.25">
      <c r="A26" s="12" t="s">
        <v>1416</v>
      </c>
      <c r="B26" s="30" t="s">
        <v>1417</v>
      </c>
      <c r="C26" s="30" t="s">
        <v>1039</v>
      </c>
      <c r="D26" s="13">
        <v>364299</v>
      </c>
      <c r="E26" s="14">
        <v>1853.19</v>
      </c>
      <c r="F26" s="15">
        <v>1.8200000000000001E-2</v>
      </c>
      <c r="G26" s="15"/>
    </row>
    <row r="27" spans="1:7" x14ac:dyDescent="0.25">
      <c r="A27" s="12" t="s">
        <v>895</v>
      </c>
      <c r="B27" s="30" t="s">
        <v>896</v>
      </c>
      <c r="C27" s="30" t="s">
        <v>864</v>
      </c>
      <c r="D27" s="13">
        <v>1666836</v>
      </c>
      <c r="E27" s="14">
        <v>1682.67</v>
      </c>
      <c r="F27" s="15">
        <v>1.6500000000000001E-2</v>
      </c>
      <c r="G27" s="15"/>
    </row>
    <row r="28" spans="1:7" x14ac:dyDescent="0.25">
      <c r="A28" s="12" t="s">
        <v>949</v>
      </c>
      <c r="B28" s="30" t="s">
        <v>950</v>
      </c>
      <c r="C28" s="30" t="s">
        <v>867</v>
      </c>
      <c r="D28" s="13">
        <v>224253</v>
      </c>
      <c r="E28" s="14">
        <v>1641.98</v>
      </c>
      <c r="F28" s="15">
        <v>1.61E-2</v>
      </c>
      <c r="G28" s="15"/>
    </row>
    <row r="29" spans="1:7" x14ac:dyDescent="0.25">
      <c r="A29" s="12" t="s">
        <v>1141</v>
      </c>
      <c r="B29" s="30" t="s">
        <v>1142</v>
      </c>
      <c r="C29" s="30" t="s">
        <v>1012</v>
      </c>
      <c r="D29" s="13">
        <v>131080</v>
      </c>
      <c r="E29" s="14">
        <v>1639.09</v>
      </c>
      <c r="F29" s="15">
        <v>1.61E-2</v>
      </c>
      <c r="G29" s="15"/>
    </row>
    <row r="30" spans="1:7" x14ac:dyDescent="0.25">
      <c r="A30" s="12" t="s">
        <v>1081</v>
      </c>
      <c r="B30" s="30" t="s">
        <v>1082</v>
      </c>
      <c r="C30" s="30" t="s">
        <v>922</v>
      </c>
      <c r="D30" s="13">
        <v>36357</v>
      </c>
      <c r="E30" s="14">
        <v>1632.74</v>
      </c>
      <c r="F30" s="15">
        <v>1.6E-2</v>
      </c>
      <c r="G30" s="15"/>
    </row>
    <row r="31" spans="1:7" x14ac:dyDescent="0.25">
      <c r="A31" s="12" t="s">
        <v>1017</v>
      </c>
      <c r="B31" s="30" t="s">
        <v>1018</v>
      </c>
      <c r="C31" s="30" t="s">
        <v>1019</v>
      </c>
      <c r="D31" s="13">
        <v>111914</v>
      </c>
      <c r="E31" s="14">
        <v>1589.18</v>
      </c>
      <c r="F31" s="15">
        <v>1.5599999999999999E-2</v>
      </c>
      <c r="G31" s="15"/>
    </row>
    <row r="32" spans="1:7" x14ac:dyDescent="0.25">
      <c r="A32" s="12" t="s">
        <v>941</v>
      </c>
      <c r="B32" s="30" t="s">
        <v>942</v>
      </c>
      <c r="C32" s="30" t="s">
        <v>922</v>
      </c>
      <c r="D32" s="13">
        <v>60775</v>
      </c>
      <c r="E32" s="14">
        <v>1521.47</v>
      </c>
      <c r="F32" s="15">
        <v>1.49E-2</v>
      </c>
      <c r="G32" s="15"/>
    </row>
    <row r="33" spans="1:7" x14ac:dyDescent="0.25">
      <c r="A33" s="12" t="s">
        <v>1052</v>
      </c>
      <c r="B33" s="30" t="s">
        <v>1053</v>
      </c>
      <c r="C33" s="30" t="s">
        <v>876</v>
      </c>
      <c r="D33" s="13">
        <v>23917</v>
      </c>
      <c r="E33" s="14">
        <v>1496.03</v>
      </c>
      <c r="F33" s="15">
        <v>1.47E-2</v>
      </c>
      <c r="G33" s="15"/>
    </row>
    <row r="34" spans="1:7" x14ac:dyDescent="0.25">
      <c r="A34" s="12" t="s">
        <v>1525</v>
      </c>
      <c r="B34" s="30" t="s">
        <v>1526</v>
      </c>
      <c r="C34" s="30" t="s">
        <v>873</v>
      </c>
      <c r="D34" s="13">
        <v>126416</v>
      </c>
      <c r="E34" s="14">
        <v>1409.48</v>
      </c>
      <c r="F34" s="15">
        <v>1.38E-2</v>
      </c>
      <c r="G34" s="15"/>
    </row>
    <row r="35" spans="1:7" x14ac:dyDescent="0.25">
      <c r="A35" s="12" t="s">
        <v>879</v>
      </c>
      <c r="B35" s="30" t="s">
        <v>880</v>
      </c>
      <c r="C35" s="30" t="s">
        <v>881</v>
      </c>
      <c r="D35" s="13">
        <v>46307</v>
      </c>
      <c r="E35" s="14">
        <v>1391.32</v>
      </c>
      <c r="F35" s="15">
        <v>1.37E-2</v>
      </c>
      <c r="G35" s="15"/>
    </row>
    <row r="36" spans="1:7" x14ac:dyDescent="0.25">
      <c r="A36" s="12" t="s">
        <v>1520</v>
      </c>
      <c r="B36" s="30" t="s">
        <v>1521</v>
      </c>
      <c r="C36" s="30" t="s">
        <v>945</v>
      </c>
      <c r="D36" s="13">
        <v>303142</v>
      </c>
      <c r="E36" s="14">
        <v>1248.6400000000001</v>
      </c>
      <c r="F36" s="15">
        <v>1.23E-2</v>
      </c>
      <c r="G36" s="15"/>
    </row>
    <row r="37" spans="1:7" x14ac:dyDescent="0.25">
      <c r="A37" s="12" t="s">
        <v>959</v>
      </c>
      <c r="B37" s="30" t="s">
        <v>960</v>
      </c>
      <c r="C37" s="30" t="s">
        <v>861</v>
      </c>
      <c r="D37" s="13">
        <v>89650</v>
      </c>
      <c r="E37" s="14">
        <v>1136.94</v>
      </c>
      <c r="F37" s="15">
        <v>1.12E-2</v>
      </c>
      <c r="G37" s="15"/>
    </row>
    <row r="38" spans="1:7" x14ac:dyDescent="0.25">
      <c r="A38" s="12" t="s">
        <v>1408</v>
      </c>
      <c r="B38" s="30" t="s">
        <v>1409</v>
      </c>
      <c r="C38" s="30" t="s">
        <v>945</v>
      </c>
      <c r="D38" s="13">
        <v>89600</v>
      </c>
      <c r="E38" s="14">
        <v>1075.56</v>
      </c>
      <c r="F38" s="15">
        <v>1.06E-2</v>
      </c>
      <c r="G38" s="15"/>
    </row>
    <row r="39" spans="1:7" x14ac:dyDescent="0.25">
      <c r="A39" s="12" t="s">
        <v>1180</v>
      </c>
      <c r="B39" s="30" t="s">
        <v>1181</v>
      </c>
      <c r="C39" s="30" t="s">
        <v>861</v>
      </c>
      <c r="D39" s="13">
        <v>40801</v>
      </c>
      <c r="E39" s="14">
        <v>1040.0999999999999</v>
      </c>
      <c r="F39" s="15">
        <v>1.0200000000000001E-2</v>
      </c>
      <c r="G39" s="15"/>
    </row>
    <row r="40" spans="1:7" x14ac:dyDescent="0.25">
      <c r="A40" s="12" t="s">
        <v>1182</v>
      </c>
      <c r="B40" s="30" t="s">
        <v>1183</v>
      </c>
      <c r="C40" s="30" t="s">
        <v>873</v>
      </c>
      <c r="D40" s="13">
        <v>23964</v>
      </c>
      <c r="E40" s="14">
        <v>1039.01</v>
      </c>
      <c r="F40" s="15">
        <v>1.0200000000000001E-2</v>
      </c>
      <c r="G40" s="15"/>
    </row>
    <row r="41" spans="1:7" x14ac:dyDescent="0.25">
      <c r="A41" s="12" t="s">
        <v>1109</v>
      </c>
      <c r="B41" s="30" t="s">
        <v>1110</v>
      </c>
      <c r="C41" s="30" t="s">
        <v>945</v>
      </c>
      <c r="D41" s="13">
        <v>39319</v>
      </c>
      <c r="E41" s="14">
        <v>1025.03</v>
      </c>
      <c r="F41" s="15">
        <v>1.01E-2</v>
      </c>
      <c r="G41" s="15"/>
    </row>
    <row r="42" spans="1:7" x14ac:dyDescent="0.25">
      <c r="A42" s="12" t="s">
        <v>1414</v>
      </c>
      <c r="B42" s="30" t="s">
        <v>1415</v>
      </c>
      <c r="C42" s="30" t="s">
        <v>867</v>
      </c>
      <c r="D42" s="13">
        <v>102236</v>
      </c>
      <c r="E42" s="14">
        <v>1016.33</v>
      </c>
      <c r="F42" s="15">
        <v>0.01</v>
      </c>
      <c r="G42" s="15"/>
    </row>
    <row r="43" spans="1:7" x14ac:dyDescent="0.25">
      <c r="A43" s="12" t="s">
        <v>1402</v>
      </c>
      <c r="B43" s="30" t="s">
        <v>1403</v>
      </c>
      <c r="C43" s="30" t="s">
        <v>948</v>
      </c>
      <c r="D43" s="13">
        <v>179398</v>
      </c>
      <c r="E43" s="14">
        <v>1003.01</v>
      </c>
      <c r="F43" s="15">
        <v>9.7999999999999997E-3</v>
      </c>
      <c r="G43" s="15"/>
    </row>
    <row r="44" spans="1:7" x14ac:dyDescent="0.25">
      <c r="A44" s="12" t="s">
        <v>1527</v>
      </c>
      <c r="B44" s="30" t="s">
        <v>1528</v>
      </c>
      <c r="C44" s="30" t="s">
        <v>948</v>
      </c>
      <c r="D44" s="13">
        <v>990605</v>
      </c>
      <c r="E44" s="14">
        <v>866.78</v>
      </c>
      <c r="F44" s="15">
        <v>8.5000000000000006E-3</v>
      </c>
      <c r="G44" s="15"/>
    </row>
    <row r="45" spans="1:7" x14ac:dyDescent="0.25">
      <c r="A45" s="12" t="s">
        <v>1418</v>
      </c>
      <c r="B45" s="30" t="s">
        <v>1419</v>
      </c>
      <c r="C45" s="30" t="s">
        <v>970</v>
      </c>
      <c r="D45" s="13">
        <v>119347</v>
      </c>
      <c r="E45" s="14">
        <v>857.39</v>
      </c>
      <c r="F45" s="15">
        <v>8.3999999999999995E-3</v>
      </c>
      <c r="G45" s="15"/>
    </row>
    <row r="46" spans="1:7" x14ac:dyDescent="0.25">
      <c r="A46" s="12" t="s">
        <v>1529</v>
      </c>
      <c r="B46" s="30" t="s">
        <v>1530</v>
      </c>
      <c r="C46" s="30" t="s">
        <v>1531</v>
      </c>
      <c r="D46" s="13">
        <v>202597</v>
      </c>
      <c r="E46" s="14">
        <v>845.13</v>
      </c>
      <c r="F46" s="15">
        <v>8.3000000000000001E-3</v>
      </c>
      <c r="G46" s="15"/>
    </row>
    <row r="47" spans="1:7" x14ac:dyDescent="0.25">
      <c r="A47" s="12" t="s">
        <v>1532</v>
      </c>
      <c r="B47" s="30" t="s">
        <v>1533</v>
      </c>
      <c r="C47" s="30" t="s">
        <v>873</v>
      </c>
      <c r="D47" s="13">
        <v>39421</v>
      </c>
      <c r="E47" s="14">
        <v>756.8</v>
      </c>
      <c r="F47" s="15">
        <v>7.4000000000000003E-3</v>
      </c>
      <c r="G47" s="15"/>
    </row>
    <row r="48" spans="1:7" x14ac:dyDescent="0.25">
      <c r="A48" s="12" t="s">
        <v>917</v>
      </c>
      <c r="B48" s="30" t="s">
        <v>918</v>
      </c>
      <c r="C48" s="30" t="s">
        <v>919</v>
      </c>
      <c r="D48" s="13">
        <v>184078</v>
      </c>
      <c r="E48" s="14">
        <v>718.92</v>
      </c>
      <c r="F48" s="15">
        <v>7.1000000000000004E-3</v>
      </c>
      <c r="G48" s="15"/>
    </row>
    <row r="49" spans="1:7" x14ac:dyDescent="0.25">
      <c r="A49" s="12" t="s">
        <v>1040</v>
      </c>
      <c r="B49" s="30" t="s">
        <v>1041</v>
      </c>
      <c r="C49" s="30" t="s">
        <v>1039</v>
      </c>
      <c r="D49" s="13">
        <v>77179</v>
      </c>
      <c r="E49" s="14">
        <v>708.35</v>
      </c>
      <c r="F49" s="15">
        <v>7.0000000000000001E-3</v>
      </c>
      <c r="G49" s="15"/>
    </row>
    <row r="50" spans="1:7" x14ac:dyDescent="0.25">
      <c r="A50" s="12" t="s">
        <v>1534</v>
      </c>
      <c r="B50" s="30" t="s">
        <v>1535</v>
      </c>
      <c r="C50" s="30" t="s">
        <v>927</v>
      </c>
      <c r="D50" s="13">
        <v>27361</v>
      </c>
      <c r="E50" s="14">
        <v>610.82000000000005</v>
      </c>
      <c r="F50" s="15">
        <v>6.0000000000000001E-3</v>
      </c>
      <c r="G50" s="15"/>
    </row>
    <row r="51" spans="1:7" x14ac:dyDescent="0.25">
      <c r="A51" s="12" t="s">
        <v>1536</v>
      </c>
      <c r="B51" s="30" t="s">
        <v>1537</v>
      </c>
      <c r="C51" s="30" t="s">
        <v>1070</v>
      </c>
      <c r="D51" s="13">
        <v>136323</v>
      </c>
      <c r="E51" s="14">
        <v>556.05999999999995</v>
      </c>
      <c r="F51" s="15">
        <v>5.4999999999999997E-3</v>
      </c>
      <c r="G51" s="15"/>
    </row>
    <row r="52" spans="1:7" x14ac:dyDescent="0.25">
      <c r="A52" s="12" t="s">
        <v>892</v>
      </c>
      <c r="B52" s="30" t="s">
        <v>893</v>
      </c>
      <c r="C52" s="30" t="s">
        <v>894</v>
      </c>
      <c r="D52" s="13">
        <v>356337</v>
      </c>
      <c r="E52" s="14">
        <v>543.95000000000005</v>
      </c>
      <c r="F52" s="15">
        <v>5.3E-3</v>
      </c>
      <c r="G52" s="15"/>
    </row>
    <row r="53" spans="1:7" x14ac:dyDescent="0.25">
      <c r="A53" s="12" t="s">
        <v>1538</v>
      </c>
      <c r="B53" s="30" t="s">
        <v>1539</v>
      </c>
      <c r="C53" s="30" t="s">
        <v>927</v>
      </c>
      <c r="D53" s="13">
        <v>52169</v>
      </c>
      <c r="E53" s="14">
        <v>541.54</v>
      </c>
      <c r="F53" s="15">
        <v>5.3E-3</v>
      </c>
      <c r="G53" s="15"/>
    </row>
    <row r="54" spans="1:7" x14ac:dyDescent="0.25">
      <c r="A54" s="12" t="s">
        <v>1064</v>
      </c>
      <c r="B54" s="30" t="s">
        <v>1065</v>
      </c>
      <c r="C54" s="30" t="s">
        <v>867</v>
      </c>
      <c r="D54" s="13">
        <v>105343</v>
      </c>
      <c r="E54" s="14">
        <v>505.44</v>
      </c>
      <c r="F54" s="15">
        <v>5.0000000000000001E-3</v>
      </c>
      <c r="G54" s="15"/>
    </row>
    <row r="55" spans="1:7" x14ac:dyDescent="0.25">
      <c r="A55" s="12" t="s">
        <v>906</v>
      </c>
      <c r="B55" s="30" t="s">
        <v>907</v>
      </c>
      <c r="C55" s="30" t="s">
        <v>881</v>
      </c>
      <c r="D55" s="13">
        <v>53802</v>
      </c>
      <c r="E55" s="14">
        <v>501.62</v>
      </c>
      <c r="F55" s="15">
        <v>4.8999999999999998E-3</v>
      </c>
      <c r="G55" s="15"/>
    </row>
    <row r="56" spans="1:7" x14ac:dyDescent="0.25">
      <c r="A56" s="12" t="s">
        <v>1540</v>
      </c>
      <c r="B56" s="30" t="s">
        <v>1541</v>
      </c>
      <c r="C56" s="30" t="s">
        <v>945</v>
      </c>
      <c r="D56" s="13">
        <v>76647</v>
      </c>
      <c r="E56" s="14">
        <v>487.36</v>
      </c>
      <c r="F56" s="15">
        <v>4.7999999999999996E-3</v>
      </c>
      <c r="G56" s="15"/>
    </row>
    <row r="57" spans="1:7" x14ac:dyDescent="0.25">
      <c r="A57" s="12" t="s">
        <v>1542</v>
      </c>
      <c r="B57" s="30" t="s">
        <v>1543</v>
      </c>
      <c r="C57" s="30" t="s">
        <v>1531</v>
      </c>
      <c r="D57" s="13">
        <v>25100</v>
      </c>
      <c r="E57" s="14">
        <v>484.33</v>
      </c>
      <c r="F57" s="15">
        <v>4.7999999999999996E-3</v>
      </c>
      <c r="G57" s="15"/>
    </row>
    <row r="58" spans="1:7" x14ac:dyDescent="0.25">
      <c r="A58" s="12" t="s">
        <v>1544</v>
      </c>
      <c r="B58" s="30" t="s">
        <v>1545</v>
      </c>
      <c r="C58" s="30" t="s">
        <v>894</v>
      </c>
      <c r="D58" s="13">
        <v>169641</v>
      </c>
      <c r="E58" s="14">
        <v>466.77</v>
      </c>
      <c r="F58" s="15">
        <v>4.5999999999999999E-3</v>
      </c>
      <c r="G58" s="15"/>
    </row>
    <row r="59" spans="1:7" x14ac:dyDescent="0.25">
      <c r="A59" s="12" t="s">
        <v>897</v>
      </c>
      <c r="B59" s="30" t="s">
        <v>898</v>
      </c>
      <c r="C59" s="30" t="s">
        <v>899</v>
      </c>
      <c r="D59" s="13">
        <v>197395</v>
      </c>
      <c r="E59" s="14">
        <v>427.36</v>
      </c>
      <c r="F59" s="15">
        <v>4.1999999999999997E-3</v>
      </c>
      <c r="G59" s="15"/>
    </row>
    <row r="60" spans="1:7" x14ac:dyDescent="0.25">
      <c r="A60" s="12" t="s">
        <v>1546</v>
      </c>
      <c r="B60" s="30" t="s">
        <v>1547</v>
      </c>
      <c r="C60" s="30" t="s">
        <v>973</v>
      </c>
      <c r="D60" s="13">
        <v>64182</v>
      </c>
      <c r="E60" s="14">
        <v>323</v>
      </c>
      <c r="F60" s="15">
        <v>3.2000000000000002E-3</v>
      </c>
      <c r="G60" s="15"/>
    </row>
    <row r="61" spans="1:7" x14ac:dyDescent="0.25">
      <c r="A61" s="12" t="s">
        <v>1548</v>
      </c>
      <c r="B61" s="30" t="s">
        <v>1549</v>
      </c>
      <c r="C61" s="30" t="s">
        <v>1531</v>
      </c>
      <c r="D61" s="13">
        <v>720</v>
      </c>
      <c r="E61" s="14">
        <v>288.02999999999997</v>
      </c>
      <c r="F61" s="15">
        <v>2.8E-3</v>
      </c>
      <c r="G61" s="15"/>
    </row>
    <row r="62" spans="1:7" x14ac:dyDescent="0.25">
      <c r="A62" s="16" t="s">
        <v>102</v>
      </c>
      <c r="B62" s="31"/>
      <c r="C62" s="31"/>
      <c r="D62" s="17"/>
      <c r="E62" s="37">
        <v>98648.47</v>
      </c>
      <c r="F62" s="38">
        <v>0.96840000000000004</v>
      </c>
      <c r="G62" s="20"/>
    </row>
    <row r="63" spans="1:7" x14ac:dyDescent="0.25">
      <c r="A63" s="16" t="s">
        <v>1196</v>
      </c>
      <c r="B63" s="30"/>
      <c r="C63" s="30"/>
      <c r="D63" s="13"/>
      <c r="E63" s="14"/>
      <c r="F63" s="15"/>
      <c r="G63" s="15"/>
    </row>
    <row r="64" spans="1:7" x14ac:dyDescent="0.25">
      <c r="A64" s="16" t="s">
        <v>102</v>
      </c>
      <c r="B64" s="30"/>
      <c r="C64" s="30"/>
      <c r="D64" s="13"/>
      <c r="E64" s="39" t="s">
        <v>92</v>
      </c>
      <c r="F64" s="40" t="s">
        <v>92</v>
      </c>
      <c r="G64" s="15"/>
    </row>
    <row r="65" spans="1:7" x14ac:dyDescent="0.25">
      <c r="A65" s="21" t="s">
        <v>127</v>
      </c>
      <c r="B65" s="32"/>
      <c r="C65" s="32"/>
      <c r="D65" s="22"/>
      <c r="E65" s="27">
        <v>98648.47</v>
      </c>
      <c r="F65" s="28">
        <v>0.96840000000000004</v>
      </c>
      <c r="G65" s="20"/>
    </row>
    <row r="66" spans="1:7" x14ac:dyDescent="0.25">
      <c r="A66" s="12"/>
      <c r="B66" s="30"/>
      <c r="C66" s="30"/>
      <c r="D66" s="13"/>
      <c r="E66" s="14"/>
      <c r="F66" s="15"/>
      <c r="G66" s="15"/>
    </row>
    <row r="67" spans="1:7" x14ac:dyDescent="0.25">
      <c r="A67" s="12"/>
      <c r="B67" s="30"/>
      <c r="C67" s="30"/>
      <c r="D67" s="13"/>
      <c r="E67" s="14"/>
      <c r="F67" s="15"/>
      <c r="G67" s="15"/>
    </row>
    <row r="68" spans="1:7" x14ac:dyDescent="0.25">
      <c r="A68" s="16" t="s">
        <v>128</v>
      </c>
      <c r="B68" s="30"/>
      <c r="C68" s="30"/>
      <c r="D68" s="13"/>
      <c r="E68" s="14"/>
      <c r="F68" s="15"/>
      <c r="G68" s="15"/>
    </row>
    <row r="69" spans="1:7" x14ac:dyDescent="0.25">
      <c r="A69" s="12" t="s">
        <v>129</v>
      </c>
      <c r="B69" s="30"/>
      <c r="C69" s="30"/>
      <c r="D69" s="13"/>
      <c r="E69" s="14">
        <v>2815.63</v>
      </c>
      <c r="F69" s="15">
        <v>2.76E-2</v>
      </c>
      <c r="G69" s="15">
        <v>5.9233000000000001E-2</v>
      </c>
    </row>
    <row r="70" spans="1:7" x14ac:dyDescent="0.25">
      <c r="A70" s="16" t="s">
        <v>102</v>
      </c>
      <c r="B70" s="31"/>
      <c r="C70" s="31"/>
      <c r="D70" s="17"/>
      <c r="E70" s="37">
        <v>2815.63</v>
      </c>
      <c r="F70" s="38">
        <v>2.76E-2</v>
      </c>
      <c r="G70" s="20"/>
    </row>
    <row r="71" spans="1:7" x14ac:dyDescent="0.25">
      <c r="A71" s="12"/>
      <c r="B71" s="30"/>
      <c r="C71" s="30"/>
      <c r="D71" s="13"/>
      <c r="E71" s="14"/>
      <c r="F71" s="15"/>
      <c r="G71" s="15"/>
    </row>
    <row r="72" spans="1:7" x14ac:dyDescent="0.25">
      <c r="A72" s="21" t="s">
        <v>127</v>
      </c>
      <c r="B72" s="32"/>
      <c r="C72" s="32"/>
      <c r="D72" s="22"/>
      <c r="E72" s="18">
        <v>2815.63</v>
      </c>
      <c r="F72" s="19">
        <v>2.76E-2</v>
      </c>
      <c r="G72" s="20"/>
    </row>
    <row r="73" spans="1:7" x14ac:dyDescent="0.25">
      <c r="A73" s="12" t="s">
        <v>130</v>
      </c>
      <c r="B73" s="30"/>
      <c r="C73" s="30"/>
      <c r="D73" s="13"/>
      <c r="E73" s="14">
        <v>0.45692650000000001</v>
      </c>
      <c r="F73" s="15">
        <v>3.9999999999999998E-6</v>
      </c>
      <c r="G73" s="15"/>
    </row>
    <row r="74" spans="1:7" x14ac:dyDescent="0.25">
      <c r="A74" s="12" t="s">
        <v>131</v>
      </c>
      <c r="B74" s="30"/>
      <c r="C74" s="30"/>
      <c r="D74" s="13"/>
      <c r="E74" s="14">
        <v>413.87307349999998</v>
      </c>
      <c r="F74" s="15">
        <v>3.9960000000000004E-3</v>
      </c>
      <c r="G74" s="15">
        <v>5.9233000000000001E-2</v>
      </c>
    </row>
    <row r="75" spans="1:7" x14ac:dyDescent="0.25">
      <c r="A75" s="25" t="s">
        <v>132</v>
      </c>
      <c r="B75" s="33"/>
      <c r="C75" s="33"/>
      <c r="D75" s="26"/>
      <c r="E75" s="27">
        <v>101878.43</v>
      </c>
      <c r="F75" s="28">
        <v>1</v>
      </c>
      <c r="G75" s="28"/>
    </row>
    <row r="80" spans="1:7" x14ac:dyDescent="0.25">
      <c r="A80" s="1" t="s">
        <v>1957</v>
      </c>
    </row>
    <row r="81" spans="1:7" x14ac:dyDescent="0.25">
      <c r="A81" s="47" t="s">
        <v>1958</v>
      </c>
      <c r="B81" s="34" t="s">
        <v>92</v>
      </c>
    </row>
    <row r="82" spans="1:7" x14ac:dyDescent="0.25">
      <c r="A82" t="s">
        <v>1959</v>
      </c>
    </row>
    <row r="83" spans="1:7" x14ac:dyDescent="0.25">
      <c r="A83" t="s">
        <v>1960</v>
      </c>
      <c r="B83" t="s">
        <v>1961</v>
      </c>
      <c r="C83" t="s">
        <v>1961</v>
      </c>
    </row>
    <row r="84" spans="1:7" x14ac:dyDescent="0.25">
      <c r="B84" s="48">
        <v>44803</v>
      </c>
      <c r="C84" s="48">
        <v>44834</v>
      </c>
    </row>
    <row r="85" spans="1:7" x14ac:dyDescent="0.25">
      <c r="A85" t="s">
        <v>1965</v>
      </c>
      <c r="B85">
        <v>25.724</v>
      </c>
      <c r="C85">
        <v>25.096</v>
      </c>
      <c r="E85" s="2"/>
      <c r="G85"/>
    </row>
    <row r="86" spans="1:7" x14ac:dyDescent="0.25">
      <c r="A86" t="s">
        <v>1966</v>
      </c>
      <c r="B86">
        <v>21.12</v>
      </c>
      <c r="C86">
        <v>20.603999999999999</v>
      </c>
      <c r="E86" s="2"/>
      <c r="G86"/>
    </row>
    <row r="87" spans="1:7" x14ac:dyDescent="0.25">
      <c r="A87" t="s">
        <v>1990</v>
      </c>
      <c r="B87">
        <v>23.277999999999999</v>
      </c>
      <c r="C87">
        <v>22.675999999999998</v>
      </c>
      <c r="E87" s="2"/>
      <c r="G87"/>
    </row>
    <row r="88" spans="1:7" x14ac:dyDescent="0.25">
      <c r="A88" t="s">
        <v>1991</v>
      </c>
      <c r="B88">
        <v>19.114000000000001</v>
      </c>
      <c r="C88">
        <v>18.619</v>
      </c>
      <c r="E88" s="2"/>
      <c r="G88"/>
    </row>
    <row r="89" spans="1:7" x14ac:dyDescent="0.25">
      <c r="E89" s="2"/>
      <c r="G89"/>
    </row>
    <row r="90" spans="1:7" x14ac:dyDescent="0.25">
      <c r="A90" t="s">
        <v>1976</v>
      </c>
      <c r="B90" s="34" t="s">
        <v>92</v>
      </c>
    </row>
    <row r="91" spans="1:7" x14ac:dyDescent="0.25">
      <c r="A91" t="s">
        <v>1977</v>
      </c>
      <c r="B91" s="34" t="s">
        <v>92</v>
      </c>
    </row>
    <row r="92" spans="1:7" ht="30" x14ac:dyDescent="0.25">
      <c r="A92" s="47" t="s">
        <v>1978</v>
      </c>
      <c r="B92" s="34" t="s">
        <v>92</v>
      </c>
    </row>
    <row r="93" spans="1:7" x14ac:dyDescent="0.25">
      <c r="A93" s="47" t="s">
        <v>1979</v>
      </c>
      <c r="B93" s="34" t="s">
        <v>92</v>
      </c>
    </row>
    <row r="94" spans="1:7" x14ac:dyDescent="0.25">
      <c r="A94" t="s">
        <v>2018</v>
      </c>
      <c r="B94" s="49">
        <v>0.37912099999999999</v>
      </c>
    </row>
    <row r="95" spans="1:7" ht="30" x14ac:dyDescent="0.25">
      <c r="A95" s="47" t="s">
        <v>1981</v>
      </c>
      <c r="B95" s="34" t="s">
        <v>92</v>
      </c>
    </row>
    <row r="96" spans="1:7" ht="30" x14ac:dyDescent="0.25">
      <c r="A96" s="47" t="s">
        <v>1982</v>
      </c>
      <c r="B96" s="34" t="s">
        <v>92</v>
      </c>
    </row>
    <row r="97" spans="1:4" x14ac:dyDescent="0.25">
      <c r="A97" s="47" t="s">
        <v>2114</v>
      </c>
      <c r="B97" s="34" t="s">
        <v>92</v>
      </c>
    </row>
    <row r="98" spans="1:4" x14ac:dyDescent="0.25">
      <c r="A98" s="47" t="s">
        <v>2115</v>
      </c>
      <c r="B98" s="34" t="s">
        <v>92</v>
      </c>
    </row>
    <row r="101" spans="1:4" ht="30" x14ac:dyDescent="0.25">
      <c r="A101" s="63" t="s">
        <v>2164</v>
      </c>
      <c r="B101" s="55" t="s">
        <v>2165</v>
      </c>
      <c r="C101" s="55" t="s">
        <v>2121</v>
      </c>
      <c r="D101" s="65" t="s">
        <v>2122</v>
      </c>
    </row>
    <row r="102" spans="1:4" ht="79.7" customHeight="1" x14ac:dyDescent="0.25">
      <c r="A102" s="64" t="str">
        <f>HYPERLINK("[EDEL_Portfolio Monthly 30092022.xlsx]EEECRF!A1","Edelweiss Flexi-Cap Fund")</f>
        <v>Edelweiss Flexi-Cap Fund</v>
      </c>
      <c r="B102" s="56"/>
      <c r="C102" s="56" t="s">
        <v>2142</v>
      </c>
      <c r="D102"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334A-CD2E-4ECA-9CE7-9D012842EFC0}">
  <dimension ref="A1:H106"/>
  <sheetViews>
    <sheetView showGridLines="0" workbookViewId="0">
      <pane ySplit="4" topLeftCell="A96"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49</v>
      </c>
      <c r="B1" s="66"/>
      <c r="C1" s="66"/>
      <c r="D1" s="66"/>
      <c r="E1" s="66"/>
      <c r="F1" s="66"/>
      <c r="G1" s="66"/>
      <c r="H1" s="51" t="str">
        <f>HYPERLINK("[EDEL_Portfolio Monthly 30092022.xlsx]Index!A1","Index")</f>
        <v>Index</v>
      </c>
    </row>
    <row r="2" spans="1:8" ht="18.75" x14ac:dyDescent="0.25">
      <c r="A2" s="66" t="s">
        <v>50</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902</v>
      </c>
      <c r="B8" s="30" t="s">
        <v>903</v>
      </c>
      <c r="C8" s="30" t="s">
        <v>855</v>
      </c>
      <c r="D8" s="13">
        <v>207716</v>
      </c>
      <c r="E8" s="14">
        <v>1790.51</v>
      </c>
      <c r="F8" s="15">
        <v>8.9399999999999993E-2</v>
      </c>
      <c r="G8" s="15"/>
    </row>
    <row r="9" spans="1:8" x14ac:dyDescent="0.25">
      <c r="A9" s="12" t="s">
        <v>900</v>
      </c>
      <c r="B9" s="30" t="s">
        <v>901</v>
      </c>
      <c r="C9" s="30" t="s">
        <v>881</v>
      </c>
      <c r="D9" s="13">
        <v>84599</v>
      </c>
      <c r="E9" s="14">
        <v>1195.76</v>
      </c>
      <c r="F9" s="15">
        <v>5.9700000000000003E-2</v>
      </c>
      <c r="G9" s="15"/>
    </row>
    <row r="10" spans="1:8" x14ac:dyDescent="0.25">
      <c r="A10" s="12" t="s">
        <v>882</v>
      </c>
      <c r="B10" s="30" t="s">
        <v>883</v>
      </c>
      <c r="C10" s="30" t="s">
        <v>855</v>
      </c>
      <c r="D10" s="13">
        <v>75006</v>
      </c>
      <c r="E10" s="14">
        <v>1066.0999999999999</v>
      </c>
      <c r="F10" s="15">
        <v>5.3199999999999997E-2</v>
      </c>
      <c r="G10" s="15"/>
    </row>
    <row r="11" spans="1:8" x14ac:dyDescent="0.25">
      <c r="A11" s="12" t="s">
        <v>856</v>
      </c>
      <c r="B11" s="30" t="s">
        <v>857</v>
      </c>
      <c r="C11" s="30" t="s">
        <v>858</v>
      </c>
      <c r="D11" s="13">
        <v>39391</v>
      </c>
      <c r="E11" s="14">
        <v>936.62</v>
      </c>
      <c r="F11" s="15">
        <v>4.6800000000000001E-2</v>
      </c>
      <c r="G11" s="15"/>
    </row>
    <row r="12" spans="1:8" x14ac:dyDescent="0.25">
      <c r="A12" s="12" t="s">
        <v>1151</v>
      </c>
      <c r="B12" s="30" t="s">
        <v>1152</v>
      </c>
      <c r="C12" s="30" t="s">
        <v>855</v>
      </c>
      <c r="D12" s="13">
        <v>170730</v>
      </c>
      <c r="E12" s="14">
        <v>905.89</v>
      </c>
      <c r="F12" s="15">
        <v>4.5199999999999997E-2</v>
      </c>
      <c r="G12" s="15"/>
    </row>
    <row r="13" spans="1:8" x14ac:dyDescent="0.25">
      <c r="A13" s="12" t="s">
        <v>932</v>
      </c>
      <c r="B13" s="30" t="s">
        <v>933</v>
      </c>
      <c r="C13" s="30" t="s">
        <v>855</v>
      </c>
      <c r="D13" s="13">
        <v>111147</v>
      </c>
      <c r="E13" s="14">
        <v>814.93</v>
      </c>
      <c r="F13" s="15">
        <v>4.07E-2</v>
      </c>
      <c r="G13" s="15"/>
    </row>
    <row r="14" spans="1:8" x14ac:dyDescent="0.25">
      <c r="A14" s="12" t="s">
        <v>915</v>
      </c>
      <c r="B14" s="30" t="s">
        <v>916</v>
      </c>
      <c r="C14" s="30" t="s">
        <v>867</v>
      </c>
      <c r="D14" s="13">
        <v>8439</v>
      </c>
      <c r="E14" s="14">
        <v>619.05999999999995</v>
      </c>
      <c r="F14" s="15">
        <v>3.09E-2</v>
      </c>
      <c r="G14" s="15"/>
    </row>
    <row r="15" spans="1:8" x14ac:dyDescent="0.25">
      <c r="A15" s="12" t="s">
        <v>859</v>
      </c>
      <c r="B15" s="30" t="s">
        <v>860</v>
      </c>
      <c r="C15" s="30" t="s">
        <v>861</v>
      </c>
      <c r="D15" s="13">
        <v>6688</v>
      </c>
      <c r="E15" s="14">
        <v>590.42999999999995</v>
      </c>
      <c r="F15" s="15">
        <v>2.9499999999999998E-2</v>
      </c>
      <c r="G15" s="15"/>
    </row>
    <row r="16" spans="1:8" x14ac:dyDescent="0.25">
      <c r="A16" s="12" t="s">
        <v>1430</v>
      </c>
      <c r="B16" s="30" t="s">
        <v>1446</v>
      </c>
      <c r="C16" s="30" t="s">
        <v>990</v>
      </c>
      <c r="D16" s="13">
        <v>72875</v>
      </c>
      <c r="E16" s="14">
        <v>582.92999999999995</v>
      </c>
      <c r="F16" s="15">
        <v>2.9100000000000001E-2</v>
      </c>
      <c r="G16" s="15"/>
    </row>
    <row r="17" spans="1:7" x14ac:dyDescent="0.25">
      <c r="A17" s="12" t="s">
        <v>1117</v>
      </c>
      <c r="B17" s="30" t="s">
        <v>1118</v>
      </c>
      <c r="C17" s="30" t="s">
        <v>1028</v>
      </c>
      <c r="D17" s="13">
        <v>170975</v>
      </c>
      <c r="E17" s="14">
        <v>567.98</v>
      </c>
      <c r="F17" s="15">
        <v>2.8400000000000002E-2</v>
      </c>
      <c r="G17" s="15"/>
    </row>
    <row r="18" spans="1:7" x14ac:dyDescent="0.25">
      <c r="A18" s="12" t="s">
        <v>991</v>
      </c>
      <c r="B18" s="30" t="s">
        <v>992</v>
      </c>
      <c r="C18" s="30" t="s">
        <v>993</v>
      </c>
      <c r="D18" s="13">
        <v>29098</v>
      </c>
      <c r="E18" s="14">
        <v>537.64</v>
      </c>
      <c r="F18" s="15">
        <v>2.6800000000000001E-2</v>
      </c>
      <c r="G18" s="15"/>
    </row>
    <row r="19" spans="1:7" x14ac:dyDescent="0.25">
      <c r="A19" s="12" t="s">
        <v>1153</v>
      </c>
      <c r="B19" s="30" t="s">
        <v>1154</v>
      </c>
      <c r="C19" s="30" t="s">
        <v>965</v>
      </c>
      <c r="D19" s="13">
        <v>16304</v>
      </c>
      <c r="E19" s="14">
        <v>503.53</v>
      </c>
      <c r="F19" s="15">
        <v>2.5100000000000001E-2</v>
      </c>
      <c r="G19" s="15"/>
    </row>
    <row r="20" spans="1:7" x14ac:dyDescent="0.25">
      <c r="A20" s="12" t="s">
        <v>925</v>
      </c>
      <c r="B20" s="30" t="s">
        <v>926</v>
      </c>
      <c r="C20" s="30" t="s">
        <v>927</v>
      </c>
      <c r="D20" s="13">
        <v>41829</v>
      </c>
      <c r="E20" s="14">
        <v>500.21</v>
      </c>
      <c r="F20" s="15">
        <v>2.5000000000000001E-2</v>
      </c>
      <c r="G20" s="15"/>
    </row>
    <row r="21" spans="1:7" x14ac:dyDescent="0.25">
      <c r="A21" s="12" t="s">
        <v>1512</v>
      </c>
      <c r="B21" s="30" t="s">
        <v>1513</v>
      </c>
      <c r="C21" s="30" t="s">
        <v>861</v>
      </c>
      <c r="D21" s="13">
        <v>108661</v>
      </c>
      <c r="E21" s="14">
        <v>439.64</v>
      </c>
      <c r="F21" s="15">
        <v>2.1999999999999999E-2</v>
      </c>
      <c r="G21" s="15"/>
    </row>
    <row r="22" spans="1:7" x14ac:dyDescent="0.25">
      <c r="A22" s="12" t="s">
        <v>865</v>
      </c>
      <c r="B22" s="30" t="s">
        <v>866</v>
      </c>
      <c r="C22" s="30" t="s">
        <v>867</v>
      </c>
      <c r="D22" s="13">
        <v>17526</v>
      </c>
      <c r="E22" s="14">
        <v>400.95</v>
      </c>
      <c r="F22" s="15">
        <v>0.02</v>
      </c>
      <c r="G22" s="15"/>
    </row>
    <row r="23" spans="1:7" x14ac:dyDescent="0.25">
      <c r="A23" s="12" t="s">
        <v>1026</v>
      </c>
      <c r="B23" s="30" t="s">
        <v>1027</v>
      </c>
      <c r="C23" s="30" t="s">
        <v>1028</v>
      </c>
      <c r="D23" s="13">
        <v>14478</v>
      </c>
      <c r="E23" s="14">
        <v>390.39</v>
      </c>
      <c r="F23" s="15">
        <v>1.95E-2</v>
      </c>
      <c r="G23" s="15"/>
    </row>
    <row r="24" spans="1:7" x14ac:dyDescent="0.25">
      <c r="A24" s="12" t="s">
        <v>871</v>
      </c>
      <c r="B24" s="30" t="s">
        <v>872</v>
      </c>
      <c r="C24" s="30" t="s">
        <v>873</v>
      </c>
      <c r="D24" s="13">
        <v>39169</v>
      </c>
      <c r="E24" s="14">
        <v>371.58</v>
      </c>
      <c r="F24" s="15">
        <v>1.8599999999999998E-2</v>
      </c>
      <c r="G24" s="15"/>
    </row>
    <row r="25" spans="1:7" x14ac:dyDescent="0.25">
      <c r="A25" s="12" t="s">
        <v>1416</v>
      </c>
      <c r="B25" s="30" t="s">
        <v>1417</v>
      </c>
      <c r="C25" s="30" t="s">
        <v>1039</v>
      </c>
      <c r="D25" s="13">
        <v>72265</v>
      </c>
      <c r="E25" s="14">
        <v>367.61</v>
      </c>
      <c r="F25" s="15">
        <v>1.84E-2</v>
      </c>
      <c r="G25" s="15"/>
    </row>
    <row r="26" spans="1:7" x14ac:dyDescent="0.25">
      <c r="A26" s="12" t="s">
        <v>895</v>
      </c>
      <c r="B26" s="30" t="s">
        <v>896</v>
      </c>
      <c r="C26" s="30" t="s">
        <v>864</v>
      </c>
      <c r="D26" s="13">
        <v>330633</v>
      </c>
      <c r="E26" s="14">
        <v>333.77</v>
      </c>
      <c r="F26" s="15">
        <v>1.67E-2</v>
      </c>
      <c r="G26" s="15"/>
    </row>
    <row r="27" spans="1:7" x14ac:dyDescent="0.25">
      <c r="A27" s="12" t="s">
        <v>949</v>
      </c>
      <c r="B27" s="30" t="s">
        <v>950</v>
      </c>
      <c r="C27" s="30" t="s">
        <v>867</v>
      </c>
      <c r="D27" s="13">
        <v>44483</v>
      </c>
      <c r="E27" s="14">
        <v>325.7</v>
      </c>
      <c r="F27" s="15">
        <v>1.6299999999999999E-2</v>
      </c>
      <c r="G27" s="15"/>
    </row>
    <row r="28" spans="1:7" x14ac:dyDescent="0.25">
      <c r="A28" s="12" t="s">
        <v>1141</v>
      </c>
      <c r="B28" s="30" t="s">
        <v>1142</v>
      </c>
      <c r="C28" s="30" t="s">
        <v>1012</v>
      </c>
      <c r="D28" s="13">
        <v>26000</v>
      </c>
      <c r="E28" s="14">
        <v>325.12</v>
      </c>
      <c r="F28" s="15">
        <v>1.6199999999999999E-2</v>
      </c>
      <c r="G28" s="15"/>
    </row>
    <row r="29" spans="1:7" x14ac:dyDescent="0.25">
      <c r="A29" s="12" t="s">
        <v>1081</v>
      </c>
      <c r="B29" s="30" t="s">
        <v>1082</v>
      </c>
      <c r="C29" s="30" t="s">
        <v>922</v>
      </c>
      <c r="D29" s="13">
        <v>7211</v>
      </c>
      <c r="E29" s="14">
        <v>323.83999999999997</v>
      </c>
      <c r="F29" s="15">
        <v>1.6199999999999999E-2</v>
      </c>
      <c r="G29" s="15"/>
    </row>
    <row r="30" spans="1:7" x14ac:dyDescent="0.25">
      <c r="A30" s="12" t="s">
        <v>1017</v>
      </c>
      <c r="B30" s="30" t="s">
        <v>1018</v>
      </c>
      <c r="C30" s="30" t="s">
        <v>1019</v>
      </c>
      <c r="D30" s="13">
        <v>22199</v>
      </c>
      <c r="E30" s="14">
        <v>315.23</v>
      </c>
      <c r="F30" s="15">
        <v>1.5699999999999999E-2</v>
      </c>
      <c r="G30" s="15"/>
    </row>
    <row r="31" spans="1:7" x14ac:dyDescent="0.25">
      <c r="A31" s="12" t="s">
        <v>1523</v>
      </c>
      <c r="B31" s="30" t="s">
        <v>1524</v>
      </c>
      <c r="C31" s="30" t="s">
        <v>1039</v>
      </c>
      <c r="D31" s="13">
        <v>22174</v>
      </c>
      <c r="E31" s="14">
        <v>310.24</v>
      </c>
      <c r="F31" s="15">
        <v>1.55E-2</v>
      </c>
      <c r="G31" s="15"/>
    </row>
    <row r="32" spans="1:7" x14ac:dyDescent="0.25">
      <c r="A32" s="12" t="s">
        <v>1402</v>
      </c>
      <c r="B32" s="30" t="s">
        <v>1403</v>
      </c>
      <c r="C32" s="30" t="s">
        <v>948</v>
      </c>
      <c r="D32" s="13">
        <v>55301</v>
      </c>
      <c r="E32" s="14">
        <v>309.19</v>
      </c>
      <c r="F32" s="15">
        <v>1.54E-2</v>
      </c>
      <c r="G32" s="15"/>
    </row>
    <row r="33" spans="1:7" x14ac:dyDescent="0.25">
      <c r="A33" s="12" t="s">
        <v>941</v>
      </c>
      <c r="B33" s="30" t="s">
        <v>942</v>
      </c>
      <c r="C33" s="30" t="s">
        <v>922</v>
      </c>
      <c r="D33" s="13">
        <v>12055</v>
      </c>
      <c r="E33" s="14">
        <v>301.79000000000002</v>
      </c>
      <c r="F33" s="15">
        <v>1.5100000000000001E-2</v>
      </c>
      <c r="G33" s="15"/>
    </row>
    <row r="34" spans="1:7" x14ac:dyDescent="0.25">
      <c r="A34" s="12" t="s">
        <v>1052</v>
      </c>
      <c r="B34" s="30" t="s">
        <v>1053</v>
      </c>
      <c r="C34" s="30" t="s">
        <v>876</v>
      </c>
      <c r="D34" s="13">
        <v>4744</v>
      </c>
      <c r="E34" s="14">
        <v>296.74</v>
      </c>
      <c r="F34" s="15">
        <v>1.4800000000000001E-2</v>
      </c>
      <c r="G34" s="15"/>
    </row>
    <row r="35" spans="1:7" x14ac:dyDescent="0.25">
      <c r="A35" s="12" t="s">
        <v>1525</v>
      </c>
      <c r="B35" s="30" t="s">
        <v>1526</v>
      </c>
      <c r="C35" s="30" t="s">
        <v>873</v>
      </c>
      <c r="D35" s="13">
        <v>25076</v>
      </c>
      <c r="E35" s="14">
        <v>279.58</v>
      </c>
      <c r="F35" s="15">
        <v>1.4E-2</v>
      </c>
      <c r="G35" s="15"/>
    </row>
    <row r="36" spans="1:7" x14ac:dyDescent="0.25">
      <c r="A36" s="12" t="s">
        <v>879</v>
      </c>
      <c r="B36" s="30" t="s">
        <v>880</v>
      </c>
      <c r="C36" s="30" t="s">
        <v>881</v>
      </c>
      <c r="D36" s="13">
        <v>9186</v>
      </c>
      <c r="E36" s="14">
        <v>276</v>
      </c>
      <c r="F36" s="15">
        <v>1.38E-2</v>
      </c>
      <c r="G36" s="15"/>
    </row>
    <row r="37" spans="1:7" x14ac:dyDescent="0.25">
      <c r="A37" s="12" t="s">
        <v>1527</v>
      </c>
      <c r="B37" s="30" t="s">
        <v>1528</v>
      </c>
      <c r="C37" s="30" t="s">
        <v>948</v>
      </c>
      <c r="D37" s="13">
        <v>305226</v>
      </c>
      <c r="E37" s="14">
        <v>267.07</v>
      </c>
      <c r="F37" s="15">
        <v>1.3299999999999999E-2</v>
      </c>
      <c r="G37" s="15"/>
    </row>
    <row r="38" spans="1:7" x14ac:dyDescent="0.25">
      <c r="A38" s="12" t="s">
        <v>1520</v>
      </c>
      <c r="B38" s="30" t="s">
        <v>1521</v>
      </c>
      <c r="C38" s="30" t="s">
        <v>945</v>
      </c>
      <c r="D38" s="13">
        <v>60135</v>
      </c>
      <c r="E38" s="14">
        <v>247.7</v>
      </c>
      <c r="F38" s="15">
        <v>1.24E-2</v>
      </c>
      <c r="G38" s="15"/>
    </row>
    <row r="39" spans="1:7" x14ac:dyDescent="0.25">
      <c r="A39" s="12" t="s">
        <v>1180</v>
      </c>
      <c r="B39" s="30" t="s">
        <v>1181</v>
      </c>
      <c r="C39" s="30" t="s">
        <v>861</v>
      </c>
      <c r="D39" s="13">
        <v>8094</v>
      </c>
      <c r="E39" s="14">
        <v>206.33</v>
      </c>
      <c r="F39" s="15">
        <v>1.03E-2</v>
      </c>
      <c r="G39" s="15"/>
    </row>
    <row r="40" spans="1:7" x14ac:dyDescent="0.25">
      <c r="A40" s="12" t="s">
        <v>1182</v>
      </c>
      <c r="B40" s="30" t="s">
        <v>1183</v>
      </c>
      <c r="C40" s="30" t="s">
        <v>873</v>
      </c>
      <c r="D40" s="13">
        <v>4753</v>
      </c>
      <c r="E40" s="14">
        <v>206.08</v>
      </c>
      <c r="F40" s="15">
        <v>1.03E-2</v>
      </c>
      <c r="G40" s="15"/>
    </row>
    <row r="41" spans="1:7" x14ac:dyDescent="0.25">
      <c r="A41" s="12" t="s">
        <v>1109</v>
      </c>
      <c r="B41" s="30" t="s">
        <v>1110</v>
      </c>
      <c r="C41" s="30" t="s">
        <v>945</v>
      </c>
      <c r="D41" s="13">
        <v>7798</v>
      </c>
      <c r="E41" s="14">
        <v>203.29</v>
      </c>
      <c r="F41" s="15">
        <v>1.0200000000000001E-2</v>
      </c>
      <c r="G41" s="15"/>
    </row>
    <row r="42" spans="1:7" x14ac:dyDescent="0.25">
      <c r="A42" s="12" t="s">
        <v>1414</v>
      </c>
      <c r="B42" s="30" t="s">
        <v>1415</v>
      </c>
      <c r="C42" s="30" t="s">
        <v>867</v>
      </c>
      <c r="D42" s="13">
        <v>20280</v>
      </c>
      <c r="E42" s="14">
        <v>201.6</v>
      </c>
      <c r="F42" s="15">
        <v>1.01E-2</v>
      </c>
      <c r="G42" s="15"/>
    </row>
    <row r="43" spans="1:7" x14ac:dyDescent="0.25">
      <c r="A43" s="12" t="s">
        <v>1418</v>
      </c>
      <c r="B43" s="30" t="s">
        <v>1419</v>
      </c>
      <c r="C43" s="30" t="s">
        <v>970</v>
      </c>
      <c r="D43" s="13">
        <v>23672</v>
      </c>
      <c r="E43" s="14">
        <v>170.06</v>
      </c>
      <c r="F43" s="15">
        <v>8.5000000000000006E-3</v>
      </c>
      <c r="G43" s="15"/>
    </row>
    <row r="44" spans="1:7" x14ac:dyDescent="0.25">
      <c r="A44" s="12" t="s">
        <v>1529</v>
      </c>
      <c r="B44" s="30" t="s">
        <v>1530</v>
      </c>
      <c r="C44" s="30" t="s">
        <v>1531</v>
      </c>
      <c r="D44" s="13">
        <v>40188</v>
      </c>
      <c r="E44" s="14">
        <v>167.64</v>
      </c>
      <c r="F44" s="15">
        <v>8.3999999999999995E-3</v>
      </c>
      <c r="G44" s="15"/>
    </row>
    <row r="45" spans="1:7" x14ac:dyDescent="0.25">
      <c r="A45" s="12" t="s">
        <v>917</v>
      </c>
      <c r="B45" s="30" t="s">
        <v>918</v>
      </c>
      <c r="C45" s="30" t="s">
        <v>919</v>
      </c>
      <c r="D45" s="13">
        <v>36514</v>
      </c>
      <c r="E45" s="14">
        <v>142.61000000000001</v>
      </c>
      <c r="F45" s="15">
        <v>7.1000000000000004E-3</v>
      </c>
      <c r="G45" s="15"/>
    </row>
    <row r="46" spans="1:7" x14ac:dyDescent="0.25">
      <c r="A46" s="12" t="s">
        <v>1040</v>
      </c>
      <c r="B46" s="30" t="s">
        <v>1041</v>
      </c>
      <c r="C46" s="30" t="s">
        <v>1039</v>
      </c>
      <c r="D46" s="13">
        <v>15198</v>
      </c>
      <c r="E46" s="14">
        <v>139.49</v>
      </c>
      <c r="F46" s="15">
        <v>7.0000000000000001E-3</v>
      </c>
      <c r="G46" s="15"/>
    </row>
    <row r="47" spans="1:7" x14ac:dyDescent="0.25">
      <c r="A47" s="12" t="s">
        <v>1408</v>
      </c>
      <c r="B47" s="30" t="s">
        <v>1409</v>
      </c>
      <c r="C47" s="30" t="s">
        <v>945</v>
      </c>
      <c r="D47" s="13">
        <v>11086</v>
      </c>
      <c r="E47" s="14">
        <v>133.08000000000001</v>
      </c>
      <c r="F47" s="15">
        <v>6.6E-3</v>
      </c>
      <c r="G47" s="15"/>
    </row>
    <row r="48" spans="1:7" x14ac:dyDescent="0.25">
      <c r="A48" s="12" t="s">
        <v>1536</v>
      </c>
      <c r="B48" s="30" t="s">
        <v>1537</v>
      </c>
      <c r="C48" s="30" t="s">
        <v>1070</v>
      </c>
      <c r="D48" s="13">
        <v>27040</v>
      </c>
      <c r="E48" s="14">
        <v>110.3</v>
      </c>
      <c r="F48" s="15">
        <v>5.4999999999999997E-3</v>
      </c>
      <c r="G48" s="15"/>
    </row>
    <row r="49" spans="1:7" x14ac:dyDescent="0.25">
      <c r="A49" s="12" t="s">
        <v>892</v>
      </c>
      <c r="B49" s="30" t="s">
        <v>893</v>
      </c>
      <c r="C49" s="30" t="s">
        <v>894</v>
      </c>
      <c r="D49" s="13">
        <v>70694</v>
      </c>
      <c r="E49" s="14">
        <v>107.91</v>
      </c>
      <c r="F49" s="15">
        <v>5.4000000000000003E-3</v>
      </c>
      <c r="G49" s="15"/>
    </row>
    <row r="50" spans="1:7" x14ac:dyDescent="0.25">
      <c r="A50" s="12" t="s">
        <v>1538</v>
      </c>
      <c r="B50" s="30" t="s">
        <v>1539</v>
      </c>
      <c r="C50" s="30" t="s">
        <v>927</v>
      </c>
      <c r="D50" s="13">
        <v>10348</v>
      </c>
      <c r="E50" s="14">
        <v>107.42</v>
      </c>
      <c r="F50" s="15">
        <v>5.4000000000000003E-3</v>
      </c>
      <c r="G50" s="15"/>
    </row>
    <row r="51" spans="1:7" x14ac:dyDescent="0.25">
      <c r="A51" s="12" t="s">
        <v>1532</v>
      </c>
      <c r="B51" s="30" t="s">
        <v>1533</v>
      </c>
      <c r="C51" s="30" t="s">
        <v>873</v>
      </c>
      <c r="D51" s="13">
        <v>5200</v>
      </c>
      <c r="E51" s="14">
        <v>99.83</v>
      </c>
      <c r="F51" s="15">
        <v>5.0000000000000001E-3</v>
      </c>
      <c r="G51" s="15"/>
    </row>
    <row r="52" spans="1:7" x14ac:dyDescent="0.25">
      <c r="A52" s="12" t="s">
        <v>1064</v>
      </c>
      <c r="B52" s="30" t="s">
        <v>1065</v>
      </c>
      <c r="C52" s="30" t="s">
        <v>867</v>
      </c>
      <c r="D52" s="13">
        <v>20744</v>
      </c>
      <c r="E52" s="14">
        <v>99.53</v>
      </c>
      <c r="F52" s="15">
        <v>5.0000000000000001E-3</v>
      </c>
      <c r="G52" s="15"/>
    </row>
    <row r="53" spans="1:7" x14ac:dyDescent="0.25">
      <c r="A53" s="12" t="s">
        <v>906</v>
      </c>
      <c r="B53" s="30" t="s">
        <v>907</v>
      </c>
      <c r="C53" s="30" t="s">
        <v>881</v>
      </c>
      <c r="D53" s="13">
        <v>10673</v>
      </c>
      <c r="E53" s="14">
        <v>99.51</v>
      </c>
      <c r="F53" s="15">
        <v>5.0000000000000001E-3</v>
      </c>
      <c r="G53" s="15"/>
    </row>
    <row r="54" spans="1:7" x14ac:dyDescent="0.25">
      <c r="A54" s="12" t="s">
        <v>1540</v>
      </c>
      <c r="B54" s="30" t="s">
        <v>1541</v>
      </c>
      <c r="C54" s="30" t="s">
        <v>945</v>
      </c>
      <c r="D54" s="13">
        <v>15351</v>
      </c>
      <c r="E54" s="14">
        <v>97.61</v>
      </c>
      <c r="F54" s="15">
        <v>4.8999999999999998E-3</v>
      </c>
      <c r="G54" s="15"/>
    </row>
    <row r="55" spans="1:7" x14ac:dyDescent="0.25">
      <c r="A55" s="12" t="s">
        <v>1542</v>
      </c>
      <c r="B55" s="30" t="s">
        <v>1543</v>
      </c>
      <c r="C55" s="30" t="s">
        <v>1531</v>
      </c>
      <c r="D55" s="13">
        <v>4980</v>
      </c>
      <c r="E55" s="14">
        <v>96.09</v>
      </c>
      <c r="F55" s="15">
        <v>4.7999999999999996E-3</v>
      </c>
      <c r="G55" s="15"/>
    </row>
    <row r="56" spans="1:7" x14ac:dyDescent="0.25">
      <c r="A56" s="12" t="s">
        <v>1544</v>
      </c>
      <c r="B56" s="30" t="s">
        <v>1545</v>
      </c>
      <c r="C56" s="30" t="s">
        <v>894</v>
      </c>
      <c r="D56" s="13">
        <v>33647</v>
      </c>
      <c r="E56" s="14">
        <v>92.58</v>
      </c>
      <c r="F56" s="15">
        <v>4.5999999999999999E-3</v>
      </c>
      <c r="G56" s="15"/>
    </row>
    <row r="57" spans="1:7" x14ac:dyDescent="0.25">
      <c r="A57" s="12" t="s">
        <v>1534</v>
      </c>
      <c r="B57" s="30" t="s">
        <v>1535</v>
      </c>
      <c r="C57" s="30" t="s">
        <v>927</v>
      </c>
      <c r="D57" s="13">
        <v>3840</v>
      </c>
      <c r="E57" s="14">
        <v>85.73</v>
      </c>
      <c r="F57" s="15">
        <v>4.3E-3</v>
      </c>
      <c r="G57" s="15"/>
    </row>
    <row r="58" spans="1:7" x14ac:dyDescent="0.25">
      <c r="A58" s="12" t="s">
        <v>897</v>
      </c>
      <c r="B58" s="30" t="s">
        <v>898</v>
      </c>
      <c r="C58" s="30" t="s">
        <v>899</v>
      </c>
      <c r="D58" s="13">
        <v>39148</v>
      </c>
      <c r="E58" s="14">
        <v>84.76</v>
      </c>
      <c r="F58" s="15">
        <v>4.1999999999999997E-3</v>
      </c>
      <c r="G58" s="15"/>
    </row>
    <row r="59" spans="1:7" x14ac:dyDescent="0.25">
      <c r="A59" s="12" t="s">
        <v>1546</v>
      </c>
      <c r="B59" s="30" t="s">
        <v>1547</v>
      </c>
      <c r="C59" s="30" t="s">
        <v>973</v>
      </c>
      <c r="D59" s="13">
        <v>12733</v>
      </c>
      <c r="E59" s="14">
        <v>64.08</v>
      </c>
      <c r="F59" s="15">
        <v>3.2000000000000002E-3</v>
      </c>
      <c r="G59" s="15"/>
    </row>
    <row r="60" spans="1:7" x14ac:dyDescent="0.25">
      <c r="A60" s="12" t="s">
        <v>1548</v>
      </c>
      <c r="B60" s="30" t="s">
        <v>1549</v>
      </c>
      <c r="C60" s="30" t="s">
        <v>1531</v>
      </c>
      <c r="D60" s="13">
        <v>142</v>
      </c>
      <c r="E60" s="14">
        <v>56.81</v>
      </c>
      <c r="F60" s="15">
        <v>2.8E-3</v>
      </c>
      <c r="G60" s="15"/>
    </row>
    <row r="61" spans="1:7" x14ac:dyDescent="0.25">
      <c r="A61" s="16" t="s">
        <v>102</v>
      </c>
      <c r="B61" s="31"/>
      <c r="C61" s="31"/>
      <c r="D61" s="17"/>
      <c r="E61" s="37">
        <v>19266.07</v>
      </c>
      <c r="F61" s="38">
        <v>0.96230000000000004</v>
      </c>
      <c r="G61" s="20"/>
    </row>
    <row r="62" spans="1:7" x14ac:dyDescent="0.25">
      <c r="A62" s="16" t="s">
        <v>1196</v>
      </c>
      <c r="B62" s="30"/>
      <c r="C62" s="30"/>
      <c r="D62" s="13"/>
      <c r="E62" s="14"/>
      <c r="F62" s="15"/>
      <c r="G62" s="15"/>
    </row>
    <row r="63" spans="1:7" x14ac:dyDescent="0.25">
      <c r="A63" s="16" t="s">
        <v>102</v>
      </c>
      <c r="B63" s="30"/>
      <c r="C63" s="30"/>
      <c r="D63" s="13"/>
      <c r="E63" s="39" t="s">
        <v>92</v>
      </c>
      <c r="F63" s="40" t="s">
        <v>92</v>
      </c>
      <c r="G63" s="15"/>
    </row>
    <row r="64" spans="1:7" x14ac:dyDescent="0.25">
      <c r="A64" s="21" t="s">
        <v>127</v>
      </c>
      <c r="B64" s="32"/>
      <c r="C64" s="32"/>
      <c r="D64" s="22"/>
      <c r="E64" s="27">
        <v>19266.07</v>
      </c>
      <c r="F64" s="28">
        <v>0.96230000000000004</v>
      </c>
      <c r="G64" s="20"/>
    </row>
    <row r="65" spans="1:7" x14ac:dyDescent="0.25">
      <c r="A65" s="12"/>
      <c r="B65" s="30"/>
      <c r="C65" s="30"/>
      <c r="D65" s="13"/>
      <c r="E65" s="14"/>
      <c r="F65" s="15"/>
      <c r="G65" s="15"/>
    </row>
    <row r="66" spans="1:7" x14ac:dyDescent="0.25">
      <c r="A66" s="12"/>
      <c r="B66" s="30"/>
      <c r="C66" s="30"/>
      <c r="D66" s="13"/>
      <c r="E66" s="14"/>
      <c r="F66" s="15"/>
      <c r="G66" s="15"/>
    </row>
    <row r="67" spans="1:7" x14ac:dyDescent="0.25">
      <c r="A67" s="16" t="s">
        <v>128</v>
      </c>
      <c r="B67" s="30"/>
      <c r="C67" s="30"/>
      <c r="D67" s="13"/>
      <c r="E67" s="14"/>
      <c r="F67" s="15"/>
      <c r="G67" s="15"/>
    </row>
    <row r="68" spans="1:7" x14ac:dyDescent="0.25">
      <c r="A68" s="12" t="s">
        <v>129</v>
      </c>
      <c r="B68" s="30"/>
      <c r="C68" s="30"/>
      <c r="D68" s="13"/>
      <c r="E68" s="14">
        <v>609.70000000000005</v>
      </c>
      <c r="F68" s="15">
        <v>3.04E-2</v>
      </c>
      <c r="G68" s="15">
        <v>5.9233000000000001E-2</v>
      </c>
    </row>
    <row r="69" spans="1:7" x14ac:dyDescent="0.25">
      <c r="A69" s="16" t="s">
        <v>102</v>
      </c>
      <c r="B69" s="31"/>
      <c r="C69" s="31"/>
      <c r="D69" s="17"/>
      <c r="E69" s="37">
        <v>609.70000000000005</v>
      </c>
      <c r="F69" s="38">
        <v>3.04E-2</v>
      </c>
      <c r="G69" s="20"/>
    </row>
    <row r="70" spans="1:7" x14ac:dyDescent="0.25">
      <c r="A70" s="12"/>
      <c r="B70" s="30"/>
      <c r="C70" s="30"/>
      <c r="D70" s="13"/>
      <c r="E70" s="14"/>
      <c r="F70" s="15"/>
      <c r="G70" s="15"/>
    </row>
    <row r="71" spans="1:7" x14ac:dyDescent="0.25">
      <c r="A71" s="21" t="s">
        <v>127</v>
      </c>
      <c r="B71" s="32"/>
      <c r="C71" s="32"/>
      <c r="D71" s="22"/>
      <c r="E71" s="18">
        <v>609.70000000000005</v>
      </c>
      <c r="F71" s="19">
        <v>3.04E-2</v>
      </c>
      <c r="G71" s="20"/>
    </row>
    <row r="72" spans="1:7" x14ac:dyDescent="0.25">
      <c r="A72" s="12" t="s">
        <v>130</v>
      </c>
      <c r="B72" s="30"/>
      <c r="C72" s="30"/>
      <c r="D72" s="13"/>
      <c r="E72" s="14">
        <v>9.8944000000000004E-2</v>
      </c>
      <c r="F72" s="15">
        <v>3.9999999999999998E-6</v>
      </c>
      <c r="G72" s="15"/>
    </row>
    <row r="73" spans="1:7" x14ac:dyDescent="0.25">
      <c r="A73" s="12" t="s">
        <v>131</v>
      </c>
      <c r="B73" s="30"/>
      <c r="C73" s="30"/>
      <c r="D73" s="13"/>
      <c r="E73" s="14">
        <v>148.74105599999999</v>
      </c>
      <c r="F73" s="15">
        <v>7.2960000000000004E-3</v>
      </c>
      <c r="G73" s="15">
        <v>5.9233000000000001E-2</v>
      </c>
    </row>
    <row r="74" spans="1:7" x14ac:dyDescent="0.25">
      <c r="A74" s="25" t="s">
        <v>132</v>
      </c>
      <c r="B74" s="33"/>
      <c r="C74" s="33"/>
      <c r="D74" s="26"/>
      <c r="E74" s="27">
        <v>20024.61</v>
      </c>
      <c r="F74" s="28">
        <v>1</v>
      </c>
      <c r="G74" s="28"/>
    </row>
    <row r="79" spans="1:7" x14ac:dyDescent="0.25">
      <c r="A79" s="1" t="s">
        <v>1957</v>
      </c>
    </row>
    <row r="80" spans="1:7" x14ac:dyDescent="0.25">
      <c r="A80" s="47" t="s">
        <v>1958</v>
      </c>
      <c r="B80" s="34" t="s">
        <v>92</v>
      </c>
    </row>
    <row r="81" spans="1:7" x14ac:dyDescent="0.25">
      <c r="A81" t="s">
        <v>1959</v>
      </c>
    </row>
    <row r="82" spans="1:7" x14ac:dyDescent="0.25">
      <c r="A82" t="s">
        <v>1960</v>
      </c>
      <c r="B82" t="s">
        <v>1961</v>
      </c>
      <c r="C82" t="s">
        <v>1961</v>
      </c>
    </row>
    <row r="83" spans="1:7" x14ac:dyDescent="0.25">
      <c r="B83" s="48">
        <v>44803</v>
      </c>
      <c r="C83" s="48">
        <v>44834</v>
      </c>
    </row>
    <row r="84" spans="1:7" x14ac:dyDescent="0.25">
      <c r="A84" t="s">
        <v>1965</v>
      </c>
      <c r="B84">
        <v>80.5</v>
      </c>
      <c r="C84">
        <v>78.56</v>
      </c>
      <c r="E84" s="2"/>
      <c r="G84"/>
    </row>
    <row r="85" spans="1:7" x14ac:dyDescent="0.25">
      <c r="A85" t="s">
        <v>1966</v>
      </c>
      <c r="B85">
        <v>28.54</v>
      </c>
      <c r="C85">
        <v>27.55</v>
      </c>
      <c r="E85" s="2"/>
      <c r="G85"/>
    </row>
    <row r="86" spans="1:7" x14ac:dyDescent="0.25">
      <c r="A86" t="s">
        <v>1990</v>
      </c>
      <c r="B86">
        <v>71.39</v>
      </c>
      <c r="C86">
        <v>69.569999999999993</v>
      </c>
      <c r="E86" s="2"/>
      <c r="G86"/>
    </row>
    <row r="87" spans="1:7" x14ac:dyDescent="0.25">
      <c r="A87" t="s">
        <v>1991</v>
      </c>
      <c r="B87">
        <v>20.45</v>
      </c>
      <c r="C87">
        <v>19.62</v>
      </c>
      <c r="E87" s="2"/>
      <c r="G87"/>
    </row>
    <row r="88" spans="1:7" x14ac:dyDescent="0.25">
      <c r="E88" s="2"/>
      <c r="G88"/>
    </row>
    <row r="89" spans="1:7" x14ac:dyDescent="0.25">
      <c r="A89" t="s">
        <v>1994</v>
      </c>
    </row>
    <row r="91" spans="1:7" x14ac:dyDescent="0.25">
      <c r="A91" s="50" t="s">
        <v>1995</v>
      </c>
      <c r="B91" s="50" t="s">
        <v>1996</v>
      </c>
      <c r="C91" s="50" t="s">
        <v>1997</v>
      </c>
      <c r="D91" s="50" t="s">
        <v>1998</v>
      </c>
    </row>
    <row r="92" spans="1:7" x14ac:dyDescent="0.25">
      <c r="A92" s="50" t="s">
        <v>2027</v>
      </c>
      <c r="B92" s="50"/>
      <c r="C92" s="50">
        <v>0.3</v>
      </c>
      <c r="D92" s="50">
        <v>0.3</v>
      </c>
    </row>
    <row r="93" spans="1:7" x14ac:dyDescent="0.25">
      <c r="A93" s="50" t="s">
        <v>2028</v>
      </c>
      <c r="B93" s="50"/>
      <c r="C93" s="50">
        <v>0.3</v>
      </c>
      <c r="D93" s="50">
        <v>0.3</v>
      </c>
    </row>
    <row r="95" spans="1:7" x14ac:dyDescent="0.25">
      <c r="A95" t="s">
        <v>1977</v>
      </c>
      <c r="B95" s="34" t="s">
        <v>92</v>
      </c>
    </row>
    <row r="96" spans="1:7" ht="30" x14ac:dyDescent="0.25">
      <c r="A96" s="47" t="s">
        <v>1978</v>
      </c>
      <c r="B96" s="34" t="s">
        <v>92</v>
      </c>
    </row>
    <row r="97" spans="1:4" x14ac:dyDescent="0.25">
      <c r="A97" s="47" t="s">
        <v>1979</v>
      </c>
      <c r="B97" s="34" t="s">
        <v>92</v>
      </c>
    </row>
    <row r="98" spans="1:4" x14ac:dyDescent="0.25">
      <c r="A98" t="s">
        <v>2018</v>
      </c>
      <c r="B98" s="49">
        <v>0.41728599999999999</v>
      </c>
    </row>
    <row r="99" spans="1:4" ht="30" x14ac:dyDescent="0.25">
      <c r="A99" s="47" t="s">
        <v>1981</v>
      </c>
      <c r="B99" s="34" t="s">
        <v>92</v>
      </c>
    </row>
    <row r="100" spans="1:4" ht="30" x14ac:dyDescent="0.25">
      <c r="A100" s="47" t="s">
        <v>1982</v>
      </c>
      <c r="B100" s="34" t="s">
        <v>92</v>
      </c>
    </row>
    <row r="101" spans="1:4" x14ac:dyDescent="0.25">
      <c r="A101" s="47" t="s">
        <v>2114</v>
      </c>
      <c r="B101" s="34" t="s">
        <v>92</v>
      </c>
    </row>
    <row r="102" spans="1:4" x14ac:dyDescent="0.25">
      <c r="A102" s="47" t="s">
        <v>2115</v>
      </c>
      <c r="B102" s="34" t="s">
        <v>92</v>
      </c>
    </row>
    <row r="105" spans="1:4" ht="30" x14ac:dyDescent="0.25">
      <c r="A105" s="63" t="s">
        <v>2164</v>
      </c>
      <c r="B105" s="55" t="s">
        <v>2165</v>
      </c>
      <c r="C105" s="55" t="s">
        <v>2121</v>
      </c>
      <c r="D105" s="65" t="s">
        <v>2122</v>
      </c>
    </row>
    <row r="106" spans="1:4" ht="86.45" customHeight="1" x14ac:dyDescent="0.25">
      <c r="A106" s="64" t="str">
        <f>HYPERLINK("[EDEL_Portfolio Monthly 30092022.xlsx]EEELSS!A1","Edelweiss Long Term Equity Fund")</f>
        <v>Edelweiss Long Term Equity Fund</v>
      </c>
      <c r="B106" s="56"/>
      <c r="C106" s="56" t="s">
        <v>2142</v>
      </c>
      <c r="D106"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B7870-8B2C-4444-B664-3D9151DD3836}">
  <dimension ref="A1:H116"/>
  <sheetViews>
    <sheetView showGridLines="0" workbookViewId="0">
      <pane ySplit="4" topLeftCell="A107"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51</v>
      </c>
      <c r="B1" s="66"/>
      <c r="C1" s="66"/>
      <c r="D1" s="66"/>
      <c r="E1" s="66"/>
      <c r="F1" s="66"/>
      <c r="G1" s="66"/>
      <c r="H1" s="51" t="str">
        <f>HYPERLINK("[EDEL_Portfolio Monthly 30092022.xlsx]Index!A1","Index")</f>
        <v>Index</v>
      </c>
    </row>
    <row r="2" spans="1:8" ht="18.75" x14ac:dyDescent="0.25">
      <c r="A2" s="66" t="s">
        <v>52</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902</v>
      </c>
      <c r="B8" s="30" t="s">
        <v>903</v>
      </c>
      <c r="C8" s="30" t="s">
        <v>855</v>
      </c>
      <c r="D8" s="13">
        <v>1346848</v>
      </c>
      <c r="E8" s="14">
        <v>11609.83</v>
      </c>
      <c r="F8" s="15">
        <v>7.5200000000000003E-2</v>
      </c>
      <c r="G8" s="15"/>
    </row>
    <row r="9" spans="1:8" x14ac:dyDescent="0.25">
      <c r="A9" s="12" t="s">
        <v>1151</v>
      </c>
      <c r="B9" s="30" t="s">
        <v>1152</v>
      </c>
      <c r="C9" s="30" t="s">
        <v>855</v>
      </c>
      <c r="D9" s="13">
        <v>934051</v>
      </c>
      <c r="E9" s="14">
        <v>4956.07</v>
      </c>
      <c r="F9" s="15">
        <v>3.2099999999999997E-2</v>
      </c>
      <c r="G9" s="15"/>
    </row>
    <row r="10" spans="1:8" x14ac:dyDescent="0.25">
      <c r="A10" s="12" t="s">
        <v>882</v>
      </c>
      <c r="B10" s="30" t="s">
        <v>883</v>
      </c>
      <c r="C10" s="30" t="s">
        <v>855</v>
      </c>
      <c r="D10" s="13">
        <v>344202</v>
      </c>
      <c r="E10" s="14">
        <v>4892.32</v>
      </c>
      <c r="F10" s="15">
        <v>3.1699999999999999E-2</v>
      </c>
      <c r="G10" s="15"/>
    </row>
    <row r="11" spans="1:8" x14ac:dyDescent="0.25">
      <c r="A11" s="12" t="s">
        <v>932</v>
      </c>
      <c r="B11" s="30" t="s">
        <v>933</v>
      </c>
      <c r="C11" s="30" t="s">
        <v>855</v>
      </c>
      <c r="D11" s="13">
        <v>666248</v>
      </c>
      <c r="E11" s="14">
        <v>4884.93</v>
      </c>
      <c r="F11" s="15">
        <v>3.1699999999999999E-2</v>
      </c>
      <c r="G11" s="15"/>
    </row>
    <row r="12" spans="1:8" x14ac:dyDescent="0.25">
      <c r="A12" s="12" t="s">
        <v>900</v>
      </c>
      <c r="B12" s="30" t="s">
        <v>901</v>
      </c>
      <c r="C12" s="30" t="s">
        <v>881</v>
      </c>
      <c r="D12" s="13">
        <v>338738</v>
      </c>
      <c r="E12" s="14">
        <v>4787.8900000000003</v>
      </c>
      <c r="F12" s="15">
        <v>3.1E-2</v>
      </c>
      <c r="G12" s="15"/>
    </row>
    <row r="13" spans="1:8" x14ac:dyDescent="0.25">
      <c r="A13" s="12" t="s">
        <v>856</v>
      </c>
      <c r="B13" s="30" t="s">
        <v>857</v>
      </c>
      <c r="C13" s="30" t="s">
        <v>858</v>
      </c>
      <c r="D13" s="13">
        <v>200663</v>
      </c>
      <c r="E13" s="14">
        <v>4771.26</v>
      </c>
      <c r="F13" s="15">
        <v>3.09E-2</v>
      </c>
      <c r="G13" s="15"/>
    </row>
    <row r="14" spans="1:8" x14ac:dyDescent="0.25">
      <c r="A14" s="12" t="s">
        <v>1081</v>
      </c>
      <c r="B14" s="30" t="s">
        <v>1082</v>
      </c>
      <c r="C14" s="30" t="s">
        <v>922</v>
      </c>
      <c r="D14" s="13">
        <v>98333</v>
      </c>
      <c r="E14" s="14">
        <v>4415.99</v>
      </c>
      <c r="F14" s="15">
        <v>2.86E-2</v>
      </c>
      <c r="G14" s="15"/>
    </row>
    <row r="15" spans="1:8" x14ac:dyDescent="0.25">
      <c r="A15" s="12" t="s">
        <v>1153</v>
      </c>
      <c r="B15" s="30" t="s">
        <v>1154</v>
      </c>
      <c r="C15" s="30" t="s">
        <v>965</v>
      </c>
      <c r="D15" s="13">
        <v>142517</v>
      </c>
      <c r="E15" s="14">
        <v>4401.5</v>
      </c>
      <c r="F15" s="15">
        <v>2.8500000000000001E-2</v>
      </c>
      <c r="G15" s="15"/>
    </row>
    <row r="16" spans="1:8" x14ac:dyDescent="0.25">
      <c r="A16" s="12" t="s">
        <v>1017</v>
      </c>
      <c r="B16" s="30" t="s">
        <v>1018</v>
      </c>
      <c r="C16" s="30" t="s">
        <v>1019</v>
      </c>
      <c r="D16" s="13">
        <v>282482</v>
      </c>
      <c r="E16" s="14">
        <v>4011.24</v>
      </c>
      <c r="F16" s="15">
        <v>2.5999999999999999E-2</v>
      </c>
      <c r="G16" s="15"/>
    </row>
    <row r="17" spans="1:7" x14ac:dyDescent="0.25">
      <c r="A17" s="12" t="s">
        <v>915</v>
      </c>
      <c r="B17" s="30" t="s">
        <v>916</v>
      </c>
      <c r="C17" s="30" t="s">
        <v>867</v>
      </c>
      <c r="D17" s="13">
        <v>45902</v>
      </c>
      <c r="E17" s="14">
        <v>3367.26</v>
      </c>
      <c r="F17" s="15">
        <v>2.18E-2</v>
      </c>
      <c r="G17" s="15"/>
    </row>
    <row r="18" spans="1:7" x14ac:dyDescent="0.25">
      <c r="A18" s="12" t="s">
        <v>1520</v>
      </c>
      <c r="B18" s="30" t="s">
        <v>1521</v>
      </c>
      <c r="C18" s="30" t="s">
        <v>945</v>
      </c>
      <c r="D18" s="13">
        <v>812905</v>
      </c>
      <c r="E18" s="14">
        <v>3348.36</v>
      </c>
      <c r="F18" s="15">
        <v>2.1700000000000001E-2</v>
      </c>
      <c r="G18" s="15"/>
    </row>
    <row r="19" spans="1:7" x14ac:dyDescent="0.25">
      <c r="A19" s="12" t="s">
        <v>1430</v>
      </c>
      <c r="B19" s="30" t="s">
        <v>1446</v>
      </c>
      <c r="C19" s="30" t="s">
        <v>990</v>
      </c>
      <c r="D19" s="13">
        <v>402418</v>
      </c>
      <c r="E19" s="14">
        <v>3218.94</v>
      </c>
      <c r="F19" s="15">
        <v>2.0899999999999998E-2</v>
      </c>
      <c r="G19" s="15"/>
    </row>
    <row r="20" spans="1:7" x14ac:dyDescent="0.25">
      <c r="A20" s="12" t="s">
        <v>949</v>
      </c>
      <c r="B20" s="30" t="s">
        <v>950</v>
      </c>
      <c r="C20" s="30" t="s">
        <v>867</v>
      </c>
      <c r="D20" s="13">
        <v>430094</v>
      </c>
      <c r="E20" s="14">
        <v>3149.15</v>
      </c>
      <c r="F20" s="15">
        <v>2.0400000000000001E-2</v>
      </c>
      <c r="G20" s="15"/>
    </row>
    <row r="21" spans="1:7" x14ac:dyDescent="0.25">
      <c r="A21" s="12" t="s">
        <v>925</v>
      </c>
      <c r="B21" s="30" t="s">
        <v>926</v>
      </c>
      <c r="C21" s="30" t="s">
        <v>927</v>
      </c>
      <c r="D21" s="13">
        <v>252953</v>
      </c>
      <c r="E21" s="14">
        <v>3024.94</v>
      </c>
      <c r="F21" s="15">
        <v>1.9599999999999999E-2</v>
      </c>
      <c r="G21" s="15"/>
    </row>
    <row r="22" spans="1:7" x14ac:dyDescent="0.25">
      <c r="A22" s="12" t="s">
        <v>865</v>
      </c>
      <c r="B22" s="30" t="s">
        <v>866</v>
      </c>
      <c r="C22" s="30" t="s">
        <v>867</v>
      </c>
      <c r="D22" s="13">
        <v>130331</v>
      </c>
      <c r="E22" s="14">
        <v>2981.65</v>
      </c>
      <c r="F22" s="15">
        <v>1.9300000000000001E-2</v>
      </c>
      <c r="G22" s="15"/>
    </row>
    <row r="23" spans="1:7" x14ac:dyDescent="0.25">
      <c r="A23" s="12" t="s">
        <v>871</v>
      </c>
      <c r="B23" s="30" t="s">
        <v>872</v>
      </c>
      <c r="C23" s="30" t="s">
        <v>873</v>
      </c>
      <c r="D23" s="13">
        <v>312970</v>
      </c>
      <c r="E23" s="14">
        <v>2968.99</v>
      </c>
      <c r="F23" s="15">
        <v>1.9199999999999998E-2</v>
      </c>
      <c r="G23" s="15"/>
    </row>
    <row r="24" spans="1:7" x14ac:dyDescent="0.25">
      <c r="A24" s="12" t="s">
        <v>895</v>
      </c>
      <c r="B24" s="30" t="s">
        <v>896</v>
      </c>
      <c r="C24" s="30" t="s">
        <v>864</v>
      </c>
      <c r="D24" s="13">
        <v>2730051</v>
      </c>
      <c r="E24" s="14">
        <v>2755.99</v>
      </c>
      <c r="F24" s="15">
        <v>1.7899999999999999E-2</v>
      </c>
      <c r="G24" s="15"/>
    </row>
    <row r="25" spans="1:7" x14ac:dyDescent="0.25">
      <c r="A25" s="12" t="s">
        <v>1538</v>
      </c>
      <c r="B25" s="30" t="s">
        <v>1539</v>
      </c>
      <c r="C25" s="30" t="s">
        <v>927</v>
      </c>
      <c r="D25" s="13">
        <v>263187</v>
      </c>
      <c r="E25" s="14">
        <v>2732.01</v>
      </c>
      <c r="F25" s="15">
        <v>1.77E-2</v>
      </c>
      <c r="G25" s="15"/>
    </row>
    <row r="26" spans="1:7" x14ac:dyDescent="0.25">
      <c r="A26" s="12" t="s">
        <v>991</v>
      </c>
      <c r="B26" s="30" t="s">
        <v>992</v>
      </c>
      <c r="C26" s="30" t="s">
        <v>993</v>
      </c>
      <c r="D26" s="13">
        <v>146726</v>
      </c>
      <c r="E26" s="14">
        <v>2711.06</v>
      </c>
      <c r="F26" s="15">
        <v>1.7600000000000001E-2</v>
      </c>
      <c r="G26" s="15"/>
    </row>
    <row r="27" spans="1:7" x14ac:dyDescent="0.25">
      <c r="A27" s="12" t="s">
        <v>859</v>
      </c>
      <c r="B27" s="30" t="s">
        <v>860</v>
      </c>
      <c r="C27" s="30" t="s">
        <v>861</v>
      </c>
      <c r="D27" s="13">
        <v>29893</v>
      </c>
      <c r="E27" s="14">
        <v>2639</v>
      </c>
      <c r="F27" s="15">
        <v>1.7100000000000001E-2</v>
      </c>
      <c r="G27" s="15"/>
    </row>
    <row r="28" spans="1:7" x14ac:dyDescent="0.25">
      <c r="A28" s="12" t="s">
        <v>1402</v>
      </c>
      <c r="B28" s="30" t="s">
        <v>1403</v>
      </c>
      <c r="C28" s="30" t="s">
        <v>948</v>
      </c>
      <c r="D28" s="13">
        <v>436180</v>
      </c>
      <c r="E28" s="14">
        <v>2438.6799999999998</v>
      </c>
      <c r="F28" s="15">
        <v>1.5800000000000002E-2</v>
      </c>
      <c r="G28" s="15"/>
    </row>
    <row r="29" spans="1:7" x14ac:dyDescent="0.25">
      <c r="A29" s="12" t="s">
        <v>1512</v>
      </c>
      <c r="B29" s="30" t="s">
        <v>1513</v>
      </c>
      <c r="C29" s="30" t="s">
        <v>861</v>
      </c>
      <c r="D29" s="13">
        <v>592756</v>
      </c>
      <c r="E29" s="14">
        <v>2398.29</v>
      </c>
      <c r="F29" s="15">
        <v>1.55E-2</v>
      </c>
      <c r="G29" s="15"/>
    </row>
    <row r="30" spans="1:7" x14ac:dyDescent="0.25">
      <c r="A30" s="12" t="s">
        <v>1026</v>
      </c>
      <c r="B30" s="30" t="s">
        <v>1027</v>
      </c>
      <c r="C30" s="30" t="s">
        <v>1028</v>
      </c>
      <c r="D30" s="13">
        <v>81879</v>
      </c>
      <c r="E30" s="14">
        <v>2207.83</v>
      </c>
      <c r="F30" s="15">
        <v>1.43E-2</v>
      </c>
      <c r="G30" s="15"/>
    </row>
    <row r="31" spans="1:7" x14ac:dyDescent="0.25">
      <c r="A31" s="12" t="s">
        <v>1550</v>
      </c>
      <c r="B31" s="30" t="s">
        <v>1551</v>
      </c>
      <c r="C31" s="30" t="s">
        <v>945</v>
      </c>
      <c r="D31" s="13">
        <v>49290</v>
      </c>
      <c r="E31" s="14">
        <v>2154.7600000000002</v>
      </c>
      <c r="F31" s="15">
        <v>1.4E-2</v>
      </c>
      <c r="G31" s="15"/>
    </row>
    <row r="32" spans="1:7" x14ac:dyDescent="0.25">
      <c r="A32" s="12" t="s">
        <v>1416</v>
      </c>
      <c r="B32" s="30" t="s">
        <v>1417</v>
      </c>
      <c r="C32" s="30" t="s">
        <v>1039</v>
      </c>
      <c r="D32" s="13">
        <v>416026</v>
      </c>
      <c r="E32" s="14">
        <v>2116.3200000000002</v>
      </c>
      <c r="F32" s="15">
        <v>1.37E-2</v>
      </c>
      <c r="G32" s="15"/>
    </row>
    <row r="33" spans="1:7" x14ac:dyDescent="0.25">
      <c r="A33" s="12" t="s">
        <v>1044</v>
      </c>
      <c r="B33" s="30" t="s">
        <v>1045</v>
      </c>
      <c r="C33" s="30" t="s">
        <v>873</v>
      </c>
      <c r="D33" s="13">
        <v>404635</v>
      </c>
      <c r="E33" s="14">
        <v>2075.7800000000002</v>
      </c>
      <c r="F33" s="15">
        <v>1.35E-2</v>
      </c>
      <c r="G33" s="15"/>
    </row>
    <row r="34" spans="1:7" x14ac:dyDescent="0.25">
      <c r="A34" s="12" t="s">
        <v>1546</v>
      </c>
      <c r="B34" s="30" t="s">
        <v>1547</v>
      </c>
      <c r="C34" s="30" t="s">
        <v>973</v>
      </c>
      <c r="D34" s="13">
        <v>403274</v>
      </c>
      <c r="E34" s="14">
        <v>2029.48</v>
      </c>
      <c r="F34" s="15">
        <v>1.32E-2</v>
      </c>
      <c r="G34" s="15"/>
    </row>
    <row r="35" spans="1:7" x14ac:dyDescent="0.25">
      <c r="A35" s="12" t="s">
        <v>1117</v>
      </c>
      <c r="B35" s="30" t="s">
        <v>1118</v>
      </c>
      <c r="C35" s="30" t="s">
        <v>1028</v>
      </c>
      <c r="D35" s="13">
        <v>607253</v>
      </c>
      <c r="E35" s="14">
        <v>2017.29</v>
      </c>
      <c r="F35" s="15">
        <v>1.3100000000000001E-2</v>
      </c>
      <c r="G35" s="15"/>
    </row>
    <row r="36" spans="1:7" x14ac:dyDescent="0.25">
      <c r="A36" s="12" t="s">
        <v>1552</v>
      </c>
      <c r="B36" s="30" t="s">
        <v>1553</v>
      </c>
      <c r="C36" s="30" t="s">
        <v>985</v>
      </c>
      <c r="D36" s="13">
        <v>382767</v>
      </c>
      <c r="E36" s="14">
        <v>1930.29</v>
      </c>
      <c r="F36" s="15">
        <v>1.2500000000000001E-2</v>
      </c>
      <c r="G36" s="15"/>
    </row>
    <row r="37" spans="1:7" x14ac:dyDescent="0.25">
      <c r="A37" s="12" t="s">
        <v>1077</v>
      </c>
      <c r="B37" s="30" t="s">
        <v>1078</v>
      </c>
      <c r="C37" s="30" t="s">
        <v>855</v>
      </c>
      <c r="D37" s="13">
        <v>1617275</v>
      </c>
      <c r="E37" s="14">
        <v>1920.51</v>
      </c>
      <c r="F37" s="15">
        <v>1.24E-2</v>
      </c>
      <c r="G37" s="15"/>
    </row>
    <row r="38" spans="1:7" x14ac:dyDescent="0.25">
      <c r="A38" s="12" t="s">
        <v>1119</v>
      </c>
      <c r="B38" s="30" t="s">
        <v>1120</v>
      </c>
      <c r="C38" s="30" t="s">
        <v>922</v>
      </c>
      <c r="D38" s="13">
        <v>19788</v>
      </c>
      <c r="E38" s="14">
        <v>1785.65</v>
      </c>
      <c r="F38" s="15">
        <v>1.1599999999999999E-2</v>
      </c>
      <c r="G38" s="15"/>
    </row>
    <row r="39" spans="1:7" x14ac:dyDescent="0.25">
      <c r="A39" s="12" t="s">
        <v>1052</v>
      </c>
      <c r="B39" s="30" t="s">
        <v>1053</v>
      </c>
      <c r="C39" s="30" t="s">
        <v>876</v>
      </c>
      <c r="D39" s="13">
        <v>28325</v>
      </c>
      <c r="E39" s="14">
        <v>1771.76</v>
      </c>
      <c r="F39" s="15">
        <v>1.15E-2</v>
      </c>
      <c r="G39" s="15"/>
    </row>
    <row r="40" spans="1:7" x14ac:dyDescent="0.25">
      <c r="A40" s="12" t="s">
        <v>1523</v>
      </c>
      <c r="B40" s="30" t="s">
        <v>1524</v>
      </c>
      <c r="C40" s="30" t="s">
        <v>1039</v>
      </c>
      <c r="D40" s="13">
        <v>121873</v>
      </c>
      <c r="E40" s="14">
        <v>1705.13</v>
      </c>
      <c r="F40" s="15">
        <v>1.11E-2</v>
      </c>
      <c r="G40" s="15"/>
    </row>
    <row r="41" spans="1:7" x14ac:dyDescent="0.25">
      <c r="A41" s="12" t="s">
        <v>1141</v>
      </c>
      <c r="B41" s="30" t="s">
        <v>1142</v>
      </c>
      <c r="C41" s="30" t="s">
        <v>1012</v>
      </c>
      <c r="D41" s="13">
        <v>135725</v>
      </c>
      <c r="E41" s="14">
        <v>1697.17</v>
      </c>
      <c r="F41" s="15">
        <v>1.0999999999999999E-2</v>
      </c>
      <c r="G41" s="15"/>
    </row>
    <row r="42" spans="1:7" x14ac:dyDescent="0.25">
      <c r="A42" s="12" t="s">
        <v>1048</v>
      </c>
      <c r="B42" s="30" t="s">
        <v>1049</v>
      </c>
      <c r="C42" s="30" t="s">
        <v>956</v>
      </c>
      <c r="D42" s="13">
        <v>378134</v>
      </c>
      <c r="E42" s="14">
        <v>1620.68</v>
      </c>
      <c r="F42" s="15">
        <v>1.0500000000000001E-2</v>
      </c>
      <c r="G42" s="15"/>
    </row>
    <row r="43" spans="1:7" x14ac:dyDescent="0.25">
      <c r="A43" s="12" t="s">
        <v>1190</v>
      </c>
      <c r="B43" s="30" t="s">
        <v>1191</v>
      </c>
      <c r="C43" s="30" t="s">
        <v>970</v>
      </c>
      <c r="D43" s="13">
        <v>258848</v>
      </c>
      <c r="E43" s="14">
        <v>1611.85</v>
      </c>
      <c r="F43" s="15">
        <v>1.04E-2</v>
      </c>
      <c r="G43" s="15"/>
    </row>
    <row r="44" spans="1:7" x14ac:dyDescent="0.25">
      <c r="A44" s="12" t="s">
        <v>1083</v>
      </c>
      <c r="B44" s="30" t="s">
        <v>1084</v>
      </c>
      <c r="C44" s="30" t="s">
        <v>1085</v>
      </c>
      <c r="D44" s="13">
        <v>3141</v>
      </c>
      <c r="E44" s="14">
        <v>1591.42</v>
      </c>
      <c r="F44" s="15">
        <v>1.03E-2</v>
      </c>
      <c r="G44" s="15"/>
    </row>
    <row r="45" spans="1:7" x14ac:dyDescent="0.25">
      <c r="A45" s="12" t="s">
        <v>1071</v>
      </c>
      <c r="B45" s="30" t="s">
        <v>1072</v>
      </c>
      <c r="C45" s="30" t="s">
        <v>881</v>
      </c>
      <c r="D45" s="13">
        <v>47719</v>
      </c>
      <c r="E45" s="14">
        <v>1546.67</v>
      </c>
      <c r="F45" s="15">
        <v>0.01</v>
      </c>
      <c r="G45" s="15"/>
    </row>
    <row r="46" spans="1:7" x14ac:dyDescent="0.25">
      <c r="A46" s="12" t="s">
        <v>1424</v>
      </c>
      <c r="B46" s="30" t="s">
        <v>1425</v>
      </c>
      <c r="C46" s="30" t="s">
        <v>1019</v>
      </c>
      <c r="D46" s="13">
        <v>53215</v>
      </c>
      <c r="E46" s="14">
        <v>1495.39</v>
      </c>
      <c r="F46" s="15">
        <v>9.7000000000000003E-3</v>
      </c>
      <c r="G46" s="15"/>
    </row>
    <row r="47" spans="1:7" x14ac:dyDescent="0.25">
      <c r="A47" s="12" t="s">
        <v>897</v>
      </c>
      <c r="B47" s="30" t="s">
        <v>898</v>
      </c>
      <c r="C47" s="30" t="s">
        <v>899</v>
      </c>
      <c r="D47" s="13">
        <v>679055</v>
      </c>
      <c r="E47" s="14">
        <v>1470.15</v>
      </c>
      <c r="F47" s="15">
        <v>9.4999999999999998E-3</v>
      </c>
      <c r="G47" s="15"/>
    </row>
    <row r="48" spans="1:7" x14ac:dyDescent="0.25">
      <c r="A48" s="12" t="s">
        <v>998</v>
      </c>
      <c r="B48" s="30" t="s">
        <v>999</v>
      </c>
      <c r="C48" s="30" t="s">
        <v>876</v>
      </c>
      <c r="D48" s="13">
        <v>91135</v>
      </c>
      <c r="E48" s="14">
        <v>1456.34</v>
      </c>
      <c r="F48" s="15">
        <v>9.4000000000000004E-3</v>
      </c>
      <c r="G48" s="15"/>
    </row>
    <row r="49" spans="1:7" x14ac:dyDescent="0.25">
      <c r="A49" s="12" t="s">
        <v>1540</v>
      </c>
      <c r="B49" s="30" t="s">
        <v>1541</v>
      </c>
      <c r="C49" s="30" t="s">
        <v>945</v>
      </c>
      <c r="D49" s="13">
        <v>223409</v>
      </c>
      <c r="E49" s="14">
        <v>1420.55</v>
      </c>
      <c r="F49" s="15">
        <v>9.1999999999999998E-3</v>
      </c>
      <c r="G49" s="15"/>
    </row>
    <row r="50" spans="1:7" x14ac:dyDescent="0.25">
      <c r="A50" s="12" t="s">
        <v>1527</v>
      </c>
      <c r="B50" s="30" t="s">
        <v>1528</v>
      </c>
      <c r="C50" s="30" t="s">
        <v>948</v>
      </c>
      <c r="D50" s="13">
        <v>1618123</v>
      </c>
      <c r="E50" s="14">
        <v>1415.86</v>
      </c>
      <c r="F50" s="15">
        <v>9.1999999999999998E-3</v>
      </c>
      <c r="G50" s="15"/>
    </row>
    <row r="51" spans="1:7" x14ac:dyDescent="0.25">
      <c r="A51" s="12" t="s">
        <v>941</v>
      </c>
      <c r="B51" s="30" t="s">
        <v>942</v>
      </c>
      <c r="C51" s="30" t="s">
        <v>922</v>
      </c>
      <c r="D51" s="13">
        <v>54678</v>
      </c>
      <c r="E51" s="14">
        <v>1368.84</v>
      </c>
      <c r="F51" s="15">
        <v>8.8999999999999999E-3</v>
      </c>
      <c r="G51" s="15"/>
    </row>
    <row r="52" spans="1:7" x14ac:dyDescent="0.25">
      <c r="A52" s="12" t="s">
        <v>1062</v>
      </c>
      <c r="B52" s="30" t="s">
        <v>1063</v>
      </c>
      <c r="C52" s="30" t="s">
        <v>876</v>
      </c>
      <c r="D52" s="13">
        <v>51333</v>
      </c>
      <c r="E52" s="14">
        <v>1347.82</v>
      </c>
      <c r="F52" s="15">
        <v>8.6999999999999994E-3</v>
      </c>
      <c r="G52" s="15"/>
    </row>
    <row r="53" spans="1:7" x14ac:dyDescent="0.25">
      <c r="A53" s="12" t="s">
        <v>892</v>
      </c>
      <c r="B53" s="30" t="s">
        <v>893</v>
      </c>
      <c r="C53" s="30" t="s">
        <v>894</v>
      </c>
      <c r="D53" s="13">
        <v>868459</v>
      </c>
      <c r="E53" s="14">
        <v>1325.7</v>
      </c>
      <c r="F53" s="15">
        <v>8.6E-3</v>
      </c>
      <c r="G53" s="15"/>
    </row>
    <row r="54" spans="1:7" x14ac:dyDescent="0.25">
      <c r="A54" s="12" t="s">
        <v>1182</v>
      </c>
      <c r="B54" s="30" t="s">
        <v>1183</v>
      </c>
      <c r="C54" s="30" t="s">
        <v>873</v>
      </c>
      <c r="D54" s="13">
        <v>29950</v>
      </c>
      <c r="E54" s="14">
        <v>1298.54</v>
      </c>
      <c r="F54" s="15">
        <v>8.3999999999999995E-3</v>
      </c>
      <c r="G54" s="15"/>
    </row>
    <row r="55" spans="1:7" x14ac:dyDescent="0.25">
      <c r="A55" s="12" t="s">
        <v>1542</v>
      </c>
      <c r="B55" s="30" t="s">
        <v>1543</v>
      </c>
      <c r="C55" s="30" t="s">
        <v>1531</v>
      </c>
      <c r="D55" s="13">
        <v>66852</v>
      </c>
      <c r="E55" s="14">
        <v>1289.98</v>
      </c>
      <c r="F55" s="15">
        <v>8.3999999999999995E-3</v>
      </c>
      <c r="G55" s="15"/>
    </row>
    <row r="56" spans="1:7" x14ac:dyDescent="0.25">
      <c r="A56" s="12" t="s">
        <v>1554</v>
      </c>
      <c r="B56" s="30" t="s">
        <v>1555</v>
      </c>
      <c r="C56" s="30" t="s">
        <v>945</v>
      </c>
      <c r="D56" s="13">
        <v>261877</v>
      </c>
      <c r="E56" s="14">
        <v>1282.28</v>
      </c>
      <c r="F56" s="15">
        <v>8.3000000000000001E-3</v>
      </c>
      <c r="G56" s="15"/>
    </row>
    <row r="57" spans="1:7" x14ac:dyDescent="0.25">
      <c r="A57" s="12" t="s">
        <v>1525</v>
      </c>
      <c r="B57" s="30" t="s">
        <v>1526</v>
      </c>
      <c r="C57" s="30" t="s">
        <v>873</v>
      </c>
      <c r="D57" s="13">
        <v>113713</v>
      </c>
      <c r="E57" s="14">
        <v>1267.8399999999999</v>
      </c>
      <c r="F57" s="15">
        <v>8.2000000000000007E-3</v>
      </c>
      <c r="G57" s="15"/>
    </row>
    <row r="58" spans="1:7" x14ac:dyDescent="0.25">
      <c r="A58" s="12" t="s">
        <v>1408</v>
      </c>
      <c r="B58" s="30" t="s">
        <v>1409</v>
      </c>
      <c r="C58" s="30" t="s">
        <v>945</v>
      </c>
      <c r="D58" s="13">
        <v>101677</v>
      </c>
      <c r="E58" s="14">
        <v>1220.53</v>
      </c>
      <c r="F58" s="15">
        <v>7.9000000000000008E-3</v>
      </c>
      <c r="G58" s="15"/>
    </row>
    <row r="59" spans="1:7" x14ac:dyDescent="0.25">
      <c r="A59" s="12" t="s">
        <v>1556</v>
      </c>
      <c r="B59" s="30" t="s">
        <v>1557</v>
      </c>
      <c r="C59" s="30" t="s">
        <v>886</v>
      </c>
      <c r="D59" s="13">
        <v>227849</v>
      </c>
      <c r="E59" s="14">
        <v>1184.47</v>
      </c>
      <c r="F59" s="15">
        <v>7.7000000000000002E-3</v>
      </c>
      <c r="G59" s="15"/>
    </row>
    <row r="60" spans="1:7" x14ac:dyDescent="0.25">
      <c r="A60" s="12" t="s">
        <v>1064</v>
      </c>
      <c r="B60" s="30" t="s">
        <v>1065</v>
      </c>
      <c r="C60" s="30" t="s">
        <v>867</v>
      </c>
      <c r="D60" s="13">
        <v>244626</v>
      </c>
      <c r="E60" s="14">
        <v>1173.72</v>
      </c>
      <c r="F60" s="15">
        <v>7.6E-3</v>
      </c>
      <c r="G60" s="15"/>
    </row>
    <row r="61" spans="1:7" x14ac:dyDescent="0.25">
      <c r="A61" s="12" t="s">
        <v>1068</v>
      </c>
      <c r="B61" s="30" t="s">
        <v>1069</v>
      </c>
      <c r="C61" s="30" t="s">
        <v>1070</v>
      </c>
      <c r="D61" s="13">
        <v>26541</v>
      </c>
      <c r="E61" s="14">
        <v>1163.4000000000001</v>
      </c>
      <c r="F61" s="15">
        <v>7.4999999999999997E-3</v>
      </c>
      <c r="G61" s="15"/>
    </row>
    <row r="62" spans="1:7" x14ac:dyDescent="0.25">
      <c r="A62" s="12" t="s">
        <v>879</v>
      </c>
      <c r="B62" s="30" t="s">
        <v>880</v>
      </c>
      <c r="C62" s="30" t="s">
        <v>881</v>
      </c>
      <c r="D62" s="13">
        <v>38021</v>
      </c>
      <c r="E62" s="14">
        <v>1142.3599999999999</v>
      </c>
      <c r="F62" s="15">
        <v>7.4000000000000003E-3</v>
      </c>
      <c r="G62" s="15"/>
    </row>
    <row r="63" spans="1:7" x14ac:dyDescent="0.25">
      <c r="A63" s="12" t="s">
        <v>1529</v>
      </c>
      <c r="B63" s="30" t="s">
        <v>1530</v>
      </c>
      <c r="C63" s="30" t="s">
        <v>1531</v>
      </c>
      <c r="D63" s="13">
        <v>237619</v>
      </c>
      <c r="E63" s="14">
        <v>991.23</v>
      </c>
      <c r="F63" s="15">
        <v>6.4000000000000003E-3</v>
      </c>
      <c r="G63" s="15"/>
    </row>
    <row r="64" spans="1:7" x14ac:dyDescent="0.25">
      <c r="A64" s="12" t="s">
        <v>1176</v>
      </c>
      <c r="B64" s="30" t="s">
        <v>1177</v>
      </c>
      <c r="C64" s="30" t="s">
        <v>948</v>
      </c>
      <c r="D64" s="13">
        <v>49915</v>
      </c>
      <c r="E64" s="14">
        <v>940.22</v>
      </c>
      <c r="F64" s="15">
        <v>6.1000000000000004E-3</v>
      </c>
      <c r="G64" s="15"/>
    </row>
    <row r="65" spans="1:7" x14ac:dyDescent="0.25">
      <c r="A65" s="12" t="s">
        <v>1180</v>
      </c>
      <c r="B65" s="30" t="s">
        <v>1181</v>
      </c>
      <c r="C65" s="30" t="s">
        <v>861</v>
      </c>
      <c r="D65" s="13">
        <v>36549</v>
      </c>
      <c r="E65" s="14">
        <v>931.71</v>
      </c>
      <c r="F65" s="15">
        <v>6.0000000000000001E-3</v>
      </c>
      <c r="G65" s="15"/>
    </row>
    <row r="66" spans="1:7" x14ac:dyDescent="0.25">
      <c r="A66" s="12" t="s">
        <v>1008</v>
      </c>
      <c r="B66" s="30" t="s">
        <v>1009</v>
      </c>
      <c r="C66" s="30" t="s">
        <v>873</v>
      </c>
      <c r="D66" s="13">
        <v>21969</v>
      </c>
      <c r="E66" s="14">
        <v>814</v>
      </c>
      <c r="F66" s="15">
        <v>5.3E-3</v>
      </c>
      <c r="G66" s="15"/>
    </row>
    <row r="67" spans="1:7" x14ac:dyDescent="0.25">
      <c r="A67" s="12" t="s">
        <v>1056</v>
      </c>
      <c r="B67" s="30" t="s">
        <v>1057</v>
      </c>
      <c r="C67" s="30" t="s">
        <v>867</v>
      </c>
      <c r="D67" s="13">
        <v>191127</v>
      </c>
      <c r="E67" s="14">
        <v>790.98</v>
      </c>
      <c r="F67" s="15">
        <v>5.1000000000000004E-3</v>
      </c>
      <c r="G67" s="15"/>
    </row>
    <row r="68" spans="1:7" x14ac:dyDescent="0.25">
      <c r="A68" s="12" t="s">
        <v>1544</v>
      </c>
      <c r="B68" s="30" t="s">
        <v>1545</v>
      </c>
      <c r="C68" s="30" t="s">
        <v>894</v>
      </c>
      <c r="D68" s="13">
        <v>264163</v>
      </c>
      <c r="E68" s="14">
        <v>726.84</v>
      </c>
      <c r="F68" s="15">
        <v>4.7000000000000002E-3</v>
      </c>
      <c r="G68" s="15"/>
    </row>
    <row r="69" spans="1:7" x14ac:dyDescent="0.25">
      <c r="A69" s="12" t="s">
        <v>917</v>
      </c>
      <c r="B69" s="30" t="s">
        <v>918</v>
      </c>
      <c r="C69" s="30" t="s">
        <v>919</v>
      </c>
      <c r="D69" s="13">
        <v>183178</v>
      </c>
      <c r="E69" s="14">
        <v>715.4</v>
      </c>
      <c r="F69" s="15">
        <v>4.5999999999999999E-3</v>
      </c>
      <c r="G69" s="15"/>
    </row>
    <row r="70" spans="1:7" x14ac:dyDescent="0.25">
      <c r="A70" s="12" t="s">
        <v>1031</v>
      </c>
      <c r="B70" s="30" t="s">
        <v>1032</v>
      </c>
      <c r="C70" s="30" t="s">
        <v>870</v>
      </c>
      <c r="D70" s="13">
        <v>221448</v>
      </c>
      <c r="E70" s="14">
        <v>707.42</v>
      </c>
      <c r="F70" s="15">
        <v>4.5999999999999999E-3</v>
      </c>
      <c r="G70" s="15"/>
    </row>
    <row r="71" spans="1:7" x14ac:dyDescent="0.25">
      <c r="A71" s="12" t="s">
        <v>906</v>
      </c>
      <c r="B71" s="30" t="s">
        <v>907</v>
      </c>
      <c r="C71" s="30" t="s">
        <v>881</v>
      </c>
      <c r="D71" s="13">
        <v>74867</v>
      </c>
      <c r="E71" s="14">
        <v>698.02</v>
      </c>
      <c r="F71" s="15">
        <v>4.4999999999999997E-3</v>
      </c>
      <c r="G71" s="15"/>
    </row>
    <row r="72" spans="1:7" x14ac:dyDescent="0.25">
      <c r="A72" s="12" t="s">
        <v>1548</v>
      </c>
      <c r="B72" s="30" t="s">
        <v>1549</v>
      </c>
      <c r="C72" s="30" t="s">
        <v>1531</v>
      </c>
      <c r="D72" s="13">
        <v>1418</v>
      </c>
      <c r="E72" s="14">
        <v>567.26</v>
      </c>
      <c r="F72" s="15">
        <v>3.7000000000000002E-3</v>
      </c>
      <c r="G72" s="15"/>
    </row>
    <row r="73" spans="1:7" x14ac:dyDescent="0.25">
      <c r="A73" s="12" t="s">
        <v>1558</v>
      </c>
      <c r="B73" s="30" t="s">
        <v>1559</v>
      </c>
      <c r="C73" s="30" t="s">
        <v>886</v>
      </c>
      <c r="D73" s="13">
        <v>808616</v>
      </c>
      <c r="E73" s="14">
        <v>549.04999999999995</v>
      </c>
      <c r="F73" s="15">
        <v>3.5999999999999999E-3</v>
      </c>
      <c r="G73" s="15"/>
    </row>
    <row r="74" spans="1:7" x14ac:dyDescent="0.25">
      <c r="A74" s="12" t="s">
        <v>908</v>
      </c>
      <c r="B74" s="30" t="s">
        <v>909</v>
      </c>
      <c r="C74" s="30" t="s">
        <v>881</v>
      </c>
      <c r="D74" s="13">
        <v>45939</v>
      </c>
      <c r="E74" s="14">
        <v>463.34</v>
      </c>
      <c r="F74" s="15">
        <v>3.0000000000000001E-3</v>
      </c>
      <c r="G74" s="15"/>
    </row>
    <row r="75" spans="1:7" x14ac:dyDescent="0.25">
      <c r="A75" s="16" t="s">
        <v>102</v>
      </c>
      <c r="B75" s="31"/>
      <c r="C75" s="31"/>
      <c r="D75" s="17"/>
      <c r="E75" s="37">
        <v>147467.18</v>
      </c>
      <c r="F75" s="38">
        <v>0.95550000000000002</v>
      </c>
      <c r="G75" s="20"/>
    </row>
    <row r="76" spans="1:7" x14ac:dyDescent="0.25">
      <c r="A76" s="16" t="s">
        <v>1196</v>
      </c>
      <c r="B76" s="30"/>
      <c r="C76" s="30"/>
      <c r="D76" s="13"/>
      <c r="E76" s="14"/>
      <c r="F76" s="15"/>
      <c r="G76" s="15"/>
    </row>
    <row r="77" spans="1:7" x14ac:dyDescent="0.25">
      <c r="A77" s="16" t="s">
        <v>102</v>
      </c>
      <c r="B77" s="30"/>
      <c r="C77" s="30"/>
      <c r="D77" s="13"/>
      <c r="E77" s="39" t="s">
        <v>92</v>
      </c>
      <c r="F77" s="40" t="s">
        <v>92</v>
      </c>
      <c r="G77" s="15"/>
    </row>
    <row r="78" spans="1:7" x14ac:dyDescent="0.25">
      <c r="A78" s="21" t="s">
        <v>127</v>
      </c>
      <c r="B78" s="32"/>
      <c r="C78" s="32"/>
      <c r="D78" s="22"/>
      <c r="E78" s="27">
        <v>147467.18</v>
      </c>
      <c r="F78" s="28">
        <v>0.95550000000000002</v>
      </c>
      <c r="G78" s="20"/>
    </row>
    <row r="79" spans="1:7" x14ac:dyDescent="0.25">
      <c r="A79" s="12"/>
      <c r="B79" s="30"/>
      <c r="C79" s="30"/>
      <c r="D79" s="13"/>
      <c r="E79" s="14"/>
      <c r="F79" s="15"/>
      <c r="G79" s="15"/>
    </row>
    <row r="80" spans="1:7" x14ac:dyDescent="0.25">
      <c r="A80" s="12"/>
      <c r="B80" s="30"/>
      <c r="C80" s="30"/>
      <c r="D80" s="13"/>
      <c r="E80" s="14"/>
      <c r="F80" s="15"/>
      <c r="G80" s="15"/>
    </row>
    <row r="81" spans="1:7" x14ac:dyDescent="0.25">
      <c r="A81" s="16" t="s">
        <v>128</v>
      </c>
      <c r="B81" s="30"/>
      <c r="C81" s="30"/>
      <c r="D81" s="13"/>
      <c r="E81" s="14"/>
      <c r="F81" s="15"/>
      <c r="G81" s="15"/>
    </row>
    <row r="82" spans="1:7" x14ac:dyDescent="0.25">
      <c r="A82" s="12" t="s">
        <v>129</v>
      </c>
      <c r="B82" s="30"/>
      <c r="C82" s="30"/>
      <c r="D82" s="13"/>
      <c r="E82" s="14">
        <v>6727.72</v>
      </c>
      <c r="F82" s="15">
        <v>4.36E-2</v>
      </c>
      <c r="G82" s="15">
        <v>5.9233000000000001E-2</v>
      </c>
    </row>
    <row r="83" spans="1:7" x14ac:dyDescent="0.25">
      <c r="A83" s="16" t="s">
        <v>102</v>
      </c>
      <c r="B83" s="31"/>
      <c r="C83" s="31"/>
      <c r="D83" s="17"/>
      <c r="E83" s="37">
        <v>6727.72</v>
      </c>
      <c r="F83" s="38">
        <v>4.36E-2</v>
      </c>
      <c r="G83" s="20"/>
    </row>
    <row r="84" spans="1:7" x14ac:dyDescent="0.25">
      <c r="A84" s="12"/>
      <c r="B84" s="30"/>
      <c r="C84" s="30"/>
      <c r="D84" s="13"/>
      <c r="E84" s="14"/>
      <c r="F84" s="15"/>
      <c r="G84" s="15"/>
    </row>
    <row r="85" spans="1:7" x14ac:dyDescent="0.25">
      <c r="A85" s="21" t="s">
        <v>127</v>
      </c>
      <c r="B85" s="32"/>
      <c r="C85" s="32"/>
      <c r="D85" s="22"/>
      <c r="E85" s="18">
        <v>6727.72</v>
      </c>
      <c r="F85" s="19">
        <v>4.36E-2</v>
      </c>
      <c r="G85" s="20"/>
    </row>
    <row r="86" spans="1:7" x14ac:dyDescent="0.25">
      <c r="A86" s="12" t="s">
        <v>130</v>
      </c>
      <c r="B86" s="30"/>
      <c r="C86" s="30"/>
      <c r="D86" s="13"/>
      <c r="E86" s="14">
        <v>1.0917899</v>
      </c>
      <c r="F86" s="15">
        <v>6.9999999999999999E-6</v>
      </c>
      <c r="G86" s="15"/>
    </row>
    <row r="87" spans="1:7" x14ac:dyDescent="0.25">
      <c r="A87" s="12" t="s">
        <v>131</v>
      </c>
      <c r="B87" s="30"/>
      <c r="C87" s="30"/>
      <c r="D87" s="13"/>
      <c r="E87" s="14">
        <v>98.188210100000006</v>
      </c>
      <c r="F87" s="15">
        <v>8.9300000000000002E-4</v>
      </c>
      <c r="G87" s="15">
        <v>5.9233000000000001E-2</v>
      </c>
    </row>
    <row r="88" spans="1:7" x14ac:dyDescent="0.25">
      <c r="A88" s="25" t="s">
        <v>132</v>
      </c>
      <c r="B88" s="33"/>
      <c r="C88" s="33"/>
      <c r="D88" s="26"/>
      <c r="E88" s="27">
        <v>154294.18</v>
      </c>
      <c r="F88" s="28">
        <v>1</v>
      </c>
      <c r="G88" s="28"/>
    </row>
    <row r="93" spans="1:7" x14ac:dyDescent="0.25">
      <c r="A93" s="1" t="s">
        <v>1957</v>
      </c>
    </row>
    <row r="94" spans="1:7" x14ac:dyDescent="0.25">
      <c r="A94" s="47" t="s">
        <v>1958</v>
      </c>
      <c r="B94" s="34" t="s">
        <v>92</v>
      </c>
    </row>
    <row r="95" spans="1:7" x14ac:dyDescent="0.25">
      <c r="A95" t="s">
        <v>1959</v>
      </c>
    </row>
    <row r="96" spans="1:7" x14ac:dyDescent="0.25">
      <c r="A96" t="s">
        <v>1960</v>
      </c>
      <c r="B96" t="s">
        <v>1961</v>
      </c>
      <c r="C96" t="s">
        <v>1961</v>
      </c>
    </row>
    <row r="97" spans="1:7" x14ac:dyDescent="0.25">
      <c r="B97" s="48">
        <v>44803</v>
      </c>
      <c r="C97" s="48">
        <v>44834</v>
      </c>
    </row>
    <row r="98" spans="1:7" x14ac:dyDescent="0.25">
      <c r="A98" t="s">
        <v>1965</v>
      </c>
      <c r="B98">
        <v>60.817999999999998</v>
      </c>
      <c r="C98">
        <v>59.698999999999998</v>
      </c>
      <c r="E98" s="2"/>
      <c r="G98"/>
    </row>
    <row r="99" spans="1:7" x14ac:dyDescent="0.25">
      <c r="A99" t="s">
        <v>1966</v>
      </c>
      <c r="B99">
        <v>23.59</v>
      </c>
      <c r="C99">
        <v>23.155999999999999</v>
      </c>
      <c r="E99" s="2"/>
      <c r="G99"/>
    </row>
    <row r="100" spans="1:7" x14ac:dyDescent="0.25">
      <c r="A100" t="s">
        <v>1990</v>
      </c>
      <c r="B100">
        <v>53.969000000000001</v>
      </c>
      <c r="C100">
        <v>52.899000000000001</v>
      </c>
      <c r="E100" s="2"/>
      <c r="G100"/>
    </row>
    <row r="101" spans="1:7" x14ac:dyDescent="0.25">
      <c r="A101" t="s">
        <v>1991</v>
      </c>
      <c r="B101">
        <v>20.582999999999998</v>
      </c>
      <c r="C101">
        <v>20.175000000000001</v>
      </c>
      <c r="E101" s="2"/>
      <c r="G101"/>
    </row>
    <row r="102" spans="1:7" x14ac:dyDescent="0.25">
      <c r="E102" s="2"/>
      <c r="G102"/>
    </row>
    <row r="103" spans="1:7" x14ac:dyDescent="0.25">
      <c r="A103" t="s">
        <v>1976</v>
      </c>
      <c r="B103" s="34" t="s">
        <v>92</v>
      </c>
    </row>
    <row r="104" spans="1:7" x14ac:dyDescent="0.25">
      <c r="A104" t="s">
        <v>1977</v>
      </c>
      <c r="B104" s="34" t="s">
        <v>92</v>
      </c>
    </row>
    <row r="105" spans="1:7" ht="30" x14ac:dyDescent="0.25">
      <c r="A105" s="47" t="s">
        <v>1978</v>
      </c>
      <c r="B105" s="34" t="s">
        <v>92</v>
      </c>
    </row>
    <row r="106" spans="1:7" x14ac:dyDescent="0.25">
      <c r="A106" s="47" t="s">
        <v>1979</v>
      </c>
      <c r="B106" s="34" t="s">
        <v>92</v>
      </c>
    </row>
    <row r="107" spans="1:7" x14ac:dyDescent="0.25">
      <c r="A107" t="s">
        <v>2018</v>
      </c>
      <c r="B107" s="49">
        <v>0.22730600000000001</v>
      </c>
    </row>
    <row r="108" spans="1:7" ht="30" x14ac:dyDescent="0.25">
      <c r="A108" s="47" t="s">
        <v>1981</v>
      </c>
      <c r="B108" s="34" t="s">
        <v>92</v>
      </c>
    </row>
    <row r="109" spans="1:7" ht="30" x14ac:dyDescent="0.25">
      <c r="A109" s="47" t="s">
        <v>1982</v>
      </c>
      <c r="B109" s="34" t="s">
        <v>92</v>
      </c>
    </row>
    <row r="110" spans="1:7" ht="30" x14ac:dyDescent="0.25">
      <c r="A110" s="47" t="s">
        <v>1985</v>
      </c>
      <c r="B110" s="34" t="s">
        <v>92</v>
      </c>
    </row>
    <row r="111" spans="1:7" x14ac:dyDescent="0.25">
      <c r="A111" s="47" t="s">
        <v>2118</v>
      </c>
      <c r="B111" s="34" t="s">
        <v>92</v>
      </c>
    </row>
    <row r="112" spans="1:7" x14ac:dyDescent="0.25">
      <c r="A112" s="47" t="s">
        <v>2119</v>
      </c>
      <c r="B112" s="34" t="s">
        <v>92</v>
      </c>
    </row>
    <row r="115" spans="1:4" ht="30" x14ac:dyDescent="0.25">
      <c r="A115" s="63" t="s">
        <v>2164</v>
      </c>
      <c r="B115" s="55" t="s">
        <v>2165</v>
      </c>
      <c r="C115" s="55" t="s">
        <v>2121</v>
      </c>
      <c r="D115" s="65" t="s">
        <v>2122</v>
      </c>
    </row>
    <row r="116" spans="1:4" ht="79.349999999999994" customHeight="1" x14ac:dyDescent="0.25">
      <c r="A116" s="64" t="str">
        <f>HYPERLINK("[EDEL_Portfolio Monthly 30092022.xlsx]EEEQTF!A1","Edelweiss Large &amp; Mid Cap Fund")</f>
        <v>Edelweiss Large &amp; Mid Cap Fund</v>
      </c>
      <c r="B116" s="56"/>
      <c r="C116" s="57" t="s">
        <v>2143</v>
      </c>
      <c r="D116"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4FB65-2DA9-4A9E-ABEA-55518691F83A}">
  <dimension ref="A1:H123"/>
  <sheetViews>
    <sheetView showGridLines="0" workbookViewId="0">
      <pane ySplit="4" topLeftCell="A105"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53</v>
      </c>
      <c r="B1" s="66"/>
      <c r="C1" s="66"/>
      <c r="D1" s="66"/>
      <c r="E1" s="66"/>
      <c r="F1" s="66"/>
      <c r="G1" s="66"/>
      <c r="H1" s="51" t="str">
        <f>HYPERLINK("[EDEL_Portfolio Monthly 30092022.xlsx]Index!A1","Index")</f>
        <v>Index</v>
      </c>
    </row>
    <row r="2" spans="1:8" ht="18.75" x14ac:dyDescent="0.25">
      <c r="A2" s="66" t="s">
        <v>54</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1532</v>
      </c>
      <c r="B8" s="30" t="s">
        <v>1533</v>
      </c>
      <c r="C8" s="30" t="s">
        <v>873</v>
      </c>
      <c r="D8" s="13">
        <v>238150</v>
      </c>
      <c r="E8" s="14">
        <v>4572</v>
      </c>
      <c r="F8" s="15">
        <v>3.4299999999999997E-2</v>
      </c>
      <c r="G8" s="15"/>
    </row>
    <row r="9" spans="1:8" x14ac:dyDescent="0.25">
      <c r="A9" s="12" t="s">
        <v>1418</v>
      </c>
      <c r="B9" s="30" t="s">
        <v>1419</v>
      </c>
      <c r="C9" s="30" t="s">
        <v>970</v>
      </c>
      <c r="D9" s="13">
        <v>592090</v>
      </c>
      <c r="E9" s="14">
        <v>4253.57</v>
      </c>
      <c r="F9" s="15">
        <v>3.1899999999999998E-2</v>
      </c>
      <c r="G9" s="15"/>
    </row>
    <row r="10" spans="1:8" x14ac:dyDescent="0.25">
      <c r="A10" s="12" t="s">
        <v>1560</v>
      </c>
      <c r="B10" s="30" t="s">
        <v>1561</v>
      </c>
      <c r="C10" s="30" t="s">
        <v>927</v>
      </c>
      <c r="D10" s="13">
        <v>253730</v>
      </c>
      <c r="E10" s="14">
        <v>3667.16</v>
      </c>
      <c r="F10" s="15">
        <v>2.75E-2</v>
      </c>
      <c r="G10" s="15"/>
    </row>
    <row r="11" spans="1:8" x14ac:dyDescent="0.25">
      <c r="A11" s="12" t="s">
        <v>1542</v>
      </c>
      <c r="B11" s="30" t="s">
        <v>1543</v>
      </c>
      <c r="C11" s="30" t="s">
        <v>1531</v>
      </c>
      <c r="D11" s="13">
        <v>169350</v>
      </c>
      <c r="E11" s="14">
        <v>3267.78</v>
      </c>
      <c r="F11" s="15">
        <v>2.4500000000000001E-2</v>
      </c>
      <c r="G11" s="15"/>
    </row>
    <row r="12" spans="1:8" x14ac:dyDescent="0.25">
      <c r="A12" s="12" t="s">
        <v>1562</v>
      </c>
      <c r="B12" s="30" t="s">
        <v>1563</v>
      </c>
      <c r="C12" s="30" t="s">
        <v>855</v>
      </c>
      <c r="D12" s="13">
        <v>1757648</v>
      </c>
      <c r="E12" s="14">
        <v>3060.07</v>
      </c>
      <c r="F12" s="15">
        <v>2.29E-2</v>
      </c>
      <c r="G12" s="15"/>
    </row>
    <row r="13" spans="1:8" x14ac:dyDescent="0.25">
      <c r="A13" s="12" t="s">
        <v>1081</v>
      </c>
      <c r="B13" s="30" t="s">
        <v>1082</v>
      </c>
      <c r="C13" s="30" t="s">
        <v>922</v>
      </c>
      <c r="D13" s="13">
        <v>64575</v>
      </c>
      <c r="E13" s="14">
        <v>2899.97</v>
      </c>
      <c r="F13" s="15">
        <v>2.1700000000000001E-2</v>
      </c>
      <c r="G13" s="15"/>
    </row>
    <row r="14" spans="1:8" x14ac:dyDescent="0.25">
      <c r="A14" s="12" t="s">
        <v>1416</v>
      </c>
      <c r="B14" s="30" t="s">
        <v>1417</v>
      </c>
      <c r="C14" s="30" t="s">
        <v>1039</v>
      </c>
      <c r="D14" s="13">
        <v>563208</v>
      </c>
      <c r="E14" s="14">
        <v>2865.04</v>
      </c>
      <c r="F14" s="15">
        <v>2.1499999999999998E-2</v>
      </c>
      <c r="G14" s="15"/>
    </row>
    <row r="15" spans="1:8" x14ac:dyDescent="0.25">
      <c r="A15" s="12" t="s">
        <v>1408</v>
      </c>
      <c r="B15" s="30" t="s">
        <v>1409</v>
      </c>
      <c r="C15" s="30" t="s">
        <v>945</v>
      </c>
      <c r="D15" s="13">
        <v>237305</v>
      </c>
      <c r="E15" s="14">
        <v>2848.61</v>
      </c>
      <c r="F15" s="15">
        <v>2.1399999999999999E-2</v>
      </c>
      <c r="G15" s="15"/>
    </row>
    <row r="16" spans="1:8" x14ac:dyDescent="0.25">
      <c r="A16" s="12" t="s">
        <v>1540</v>
      </c>
      <c r="B16" s="30" t="s">
        <v>1541</v>
      </c>
      <c r="C16" s="30" t="s">
        <v>945</v>
      </c>
      <c r="D16" s="13">
        <v>437564</v>
      </c>
      <c r="E16" s="14">
        <v>2782.25</v>
      </c>
      <c r="F16" s="15">
        <v>2.0899999999999998E-2</v>
      </c>
      <c r="G16" s="15"/>
    </row>
    <row r="17" spans="1:7" x14ac:dyDescent="0.25">
      <c r="A17" s="12" t="s">
        <v>1077</v>
      </c>
      <c r="B17" s="30" t="s">
        <v>1078</v>
      </c>
      <c r="C17" s="30" t="s">
        <v>855</v>
      </c>
      <c r="D17" s="13">
        <v>2308084</v>
      </c>
      <c r="E17" s="14">
        <v>2740.85</v>
      </c>
      <c r="F17" s="15">
        <v>2.06E-2</v>
      </c>
      <c r="G17" s="15"/>
    </row>
    <row r="18" spans="1:7" x14ac:dyDescent="0.25">
      <c r="A18" s="12" t="s">
        <v>1426</v>
      </c>
      <c r="B18" s="30" t="s">
        <v>1427</v>
      </c>
      <c r="C18" s="30" t="s">
        <v>927</v>
      </c>
      <c r="D18" s="13">
        <v>88443</v>
      </c>
      <c r="E18" s="14">
        <v>2713.61</v>
      </c>
      <c r="F18" s="15">
        <v>2.0299999999999999E-2</v>
      </c>
      <c r="G18" s="15"/>
    </row>
    <row r="19" spans="1:7" x14ac:dyDescent="0.25">
      <c r="A19" s="12" t="s">
        <v>1536</v>
      </c>
      <c r="B19" s="30" t="s">
        <v>1537</v>
      </c>
      <c r="C19" s="30" t="s">
        <v>1070</v>
      </c>
      <c r="D19" s="13">
        <v>661786</v>
      </c>
      <c r="E19" s="14">
        <v>2699.43</v>
      </c>
      <c r="F19" s="15">
        <v>2.0199999999999999E-2</v>
      </c>
      <c r="G19" s="15"/>
    </row>
    <row r="20" spans="1:7" x14ac:dyDescent="0.25">
      <c r="A20" s="12" t="s">
        <v>949</v>
      </c>
      <c r="B20" s="30" t="s">
        <v>950</v>
      </c>
      <c r="C20" s="30" t="s">
        <v>867</v>
      </c>
      <c r="D20" s="13">
        <v>360039</v>
      </c>
      <c r="E20" s="14">
        <v>2636.21</v>
      </c>
      <c r="F20" s="15">
        <v>1.9800000000000002E-2</v>
      </c>
      <c r="G20" s="15"/>
    </row>
    <row r="21" spans="1:7" x14ac:dyDescent="0.25">
      <c r="A21" s="12" t="s">
        <v>1564</v>
      </c>
      <c r="B21" s="30" t="s">
        <v>1565</v>
      </c>
      <c r="C21" s="30" t="s">
        <v>927</v>
      </c>
      <c r="D21" s="13">
        <v>298875</v>
      </c>
      <c r="E21" s="14">
        <v>2613.66</v>
      </c>
      <c r="F21" s="15">
        <v>1.9599999999999999E-2</v>
      </c>
      <c r="G21" s="15"/>
    </row>
    <row r="22" spans="1:7" x14ac:dyDescent="0.25">
      <c r="A22" s="12" t="s">
        <v>1064</v>
      </c>
      <c r="B22" s="30" t="s">
        <v>1065</v>
      </c>
      <c r="C22" s="30" t="s">
        <v>867</v>
      </c>
      <c r="D22" s="13">
        <v>540945</v>
      </c>
      <c r="E22" s="14">
        <v>2595.4499999999998</v>
      </c>
      <c r="F22" s="15">
        <v>1.95E-2</v>
      </c>
      <c r="G22" s="15"/>
    </row>
    <row r="23" spans="1:7" x14ac:dyDescent="0.25">
      <c r="A23" s="12" t="s">
        <v>1424</v>
      </c>
      <c r="B23" s="30" t="s">
        <v>1425</v>
      </c>
      <c r="C23" s="30" t="s">
        <v>1019</v>
      </c>
      <c r="D23" s="13">
        <v>91787</v>
      </c>
      <c r="E23" s="14">
        <v>2579.31</v>
      </c>
      <c r="F23" s="15">
        <v>1.9300000000000001E-2</v>
      </c>
      <c r="G23" s="15"/>
    </row>
    <row r="24" spans="1:7" x14ac:dyDescent="0.25">
      <c r="A24" s="12" t="s">
        <v>1529</v>
      </c>
      <c r="B24" s="30" t="s">
        <v>1530</v>
      </c>
      <c r="C24" s="30" t="s">
        <v>1531</v>
      </c>
      <c r="D24" s="13">
        <v>610104</v>
      </c>
      <c r="E24" s="14">
        <v>2545.0500000000002</v>
      </c>
      <c r="F24" s="15">
        <v>1.9099999999999999E-2</v>
      </c>
      <c r="G24" s="15"/>
    </row>
    <row r="25" spans="1:7" x14ac:dyDescent="0.25">
      <c r="A25" s="12" t="s">
        <v>1071</v>
      </c>
      <c r="B25" s="30" t="s">
        <v>1072</v>
      </c>
      <c r="C25" s="30" t="s">
        <v>881</v>
      </c>
      <c r="D25" s="13">
        <v>75232</v>
      </c>
      <c r="E25" s="14">
        <v>2438.42</v>
      </c>
      <c r="F25" s="15">
        <v>1.83E-2</v>
      </c>
      <c r="G25" s="15"/>
    </row>
    <row r="26" spans="1:7" x14ac:dyDescent="0.25">
      <c r="A26" s="12" t="s">
        <v>1566</v>
      </c>
      <c r="B26" s="30" t="s">
        <v>1567</v>
      </c>
      <c r="C26" s="30" t="s">
        <v>927</v>
      </c>
      <c r="D26" s="13">
        <v>127658</v>
      </c>
      <c r="E26" s="14">
        <v>2411.0100000000002</v>
      </c>
      <c r="F26" s="15">
        <v>1.8100000000000002E-2</v>
      </c>
      <c r="G26" s="15"/>
    </row>
    <row r="27" spans="1:7" x14ac:dyDescent="0.25">
      <c r="A27" s="12" t="s">
        <v>1568</v>
      </c>
      <c r="B27" s="30" t="s">
        <v>1569</v>
      </c>
      <c r="C27" s="30" t="s">
        <v>927</v>
      </c>
      <c r="D27" s="13">
        <v>307939</v>
      </c>
      <c r="E27" s="14">
        <v>2063.04</v>
      </c>
      <c r="F27" s="15">
        <v>1.55E-2</v>
      </c>
      <c r="G27" s="15"/>
    </row>
    <row r="28" spans="1:7" x14ac:dyDescent="0.25">
      <c r="A28" s="12" t="s">
        <v>1570</v>
      </c>
      <c r="B28" s="30" t="s">
        <v>1571</v>
      </c>
      <c r="C28" s="30" t="s">
        <v>1085</v>
      </c>
      <c r="D28" s="13">
        <v>379616</v>
      </c>
      <c r="E28" s="14">
        <v>2034.74</v>
      </c>
      <c r="F28" s="15">
        <v>1.5299999999999999E-2</v>
      </c>
      <c r="G28" s="15"/>
    </row>
    <row r="29" spans="1:7" x14ac:dyDescent="0.25">
      <c r="A29" s="12" t="s">
        <v>1538</v>
      </c>
      <c r="B29" s="30" t="s">
        <v>1539</v>
      </c>
      <c r="C29" s="30" t="s">
        <v>927</v>
      </c>
      <c r="D29" s="13">
        <v>192272</v>
      </c>
      <c r="E29" s="14">
        <v>1995.88</v>
      </c>
      <c r="F29" s="15">
        <v>1.4999999999999999E-2</v>
      </c>
      <c r="G29" s="15"/>
    </row>
    <row r="30" spans="1:7" x14ac:dyDescent="0.25">
      <c r="A30" s="12" t="s">
        <v>1572</v>
      </c>
      <c r="B30" s="30" t="s">
        <v>1573</v>
      </c>
      <c r="C30" s="30" t="s">
        <v>922</v>
      </c>
      <c r="D30" s="13">
        <v>771979</v>
      </c>
      <c r="E30" s="14">
        <v>1952.72</v>
      </c>
      <c r="F30" s="15">
        <v>1.46E-2</v>
      </c>
      <c r="G30" s="15"/>
    </row>
    <row r="31" spans="1:7" x14ac:dyDescent="0.25">
      <c r="A31" s="12" t="s">
        <v>925</v>
      </c>
      <c r="B31" s="30" t="s">
        <v>926</v>
      </c>
      <c r="C31" s="30" t="s">
        <v>927</v>
      </c>
      <c r="D31" s="13">
        <v>163191</v>
      </c>
      <c r="E31" s="14">
        <v>1951.52</v>
      </c>
      <c r="F31" s="15">
        <v>1.46E-2</v>
      </c>
      <c r="G31" s="15"/>
    </row>
    <row r="32" spans="1:7" x14ac:dyDescent="0.25">
      <c r="A32" s="12" t="s">
        <v>1574</v>
      </c>
      <c r="B32" s="30" t="s">
        <v>1575</v>
      </c>
      <c r="C32" s="30" t="s">
        <v>876</v>
      </c>
      <c r="D32" s="13">
        <v>329537</v>
      </c>
      <c r="E32" s="14">
        <v>1928.12</v>
      </c>
      <c r="F32" s="15">
        <v>1.4500000000000001E-2</v>
      </c>
      <c r="G32" s="15"/>
    </row>
    <row r="33" spans="1:7" x14ac:dyDescent="0.25">
      <c r="A33" s="12" t="s">
        <v>1576</v>
      </c>
      <c r="B33" s="30" t="s">
        <v>1577</v>
      </c>
      <c r="C33" s="30" t="s">
        <v>922</v>
      </c>
      <c r="D33" s="13">
        <v>27611</v>
      </c>
      <c r="E33" s="14">
        <v>1926.59</v>
      </c>
      <c r="F33" s="15">
        <v>1.44E-2</v>
      </c>
      <c r="G33" s="15"/>
    </row>
    <row r="34" spans="1:7" x14ac:dyDescent="0.25">
      <c r="A34" s="12" t="s">
        <v>1523</v>
      </c>
      <c r="B34" s="30" t="s">
        <v>1524</v>
      </c>
      <c r="C34" s="30" t="s">
        <v>1039</v>
      </c>
      <c r="D34" s="13">
        <v>136872</v>
      </c>
      <c r="E34" s="14">
        <v>1914.98</v>
      </c>
      <c r="F34" s="15">
        <v>1.44E-2</v>
      </c>
      <c r="G34" s="15"/>
    </row>
    <row r="35" spans="1:7" x14ac:dyDescent="0.25">
      <c r="A35" s="12" t="s">
        <v>1402</v>
      </c>
      <c r="B35" s="30" t="s">
        <v>1403</v>
      </c>
      <c r="C35" s="30" t="s">
        <v>948</v>
      </c>
      <c r="D35" s="13">
        <v>335770</v>
      </c>
      <c r="E35" s="14">
        <v>1877.29</v>
      </c>
      <c r="F35" s="15">
        <v>1.41E-2</v>
      </c>
      <c r="G35" s="15"/>
    </row>
    <row r="36" spans="1:7" x14ac:dyDescent="0.25">
      <c r="A36" s="12" t="s">
        <v>1578</v>
      </c>
      <c r="B36" s="30" t="s">
        <v>1579</v>
      </c>
      <c r="C36" s="30" t="s">
        <v>927</v>
      </c>
      <c r="D36" s="13">
        <v>90624</v>
      </c>
      <c r="E36" s="14">
        <v>1870.62</v>
      </c>
      <c r="F36" s="15">
        <v>1.4E-2</v>
      </c>
      <c r="G36" s="15"/>
    </row>
    <row r="37" spans="1:7" x14ac:dyDescent="0.25">
      <c r="A37" s="12" t="s">
        <v>1552</v>
      </c>
      <c r="B37" s="30" t="s">
        <v>1553</v>
      </c>
      <c r="C37" s="30" t="s">
        <v>985</v>
      </c>
      <c r="D37" s="13">
        <v>367315</v>
      </c>
      <c r="E37" s="14">
        <v>1852.37</v>
      </c>
      <c r="F37" s="15">
        <v>1.3899999999999999E-2</v>
      </c>
      <c r="G37" s="15"/>
    </row>
    <row r="38" spans="1:7" x14ac:dyDescent="0.25">
      <c r="A38" s="12" t="s">
        <v>1580</v>
      </c>
      <c r="B38" s="30" t="s">
        <v>1581</v>
      </c>
      <c r="C38" s="30" t="s">
        <v>886</v>
      </c>
      <c r="D38" s="13">
        <v>94803</v>
      </c>
      <c r="E38" s="14">
        <v>1751.39</v>
      </c>
      <c r="F38" s="15">
        <v>1.3100000000000001E-2</v>
      </c>
      <c r="G38" s="15"/>
    </row>
    <row r="39" spans="1:7" x14ac:dyDescent="0.25">
      <c r="A39" s="12" t="s">
        <v>1582</v>
      </c>
      <c r="B39" s="30" t="s">
        <v>1583</v>
      </c>
      <c r="C39" s="30" t="s">
        <v>993</v>
      </c>
      <c r="D39" s="13">
        <v>659826</v>
      </c>
      <c r="E39" s="14">
        <v>1749.53</v>
      </c>
      <c r="F39" s="15">
        <v>1.3100000000000001E-2</v>
      </c>
      <c r="G39" s="15"/>
    </row>
    <row r="40" spans="1:7" x14ac:dyDescent="0.25">
      <c r="A40" s="12" t="s">
        <v>1584</v>
      </c>
      <c r="B40" s="30" t="s">
        <v>1585</v>
      </c>
      <c r="C40" s="30" t="s">
        <v>965</v>
      </c>
      <c r="D40" s="13">
        <v>133142</v>
      </c>
      <c r="E40" s="14">
        <v>1727.58</v>
      </c>
      <c r="F40" s="15">
        <v>1.2999999999999999E-2</v>
      </c>
      <c r="G40" s="15"/>
    </row>
    <row r="41" spans="1:7" x14ac:dyDescent="0.25">
      <c r="A41" s="12" t="s">
        <v>1586</v>
      </c>
      <c r="B41" s="30" t="s">
        <v>1587</v>
      </c>
      <c r="C41" s="30" t="s">
        <v>945</v>
      </c>
      <c r="D41" s="13">
        <v>399570</v>
      </c>
      <c r="E41" s="14">
        <v>1701.57</v>
      </c>
      <c r="F41" s="15">
        <v>1.2800000000000001E-2</v>
      </c>
      <c r="G41" s="15"/>
    </row>
    <row r="42" spans="1:7" x14ac:dyDescent="0.25">
      <c r="A42" s="12" t="s">
        <v>1588</v>
      </c>
      <c r="B42" s="30" t="s">
        <v>1589</v>
      </c>
      <c r="C42" s="30" t="s">
        <v>855</v>
      </c>
      <c r="D42" s="13">
        <v>839743</v>
      </c>
      <c r="E42" s="14">
        <v>1653.03</v>
      </c>
      <c r="F42" s="15">
        <v>1.24E-2</v>
      </c>
      <c r="G42" s="15"/>
    </row>
    <row r="43" spans="1:7" x14ac:dyDescent="0.25">
      <c r="A43" s="12" t="s">
        <v>1590</v>
      </c>
      <c r="B43" s="30" t="s">
        <v>1591</v>
      </c>
      <c r="C43" s="30" t="s">
        <v>1592</v>
      </c>
      <c r="D43" s="13">
        <v>54985</v>
      </c>
      <c r="E43" s="14">
        <v>1651.39</v>
      </c>
      <c r="F43" s="15">
        <v>1.24E-2</v>
      </c>
      <c r="G43" s="15"/>
    </row>
    <row r="44" spans="1:7" x14ac:dyDescent="0.25">
      <c r="A44" s="12" t="s">
        <v>1593</v>
      </c>
      <c r="B44" s="30" t="s">
        <v>1594</v>
      </c>
      <c r="C44" s="30" t="s">
        <v>948</v>
      </c>
      <c r="D44" s="13">
        <v>442035</v>
      </c>
      <c r="E44" s="14">
        <v>1608.12</v>
      </c>
      <c r="F44" s="15">
        <v>1.21E-2</v>
      </c>
      <c r="G44" s="15"/>
    </row>
    <row r="45" spans="1:7" x14ac:dyDescent="0.25">
      <c r="A45" s="12" t="s">
        <v>1153</v>
      </c>
      <c r="B45" s="30" t="s">
        <v>1154</v>
      </c>
      <c r="C45" s="30" t="s">
        <v>965</v>
      </c>
      <c r="D45" s="13">
        <v>51468</v>
      </c>
      <c r="E45" s="14">
        <v>1589.54</v>
      </c>
      <c r="F45" s="15">
        <v>1.1900000000000001E-2</v>
      </c>
      <c r="G45" s="15"/>
    </row>
    <row r="46" spans="1:7" x14ac:dyDescent="0.25">
      <c r="A46" s="12" t="s">
        <v>1595</v>
      </c>
      <c r="B46" s="30" t="s">
        <v>1596</v>
      </c>
      <c r="C46" s="30" t="s">
        <v>886</v>
      </c>
      <c r="D46" s="13">
        <v>292438</v>
      </c>
      <c r="E46" s="14">
        <v>1580.48</v>
      </c>
      <c r="F46" s="15">
        <v>1.1900000000000001E-2</v>
      </c>
      <c r="G46" s="15"/>
    </row>
    <row r="47" spans="1:7" x14ac:dyDescent="0.25">
      <c r="A47" s="12" t="s">
        <v>1058</v>
      </c>
      <c r="B47" s="30" t="s">
        <v>1059</v>
      </c>
      <c r="C47" s="30" t="s">
        <v>881</v>
      </c>
      <c r="D47" s="13">
        <v>556084</v>
      </c>
      <c r="E47" s="14">
        <v>1570.66</v>
      </c>
      <c r="F47" s="15">
        <v>1.18E-2</v>
      </c>
      <c r="G47" s="15"/>
    </row>
    <row r="48" spans="1:7" x14ac:dyDescent="0.25">
      <c r="A48" s="12" t="s">
        <v>1438</v>
      </c>
      <c r="B48" s="30" t="s">
        <v>1439</v>
      </c>
      <c r="C48" s="30" t="s">
        <v>993</v>
      </c>
      <c r="D48" s="13">
        <v>666254</v>
      </c>
      <c r="E48" s="14">
        <v>1524.06</v>
      </c>
      <c r="F48" s="15">
        <v>1.14E-2</v>
      </c>
      <c r="G48" s="15"/>
    </row>
    <row r="49" spans="1:7" x14ac:dyDescent="0.25">
      <c r="A49" s="12" t="s">
        <v>1597</v>
      </c>
      <c r="B49" s="30" t="s">
        <v>1598</v>
      </c>
      <c r="C49" s="30" t="s">
        <v>965</v>
      </c>
      <c r="D49" s="13">
        <v>58516</v>
      </c>
      <c r="E49" s="14">
        <v>1523.87</v>
      </c>
      <c r="F49" s="15">
        <v>1.14E-2</v>
      </c>
      <c r="G49" s="15"/>
    </row>
    <row r="50" spans="1:7" x14ac:dyDescent="0.25">
      <c r="A50" s="12" t="s">
        <v>1599</v>
      </c>
      <c r="B50" s="30" t="s">
        <v>1600</v>
      </c>
      <c r="C50" s="30" t="s">
        <v>1085</v>
      </c>
      <c r="D50" s="13">
        <v>44260</v>
      </c>
      <c r="E50" s="14">
        <v>1523.67</v>
      </c>
      <c r="F50" s="15">
        <v>1.14E-2</v>
      </c>
      <c r="G50" s="15"/>
    </row>
    <row r="51" spans="1:7" x14ac:dyDescent="0.25">
      <c r="A51" s="12" t="s">
        <v>1601</v>
      </c>
      <c r="B51" s="30" t="s">
        <v>1602</v>
      </c>
      <c r="C51" s="30" t="s">
        <v>965</v>
      </c>
      <c r="D51" s="13">
        <v>326313</v>
      </c>
      <c r="E51" s="14">
        <v>1467.59</v>
      </c>
      <c r="F51" s="15">
        <v>1.0999999999999999E-2</v>
      </c>
      <c r="G51" s="15"/>
    </row>
    <row r="52" spans="1:7" x14ac:dyDescent="0.25">
      <c r="A52" s="12" t="s">
        <v>1603</v>
      </c>
      <c r="B52" s="30" t="s">
        <v>1604</v>
      </c>
      <c r="C52" s="30" t="s">
        <v>948</v>
      </c>
      <c r="D52" s="13">
        <v>1268713</v>
      </c>
      <c r="E52" s="14">
        <v>1443.8</v>
      </c>
      <c r="F52" s="15">
        <v>1.0800000000000001E-2</v>
      </c>
      <c r="G52" s="15"/>
    </row>
    <row r="53" spans="1:7" x14ac:dyDescent="0.25">
      <c r="A53" s="12" t="s">
        <v>1044</v>
      </c>
      <c r="B53" s="30" t="s">
        <v>1045</v>
      </c>
      <c r="C53" s="30" t="s">
        <v>873</v>
      </c>
      <c r="D53" s="13">
        <v>279555</v>
      </c>
      <c r="E53" s="14">
        <v>1434.12</v>
      </c>
      <c r="F53" s="15">
        <v>1.0800000000000001E-2</v>
      </c>
      <c r="G53" s="15"/>
    </row>
    <row r="54" spans="1:7" x14ac:dyDescent="0.25">
      <c r="A54" s="12" t="s">
        <v>1556</v>
      </c>
      <c r="B54" s="30" t="s">
        <v>1557</v>
      </c>
      <c r="C54" s="30" t="s">
        <v>886</v>
      </c>
      <c r="D54" s="13">
        <v>275314</v>
      </c>
      <c r="E54" s="14">
        <v>1431.22</v>
      </c>
      <c r="F54" s="15">
        <v>1.0699999999999999E-2</v>
      </c>
      <c r="G54" s="15"/>
    </row>
    <row r="55" spans="1:7" x14ac:dyDescent="0.25">
      <c r="A55" s="12" t="s">
        <v>1605</v>
      </c>
      <c r="B55" s="30" t="s">
        <v>1606</v>
      </c>
      <c r="C55" s="30" t="s">
        <v>1607</v>
      </c>
      <c r="D55" s="13">
        <v>208540</v>
      </c>
      <c r="E55" s="14">
        <v>1405.46</v>
      </c>
      <c r="F55" s="15">
        <v>1.0500000000000001E-2</v>
      </c>
      <c r="G55" s="15"/>
    </row>
    <row r="56" spans="1:7" x14ac:dyDescent="0.25">
      <c r="A56" s="12" t="s">
        <v>1056</v>
      </c>
      <c r="B56" s="30" t="s">
        <v>1057</v>
      </c>
      <c r="C56" s="30" t="s">
        <v>867</v>
      </c>
      <c r="D56" s="13">
        <v>329646</v>
      </c>
      <c r="E56" s="14">
        <v>1364.24</v>
      </c>
      <c r="F56" s="15">
        <v>1.0200000000000001E-2</v>
      </c>
      <c r="G56" s="15"/>
    </row>
    <row r="57" spans="1:7" x14ac:dyDescent="0.25">
      <c r="A57" s="12" t="s">
        <v>1410</v>
      </c>
      <c r="B57" s="30" t="s">
        <v>1411</v>
      </c>
      <c r="C57" s="30" t="s">
        <v>945</v>
      </c>
      <c r="D57" s="13">
        <v>498498</v>
      </c>
      <c r="E57" s="14">
        <v>1360.4</v>
      </c>
      <c r="F57" s="15">
        <v>1.0200000000000001E-2</v>
      </c>
      <c r="G57" s="15"/>
    </row>
    <row r="58" spans="1:7" x14ac:dyDescent="0.25">
      <c r="A58" s="12" t="s">
        <v>1558</v>
      </c>
      <c r="B58" s="30" t="s">
        <v>1559</v>
      </c>
      <c r="C58" s="30" t="s">
        <v>886</v>
      </c>
      <c r="D58" s="13">
        <v>1996056</v>
      </c>
      <c r="E58" s="14">
        <v>1355.32</v>
      </c>
      <c r="F58" s="15">
        <v>1.0200000000000001E-2</v>
      </c>
      <c r="G58" s="15"/>
    </row>
    <row r="59" spans="1:7" x14ac:dyDescent="0.25">
      <c r="A59" s="12" t="s">
        <v>998</v>
      </c>
      <c r="B59" s="30" t="s">
        <v>999</v>
      </c>
      <c r="C59" s="30" t="s">
        <v>876</v>
      </c>
      <c r="D59" s="13">
        <v>79851</v>
      </c>
      <c r="E59" s="14">
        <v>1276.02</v>
      </c>
      <c r="F59" s="15">
        <v>9.5999999999999992E-3</v>
      </c>
      <c r="G59" s="15"/>
    </row>
    <row r="60" spans="1:7" x14ac:dyDescent="0.25">
      <c r="A60" s="12" t="s">
        <v>1608</v>
      </c>
      <c r="B60" s="30" t="s">
        <v>1609</v>
      </c>
      <c r="C60" s="30" t="s">
        <v>945</v>
      </c>
      <c r="D60" s="13">
        <v>53705</v>
      </c>
      <c r="E60" s="14">
        <v>1269.43</v>
      </c>
      <c r="F60" s="15">
        <v>9.4999999999999998E-3</v>
      </c>
      <c r="G60" s="15"/>
    </row>
    <row r="61" spans="1:7" x14ac:dyDescent="0.25">
      <c r="A61" s="12" t="s">
        <v>1610</v>
      </c>
      <c r="B61" s="30" t="s">
        <v>1611</v>
      </c>
      <c r="C61" s="30" t="s">
        <v>855</v>
      </c>
      <c r="D61" s="13">
        <v>568314</v>
      </c>
      <c r="E61" s="14">
        <v>1265.3499999999999</v>
      </c>
      <c r="F61" s="15">
        <v>9.4999999999999998E-3</v>
      </c>
      <c r="G61" s="15"/>
    </row>
    <row r="62" spans="1:7" x14ac:dyDescent="0.25">
      <c r="A62" s="12" t="s">
        <v>1031</v>
      </c>
      <c r="B62" s="30" t="s">
        <v>1032</v>
      </c>
      <c r="C62" s="30" t="s">
        <v>870</v>
      </c>
      <c r="D62" s="13">
        <v>379883</v>
      </c>
      <c r="E62" s="14">
        <v>1213.54</v>
      </c>
      <c r="F62" s="15">
        <v>9.1000000000000004E-3</v>
      </c>
      <c r="G62" s="15"/>
    </row>
    <row r="63" spans="1:7" x14ac:dyDescent="0.25">
      <c r="A63" s="12" t="s">
        <v>1544</v>
      </c>
      <c r="B63" s="30" t="s">
        <v>1545</v>
      </c>
      <c r="C63" s="30" t="s">
        <v>894</v>
      </c>
      <c r="D63" s="13">
        <v>440917</v>
      </c>
      <c r="E63" s="14">
        <v>1213.18</v>
      </c>
      <c r="F63" s="15">
        <v>9.1000000000000004E-3</v>
      </c>
      <c r="G63" s="15"/>
    </row>
    <row r="64" spans="1:7" x14ac:dyDescent="0.25">
      <c r="A64" s="12" t="s">
        <v>920</v>
      </c>
      <c r="B64" s="30" t="s">
        <v>921</v>
      </c>
      <c r="C64" s="30" t="s">
        <v>922</v>
      </c>
      <c r="D64" s="13">
        <v>106650</v>
      </c>
      <c r="E64" s="14">
        <v>1178.22</v>
      </c>
      <c r="F64" s="15">
        <v>8.8000000000000005E-3</v>
      </c>
      <c r="G64" s="15"/>
    </row>
    <row r="65" spans="1:7" x14ac:dyDescent="0.25">
      <c r="A65" s="12" t="s">
        <v>1527</v>
      </c>
      <c r="B65" s="30" t="s">
        <v>1528</v>
      </c>
      <c r="C65" s="30" t="s">
        <v>948</v>
      </c>
      <c r="D65" s="13">
        <v>1276108</v>
      </c>
      <c r="E65" s="14">
        <v>1116.5899999999999</v>
      </c>
      <c r="F65" s="15">
        <v>8.3999999999999995E-3</v>
      </c>
      <c r="G65" s="15"/>
    </row>
    <row r="66" spans="1:7" x14ac:dyDescent="0.25">
      <c r="A66" s="12" t="s">
        <v>936</v>
      </c>
      <c r="B66" s="30" t="s">
        <v>937</v>
      </c>
      <c r="C66" s="30" t="s">
        <v>938</v>
      </c>
      <c r="D66" s="13">
        <v>86415</v>
      </c>
      <c r="E66" s="14">
        <v>1053.18</v>
      </c>
      <c r="F66" s="15">
        <v>7.9000000000000008E-3</v>
      </c>
      <c r="G66" s="15"/>
    </row>
    <row r="67" spans="1:7" x14ac:dyDescent="0.25">
      <c r="A67" s="12" t="s">
        <v>1612</v>
      </c>
      <c r="B67" s="30" t="s">
        <v>1613</v>
      </c>
      <c r="C67" s="30" t="s">
        <v>873</v>
      </c>
      <c r="D67" s="13">
        <v>231865</v>
      </c>
      <c r="E67" s="14">
        <v>1045.5999999999999</v>
      </c>
      <c r="F67" s="15">
        <v>7.7999999999999996E-3</v>
      </c>
      <c r="G67" s="15"/>
    </row>
    <row r="68" spans="1:7" x14ac:dyDescent="0.25">
      <c r="A68" s="12" t="s">
        <v>1614</v>
      </c>
      <c r="B68" s="30" t="s">
        <v>1615</v>
      </c>
      <c r="C68" s="30" t="s">
        <v>881</v>
      </c>
      <c r="D68" s="13">
        <v>59690</v>
      </c>
      <c r="E68" s="14">
        <v>1039.3499999999999</v>
      </c>
      <c r="F68" s="15">
        <v>7.7999999999999996E-3</v>
      </c>
      <c r="G68" s="15"/>
    </row>
    <row r="69" spans="1:7" x14ac:dyDescent="0.25">
      <c r="A69" s="12" t="s">
        <v>1444</v>
      </c>
      <c r="B69" s="30" t="s">
        <v>1445</v>
      </c>
      <c r="C69" s="30" t="s">
        <v>867</v>
      </c>
      <c r="D69" s="13">
        <v>899052</v>
      </c>
      <c r="E69" s="14">
        <v>891.41</v>
      </c>
      <c r="F69" s="15">
        <v>6.7000000000000002E-3</v>
      </c>
      <c r="G69" s="15"/>
    </row>
    <row r="70" spans="1:7" x14ac:dyDescent="0.25">
      <c r="A70" s="12" t="s">
        <v>1616</v>
      </c>
      <c r="B70" s="30" t="s">
        <v>1617</v>
      </c>
      <c r="C70" s="30" t="s">
        <v>1019</v>
      </c>
      <c r="D70" s="13">
        <v>59740</v>
      </c>
      <c r="E70" s="14">
        <v>841.62</v>
      </c>
      <c r="F70" s="15">
        <v>6.3E-3</v>
      </c>
      <c r="G70" s="15"/>
    </row>
    <row r="71" spans="1:7" x14ac:dyDescent="0.25">
      <c r="A71" s="12" t="s">
        <v>1618</v>
      </c>
      <c r="B71" s="30" t="s">
        <v>1619</v>
      </c>
      <c r="C71" s="30" t="s">
        <v>927</v>
      </c>
      <c r="D71" s="13">
        <v>90509</v>
      </c>
      <c r="E71" s="14">
        <v>811.32</v>
      </c>
      <c r="F71" s="15">
        <v>6.1000000000000004E-3</v>
      </c>
      <c r="G71" s="15"/>
    </row>
    <row r="72" spans="1:7" x14ac:dyDescent="0.25">
      <c r="A72" s="12" t="s">
        <v>1550</v>
      </c>
      <c r="B72" s="30" t="s">
        <v>1551</v>
      </c>
      <c r="C72" s="30" t="s">
        <v>945</v>
      </c>
      <c r="D72" s="13">
        <v>18126</v>
      </c>
      <c r="E72" s="14">
        <v>792.4</v>
      </c>
      <c r="F72" s="15">
        <v>5.8999999999999999E-3</v>
      </c>
      <c r="G72" s="15"/>
    </row>
    <row r="73" spans="1:7" x14ac:dyDescent="0.25">
      <c r="A73" s="12" t="s">
        <v>1620</v>
      </c>
      <c r="B73" s="30" t="s">
        <v>1621</v>
      </c>
      <c r="C73" s="30" t="s">
        <v>1092</v>
      </c>
      <c r="D73" s="13">
        <v>100536</v>
      </c>
      <c r="E73" s="14">
        <v>764.58</v>
      </c>
      <c r="F73" s="15">
        <v>5.7000000000000002E-3</v>
      </c>
      <c r="G73" s="15"/>
    </row>
    <row r="74" spans="1:7" x14ac:dyDescent="0.25">
      <c r="A74" s="12" t="s">
        <v>1622</v>
      </c>
      <c r="B74" s="30" t="s">
        <v>1623</v>
      </c>
      <c r="C74" s="30" t="s">
        <v>948</v>
      </c>
      <c r="D74" s="13">
        <v>35294</v>
      </c>
      <c r="E74" s="14">
        <v>733.87</v>
      </c>
      <c r="F74" s="15">
        <v>5.4999999999999997E-3</v>
      </c>
      <c r="G74" s="15"/>
    </row>
    <row r="75" spans="1:7" x14ac:dyDescent="0.25">
      <c r="A75" s="12" t="s">
        <v>1624</v>
      </c>
      <c r="B75" s="30" t="s">
        <v>1625</v>
      </c>
      <c r="C75" s="30" t="s">
        <v>867</v>
      </c>
      <c r="D75" s="13">
        <v>93300</v>
      </c>
      <c r="E75" s="14">
        <v>609.80999999999995</v>
      </c>
      <c r="F75" s="15">
        <v>4.5999999999999999E-3</v>
      </c>
      <c r="G75" s="15"/>
    </row>
    <row r="76" spans="1:7" x14ac:dyDescent="0.25">
      <c r="A76" s="12" t="s">
        <v>1626</v>
      </c>
      <c r="B76" s="30" t="s">
        <v>1627</v>
      </c>
      <c r="C76" s="30" t="s">
        <v>922</v>
      </c>
      <c r="D76" s="13">
        <v>135642</v>
      </c>
      <c r="E76" s="14">
        <v>567.87</v>
      </c>
      <c r="F76" s="15">
        <v>4.3E-3</v>
      </c>
      <c r="G76" s="15"/>
    </row>
    <row r="77" spans="1:7" x14ac:dyDescent="0.25">
      <c r="A77" s="12" t="s">
        <v>1628</v>
      </c>
      <c r="B77" s="30" t="s">
        <v>1629</v>
      </c>
      <c r="C77" s="30" t="s">
        <v>993</v>
      </c>
      <c r="D77" s="13">
        <v>128463</v>
      </c>
      <c r="E77" s="14">
        <v>538.32000000000005</v>
      </c>
      <c r="F77" s="15">
        <v>4.0000000000000001E-3</v>
      </c>
      <c r="G77" s="15"/>
    </row>
    <row r="78" spans="1:7" x14ac:dyDescent="0.25">
      <c r="A78" s="12" t="s">
        <v>1630</v>
      </c>
      <c r="B78" s="30" t="s">
        <v>1631</v>
      </c>
      <c r="C78" s="30" t="s">
        <v>938</v>
      </c>
      <c r="D78" s="13">
        <v>37598</v>
      </c>
      <c r="E78" s="14">
        <v>512.08000000000004</v>
      </c>
      <c r="F78" s="15">
        <v>3.8E-3</v>
      </c>
      <c r="G78" s="15"/>
    </row>
    <row r="79" spans="1:7" x14ac:dyDescent="0.25">
      <c r="A79" s="12" t="s">
        <v>1062</v>
      </c>
      <c r="B79" s="30" t="s">
        <v>1063</v>
      </c>
      <c r="C79" s="30" t="s">
        <v>876</v>
      </c>
      <c r="D79" s="13">
        <v>14658</v>
      </c>
      <c r="E79" s="14">
        <v>384.87</v>
      </c>
      <c r="F79" s="15">
        <v>2.8999999999999998E-3</v>
      </c>
      <c r="G79" s="15"/>
    </row>
    <row r="80" spans="1:7" x14ac:dyDescent="0.25">
      <c r="A80" s="12" t="s">
        <v>1632</v>
      </c>
      <c r="B80" s="30" t="s">
        <v>1633</v>
      </c>
      <c r="C80" s="30" t="s">
        <v>881</v>
      </c>
      <c r="D80" s="13">
        <v>121901</v>
      </c>
      <c r="E80" s="14">
        <v>328.58</v>
      </c>
      <c r="F80" s="15">
        <v>2.5000000000000001E-3</v>
      </c>
      <c r="G80" s="15"/>
    </row>
    <row r="81" spans="1:7" x14ac:dyDescent="0.25">
      <c r="A81" s="12" t="s">
        <v>1634</v>
      </c>
      <c r="B81" s="30" t="s">
        <v>1635</v>
      </c>
      <c r="C81" s="30" t="s">
        <v>922</v>
      </c>
      <c r="D81" s="13">
        <v>14909</v>
      </c>
      <c r="E81" s="14">
        <v>311.07</v>
      </c>
      <c r="F81" s="15">
        <v>2.3E-3</v>
      </c>
      <c r="G81" s="15"/>
    </row>
    <row r="82" spans="1:7" x14ac:dyDescent="0.25">
      <c r="A82" s="12" t="s">
        <v>1636</v>
      </c>
      <c r="B82" s="30" t="s">
        <v>1637</v>
      </c>
      <c r="C82" s="30" t="s">
        <v>993</v>
      </c>
      <c r="D82" s="13">
        <v>258757</v>
      </c>
      <c r="E82" s="14">
        <v>202.35</v>
      </c>
      <c r="F82" s="15">
        <v>1.5E-3</v>
      </c>
      <c r="G82" s="15"/>
    </row>
    <row r="83" spans="1:7" x14ac:dyDescent="0.25">
      <c r="A83" s="16" t="s">
        <v>102</v>
      </c>
      <c r="B83" s="31"/>
      <c r="C83" s="31"/>
      <c r="D83" s="17"/>
      <c r="E83" s="37">
        <v>129934.97</v>
      </c>
      <c r="F83" s="38">
        <v>0.97440000000000004</v>
      </c>
      <c r="G83" s="20"/>
    </row>
    <row r="84" spans="1:7" x14ac:dyDescent="0.25">
      <c r="A84" s="16" t="s">
        <v>1196</v>
      </c>
      <c r="B84" s="30"/>
      <c r="C84" s="30"/>
      <c r="D84" s="13"/>
      <c r="E84" s="14"/>
      <c r="F84" s="15"/>
      <c r="G84" s="15"/>
    </row>
    <row r="85" spans="1:7" x14ac:dyDescent="0.25">
      <c r="A85" s="16" t="s">
        <v>102</v>
      </c>
      <c r="B85" s="30"/>
      <c r="C85" s="30"/>
      <c r="D85" s="13"/>
      <c r="E85" s="39" t="s">
        <v>92</v>
      </c>
      <c r="F85" s="40" t="s">
        <v>92</v>
      </c>
      <c r="G85" s="15"/>
    </row>
    <row r="86" spans="1:7" x14ac:dyDescent="0.25">
      <c r="A86" s="21" t="s">
        <v>127</v>
      </c>
      <c r="B86" s="32"/>
      <c r="C86" s="32"/>
      <c r="D86" s="22"/>
      <c r="E86" s="27">
        <v>129934.97</v>
      </c>
      <c r="F86" s="28">
        <v>0.97440000000000004</v>
      </c>
      <c r="G86" s="20"/>
    </row>
    <row r="87" spans="1:7" x14ac:dyDescent="0.25">
      <c r="A87" s="12"/>
      <c r="B87" s="30"/>
      <c r="C87" s="30"/>
      <c r="D87" s="13"/>
      <c r="E87" s="14"/>
      <c r="F87" s="15"/>
      <c r="G87" s="15"/>
    </row>
    <row r="88" spans="1:7" x14ac:dyDescent="0.25">
      <c r="A88" s="12"/>
      <c r="B88" s="30"/>
      <c r="C88" s="30"/>
      <c r="D88" s="13"/>
      <c r="E88" s="14"/>
      <c r="F88" s="15"/>
      <c r="G88" s="15"/>
    </row>
    <row r="89" spans="1:7" x14ac:dyDescent="0.25">
      <c r="A89" s="16" t="s">
        <v>128</v>
      </c>
      <c r="B89" s="30"/>
      <c r="C89" s="30"/>
      <c r="D89" s="13"/>
      <c r="E89" s="14"/>
      <c r="F89" s="15"/>
      <c r="G89" s="15"/>
    </row>
    <row r="90" spans="1:7" x14ac:dyDescent="0.25">
      <c r="A90" s="12" t="s">
        <v>129</v>
      </c>
      <c r="B90" s="30"/>
      <c r="C90" s="30"/>
      <c r="D90" s="13"/>
      <c r="E90" s="14">
        <v>4397.8599999999997</v>
      </c>
      <c r="F90" s="15">
        <v>3.3000000000000002E-2</v>
      </c>
      <c r="G90" s="15">
        <v>5.9233000000000001E-2</v>
      </c>
    </row>
    <row r="91" spans="1:7" x14ac:dyDescent="0.25">
      <c r="A91" s="16" t="s">
        <v>102</v>
      </c>
      <c r="B91" s="31"/>
      <c r="C91" s="31"/>
      <c r="D91" s="17"/>
      <c r="E91" s="37">
        <v>4397.8599999999997</v>
      </c>
      <c r="F91" s="38">
        <v>3.3000000000000002E-2</v>
      </c>
      <c r="G91" s="20"/>
    </row>
    <row r="92" spans="1:7" x14ac:dyDescent="0.25">
      <c r="A92" s="12"/>
      <c r="B92" s="30"/>
      <c r="C92" s="30"/>
      <c r="D92" s="13"/>
      <c r="E92" s="14"/>
      <c r="F92" s="15"/>
      <c r="G92" s="15"/>
    </row>
    <row r="93" spans="1:7" x14ac:dyDescent="0.25">
      <c r="A93" s="21" t="s">
        <v>127</v>
      </c>
      <c r="B93" s="32"/>
      <c r="C93" s="32"/>
      <c r="D93" s="22"/>
      <c r="E93" s="18">
        <v>4397.8599999999997</v>
      </c>
      <c r="F93" s="19">
        <v>3.3000000000000002E-2</v>
      </c>
      <c r="G93" s="20"/>
    </row>
    <row r="94" spans="1:7" x14ac:dyDescent="0.25">
      <c r="A94" s="12" t="s">
        <v>130</v>
      </c>
      <c r="B94" s="30"/>
      <c r="C94" s="30"/>
      <c r="D94" s="13"/>
      <c r="E94" s="14">
        <v>0.71369419999999995</v>
      </c>
      <c r="F94" s="15">
        <v>5.0000000000000004E-6</v>
      </c>
      <c r="G94" s="15"/>
    </row>
    <row r="95" spans="1:7" x14ac:dyDescent="0.25">
      <c r="A95" s="12" t="s">
        <v>131</v>
      </c>
      <c r="B95" s="30"/>
      <c r="C95" s="30"/>
      <c r="D95" s="13"/>
      <c r="E95" s="23">
        <v>-969.89369420000003</v>
      </c>
      <c r="F95" s="24">
        <v>-7.4050000000000001E-3</v>
      </c>
      <c r="G95" s="15">
        <v>5.9233000000000001E-2</v>
      </c>
    </row>
    <row r="96" spans="1:7" x14ac:dyDescent="0.25">
      <c r="A96" s="25" t="s">
        <v>132</v>
      </c>
      <c r="B96" s="33"/>
      <c r="C96" s="33"/>
      <c r="D96" s="26"/>
      <c r="E96" s="27">
        <v>133363.65</v>
      </c>
      <c r="F96" s="28">
        <v>1</v>
      </c>
      <c r="G96" s="28"/>
    </row>
    <row r="101" spans="1:7" x14ac:dyDescent="0.25">
      <c r="A101" s="1" t="s">
        <v>1957</v>
      </c>
    </row>
    <row r="102" spans="1:7" x14ac:dyDescent="0.25">
      <c r="A102" s="47" t="s">
        <v>1958</v>
      </c>
      <c r="B102" s="34" t="s">
        <v>92</v>
      </c>
    </row>
    <row r="103" spans="1:7" x14ac:dyDescent="0.25">
      <c r="A103" t="s">
        <v>1959</v>
      </c>
    </row>
    <row r="104" spans="1:7" x14ac:dyDescent="0.25">
      <c r="A104" t="s">
        <v>1960</v>
      </c>
      <c r="B104" t="s">
        <v>1961</v>
      </c>
      <c r="C104" t="s">
        <v>1961</v>
      </c>
    </row>
    <row r="105" spans="1:7" x14ac:dyDescent="0.25">
      <c r="B105" s="48">
        <v>44803</v>
      </c>
      <c r="C105" s="48">
        <v>44834</v>
      </c>
    </row>
    <row r="106" spans="1:7" x14ac:dyDescent="0.25">
      <c r="A106" t="s">
        <v>1965</v>
      </c>
      <c r="B106">
        <v>26.719000000000001</v>
      </c>
      <c r="C106">
        <v>26.655000000000001</v>
      </c>
      <c r="E106" s="2"/>
      <c r="G106"/>
    </row>
    <row r="107" spans="1:7" x14ac:dyDescent="0.25">
      <c r="A107" t="s">
        <v>1966</v>
      </c>
      <c r="B107">
        <v>23.376000000000001</v>
      </c>
      <c r="C107">
        <v>23.318999999999999</v>
      </c>
      <c r="E107" s="2"/>
      <c r="G107"/>
    </row>
    <row r="108" spans="1:7" x14ac:dyDescent="0.25">
      <c r="A108" t="s">
        <v>1990</v>
      </c>
      <c r="B108">
        <v>25.244</v>
      </c>
      <c r="C108">
        <v>25.146999999999998</v>
      </c>
      <c r="E108" s="2"/>
      <c r="G108"/>
    </row>
    <row r="109" spans="1:7" x14ac:dyDescent="0.25">
      <c r="A109" t="s">
        <v>1991</v>
      </c>
      <c r="B109">
        <v>21.936</v>
      </c>
      <c r="C109">
        <v>21.852</v>
      </c>
      <c r="E109" s="2"/>
      <c r="G109"/>
    </row>
    <row r="110" spans="1:7" x14ac:dyDescent="0.25">
      <c r="E110" s="2"/>
      <c r="G110"/>
    </row>
    <row r="111" spans="1:7" x14ac:dyDescent="0.25">
      <c r="A111" t="s">
        <v>1976</v>
      </c>
      <c r="B111" s="34" t="s">
        <v>92</v>
      </c>
    </row>
    <row r="112" spans="1:7" x14ac:dyDescent="0.25">
      <c r="A112" t="s">
        <v>1977</v>
      </c>
      <c r="B112" s="34" t="s">
        <v>92</v>
      </c>
    </row>
    <row r="113" spans="1:4" ht="30" x14ac:dyDescent="0.25">
      <c r="A113" s="47" t="s">
        <v>1978</v>
      </c>
      <c r="B113" s="34" t="s">
        <v>92</v>
      </c>
    </row>
    <row r="114" spans="1:4" x14ac:dyDescent="0.25">
      <c r="A114" s="47" t="s">
        <v>1979</v>
      </c>
      <c r="B114" s="34" t="s">
        <v>92</v>
      </c>
    </row>
    <row r="115" spans="1:4" x14ac:dyDescent="0.25">
      <c r="A115" t="s">
        <v>2018</v>
      </c>
      <c r="B115" s="49">
        <v>0.17375399999999999</v>
      </c>
    </row>
    <row r="116" spans="1:4" ht="30" x14ac:dyDescent="0.25">
      <c r="A116" s="47" t="s">
        <v>1981</v>
      </c>
      <c r="B116" s="34" t="s">
        <v>92</v>
      </c>
    </row>
    <row r="117" spans="1:4" ht="30" x14ac:dyDescent="0.25">
      <c r="A117" s="47" t="s">
        <v>1982</v>
      </c>
      <c r="B117" s="34" t="s">
        <v>92</v>
      </c>
    </row>
    <row r="118" spans="1:4" x14ac:dyDescent="0.25">
      <c r="A118" s="47" t="s">
        <v>2114</v>
      </c>
      <c r="B118" s="34" t="s">
        <v>92</v>
      </c>
    </row>
    <row r="119" spans="1:4" x14ac:dyDescent="0.25">
      <c r="A119" s="47" t="s">
        <v>2115</v>
      </c>
      <c r="B119" s="34" t="s">
        <v>92</v>
      </c>
    </row>
    <row r="122" spans="1:4" ht="30" x14ac:dyDescent="0.25">
      <c r="A122" s="63" t="s">
        <v>2164</v>
      </c>
      <c r="B122" s="55" t="s">
        <v>2165</v>
      </c>
      <c r="C122" s="55" t="s">
        <v>2121</v>
      </c>
      <c r="D122" s="65" t="s">
        <v>2122</v>
      </c>
    </row>
    <row r="123" spans="1:4" ht="87" customHeight="1" x14ac:dyDescent="0.25">
      <c r="A123" s="64" t="str">
        <f>HYPERLINK("[EDEL_Portfolio Monthly 30092022.xlsx]EEESCF!A1","Edelweiss Small Cap Fund")</f>
        <v>Edelweiss Small Cap Fund</v>
      </c>
      <c r="B123" s="56"/>
      <c r="C123" s="56" t="s">
        <v>2144</v>
      </c>
      <c r="D123"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C111E-6E30-43E8-A808-7F410E713456}">
  <dimension ref="A1:H193"/>
  <sheetViews>
    <sheetView showGridLines="0" workbookViewId="0">
      <pane ySplit="4" topLeftCell="A182"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55</v>
      </c>
      <c r="B1" s="66"/>
      <c r="C1" s="66"/>
      <c r="D1" s="66"/>
      <c r="E1" s="66"/>
      <c r="F1" s="66"/>
      <c r="G1" s="66"/>
      <c r="H1" s="51" t="str">
        <f>HYPERLINK("[EDEL_Portfolio Monthly 30092022.xlsx]Index!A1","Index")</f>
        <v>Index</v>
      </c>
    </row>
    <row r="2" spans="1:8" ht="18.75" x14ac:dyDescent="0.25">
      <c r="A2" s="66" t="s">
        <v>56</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856</v>
      </c>
      <c r="B8" s="30" t="s">
        <v>857</v>
      </c>
      <c r="C8" s="30" t="s">
        <v>858</v>
      </c>
      <c r="D8" s="13">
        <v>87492</v>
      </c>
      <c r="E8" s="14">
        <v>2080.34</v>
      </c>
      <c r="F8" s="15">
        <v>7.0599999999999996E-2</v>
      </c>
      <c r="G8" s="15"/>
    </row>
    <row r="9" spans="1:8" x14ac:dyDescent="0.25">
      <c r="A9" s="12" t="s">
        <v>844</v>
      </c>
      <c r="B9" s="30" t="s">
        <v>845</v>
      </c>
      <c r="C9" s="30" t="s">
        <v>846</v>
      </c>
      <c r="D9" s="13">
        <v>198750</v>
      </c>
      <c r="E9" s="14">
        <v>1631.04</v>
      </c>
      <c r="F9" s="15">
        <v>5.5399999999999998E-2</v>
      </c>
      <c r="G9" s="15"/>
    </row>
    <row r="10" spans="1:8" x14ac:dyDescent="0.25">
      <c r="A10" s="12" t="s">
        <v>874</v>
      </c>
      <c r="B10" s="30" t="s">
        <v>875</v>
      </c>
      <c r="C10" s="30" t="s">
        <v>876</v>
      </c>
      <c r="D10" s="13">
        <v>307800</v>
      </c>
      <c r="E10" s="14">
        <v>1587.02</v>
      </c>
      <c r="F10" s="15">
        <v>5.3900000000000003E-2</v>
      </c>
      <c r="G10" s="15"/>
    </row>
    <row r="11" spans="1:8" x14ac:dyDescent="0.25">
      <c r="A11" s="12" t="s">
        <v>902</v>
      </c>
      <c r="B11" s="30" t="s">
        <v>903</v>
      </c>
      <c r="C11" s="30" t="s">
        <v>855</v>
      </c>
      <c r="D11" s="13">
        <v>146740</v>
      </c>
      <c r="E11" s="14">
        <v>1264.9000000000001</v>
      </c>
      <c r="F11" s="15">
        <v>4.2900000000000001E-2</v>
      </c>
      <c r="G11" s="15"/>
    </row>
    <row r="12" spans="1:8" x14ac:dyDescent="0.25">
      <c r="A12" s="12" t="s">
        <v>850</v>
      </c>
      <c r="B12" s="30" t="s">
        <v>851</v>
      </c>
      <c r="C12" s="30" t="s">
        <v>852</v>
      </c>
      <c r="D12" s="13">
        <v>34000</v>
      </c>
      <c r="E12" s="14">
        <v>1174.96</v>
      </c>
      <c r="F12" s="15">
        <v>3.9899999999999998E-2</v>
      </c>
      <c r="G12" s="15"/>
    </row>
    <row r="13" spans="1:8" x14ac:dyDescent="0.25">
      <c r="A13" s="12" t="s">
        <v>1117</v>
      </c>
      <c r="B13" s="30" t="s">
        <v>1118</v>
      </c>
      <c r="C13" s="30" t="s">
        <v>1028</v>
      </c>
      <c r="D13" s="13">
        <v>250870</v>
      </c>
      <c r="E13" s="14">
        <v>833.39</v>
      </c>
      <c r="F13" s="15">
        <v>2.8299999999999999E-2</v>
      </c>
      <c r="G13" s="15"/>
    </row>
    <row r="14" spans="1:8" x14ac:dyDescent="0.25">
      <c r="A14" s="12" t="s">
        <v>1151</v>
      </c>
      <c r="B14" s="30" t="s">
        <v>1152</v>
      </c>
      <c r="C14" s="30" t="s">
        <v>855</v>
      </c>
      <c r="D14" s="13">
        <v>125484</v>
      </c>
      <c r="E14" s="14">
        <v>665.82</v>
      </c>
      <c r="F14" s="15">
        <v>2.2599999999999999E-2</v>
      </c>
      <c r="G14" s="15"/>
    </row>
    <row r="15" spans="1:8" x14ac:dyDescent="0.25">
      <c r="A15" s="12" t="s">
        <v>882</v>
      </c>
      <c r="B15" s="30" t="s">
        <v>883</v>
      </c>
      <c r="C15" s="30" t="s">
        <v>855</v>
      </c>
      <c r="D15" s="13">
        <v>45229</v>
      </c>
      <c r="E15" s="14">
        <v>642.86</v>
      </c>
      <c r="F15" s="15">
        <v>2.18E-2</v>
      </c>
      <c r="G15" s="15"/>
    </row>
    <row r="16" spans="1:8" x14ac:dyDescent="0.25">
      <c r="A16" s="12" t="s">
        <v>991</v>
      </c>
      <c r="B16" s="30" t="s">
        <v>992</v>
      </c>
      <c r="C16" s="30" t="s">
        <v>993</v>
      </c>
      <c r="D16" s="13">
        <v>32190</v>
      </c>
      <c r="E16" s="14">
        <v>594.77</v>
      </c>
      <c r="F16" s="15">
        <v>2.0199999999999999E-2</v>
      </c>
      <c r="G16" s="15"/>
    </row>
    <row r="17" spans="1:7" x14ac:dyDescent="0.25">
      <c r="A17" s="12" t="s">
        <v>900</v>
      </c>
      <c r="B17" s="30" t="s">
        <v>901</v>
      </c>
      <c r="C17" s="30" t="s">
        <v>881</v>
      </c>
      <c r="D17" s="13">
        <v>40481</v>
      </c>
      <c r="E17" s="14">
        <v>572.17999999999995</v>
      </c>
      <c r="F17" s="15">
        <v>1.9400000000000001E-2</v>
      </c>
      <c r="G17" s="15"/>
    </row>
    <row r="18" spans="1:7" x14ac:dyDescent="0.25">
      <c r="A18" s="12" t="s">
        <v>932</v>
      </c>
      <c r="B18" s="30" t="s">
        <v>933</v>
      </c>
      <c r="C18" s="30" t="s">
        <v>855</v>
      </c>
      <c r="D18" s="13">
        <v>75383</v>
      </c>
      <c r="E18" s="14">
        <v>552.71</v>
      </c>
      <c r="F18" s="15">
        <v>1.8800000000000001E-2</v>
      </c>
      <c r="G18" s="15"/>
    </row>
    <row r="19" spans="1:7" x14ac:dyDescent="0.25">
      <c r="A19" s="12" t="s">
        <v>859</v>
      </c>
      <c r="B19" s="30" t="s">
        <v>860</v>
      </c>
      <c r="C19" s="30" t="s">
        <v>861</v>
      </c>
      <c r="D19" s="13">
        <v>4957</v>
      </c>
      <c r="E19" s="14">
        <v>437.61</v>
      </c>
      <c r="F19" s="15">
        <v>1.49E-2</v>
      </c>
      <c r="G19" s="15"/>
    </row>
    <row r="20" spans="1:7" x14ac:dyDescent="0.25">
      <c r="A20" s="12" t="s">
        <v>1026</v>
      </c>
      <c r="B20" s="30" t="s">
        <v>1027</v>
      </c>
      <c r="C20" s="30" t="s">
        <v>1028</v>
      </c>
      <c r="D20" s="13">
        <v>13332</v>
      </c>
      <c r="E20" s="14">
        <v>359.49</v>
      </c>
      <c r="F20" s="15">
        <v>1.2200000000000001E-2</v>
      </c>
      <c r="G20" s="15"/>
    </row>
    <row r="21" spans="1:7" x14ac:dyDescent="0.25">
      <c r="A21" s="12" t="s">
        <v>968</v>
      </c>
      <c r="B21" s="30" t="s">
        <v>969</v>
      </c>
      <c r="C21" s="30" t="s">
        <v>970</v>
      </c>
      <c r="D21" s="13">
        <v>170200</v>
      </c>
      <c r="E21" s="14">
        <v>337.68</v>
      </c>
      <c r="F21" s="15">
        <v>1.15E-2</v>
      </c>
      <c r="G21" s="15"/>
    </row>
    <row r="22" spans="1:7" x14ac:dyDescent="0.25">
      <c r="A22" s="12" t="s">
        <v>915</v>
      </c>
      <c r="B22" s="30" t="s">
        <v>916</v>
      </c>
      <c r="C22" s="30" t="s">
        <v>867</v>
      </c>
      <c r="D22" s="13">
        <v>4517</v>
      </c>
      <c r="E22" s="14">
        <v>331.36</v>
      </c>
      <c r="F22" s="15">
        <v>1.1299999999999999E-2</v>
      </c>
      <c r="G22" s="15"/>
    </row>
    <row r="23" spans="1:7" x14ac:dyDescent="0.25">
      <c r="A23" s="12" t="s">
        <v>930</v>
      </c>
      <c r="B23" s="30" t="s">
        <v>931</v>
      </c>
      <c r="C23" s="30" t="s">
        <v>919</v>
      </c>
      <c r="D23" s="13">
        <v>327250</v>
      </c>
      <c r="E23" s="14">
        <v>233.33</v>
      </c>
      <c r="F23" s="15">
        <v>7.9000000000000008E-3</v>
      </c>
      <c r="G23" s="15"/>
    </row>
    <row r="24" spans="1:7" x14ac:dyDescent="0.25">
      <c r="A24" s="12" t="s">
        <v>910</v>
      </c>
      <c r="B24" s="30" t="s">
        <v>911</v>
      </c>
      <c r="C24" s="30" t="s">
        <v>849</v>
      </c>
      <c r="D24" s="13">
        <v>42000</v>
      </c>
      <c r="E24" s="14">
        <v>213.72</v>
      </c>
      <c r="F24" s="15">
        <v>7.3000000000000001E-3</v>
      </c>
      <c r="G24" s="15"/>
    </row>
    <row r="25" spans="1:7" x14ac:dyDescent="0.25">
      <c r="A25" s="12" t="s">
        <v>1083</v>
      </c>
      <c r="B25" s="30" t="s">
        <v>1084</v>
      </c>
      <c r="C25" s="30" t="s">
        <v>1085</v>
      </c>
      <c r="D25" s="13">
        <v>417</v>
      </c>
      <c r="E25" s="14">
        <v>211.28</v>
      </c>
      <c r="F25" s="15">
        <v>7.1999999999999998E-3</v>
      </c>
      <c r="G25" s="15"/>
    </row>
    <row r="26" spans="1:7" x14ac:dyDescent="0.25">
      <c r="A26" s="12" t="s">
        <v>906</v>
      </c>
      <c r="B26" s="30" t="s">
        <v>907</v>
      </c>
      <c r="C26" s="30" t="s">
        <v>881</v>
      </c>
      <c r="D26" s="13">
        <v>22400</v>
      </c>
      <c r="E26" s="14">
        <v>208.85</v>
      </c>
      <c r="F26" s="15">
        <v>7.1000000000000004E-3</v>
      </c>
      <c r="G26" s="15"/>
    </row>
    <row r="27" spans="1:7" x14ac:dyDescent="0.25">
      <c r="A27" s="12" t="s">
        <v>1182</v>
      </c>
      <c r="B27" s="30" t="s">
        <v>1183</v>
      </c>
      <c r="C27" s="30" t="s">
        <v>873</v>
      </c>
      <c r="D27" s="13">
        <v>4559</v>
      </c>
      <c r="E27" s="14">
        <v>197.66</v>
      </c>
      <c r="F27" s="15">
        <v>6.7000000000000002E-3</v>
      </c>
      <c r="G27" s="15"/>
    </row>
    <row r="28" spans="1:7" x14ac:dyDescent="0.25">
      <c r="A28" s="12" t="s">
        <v>1430</v>
      </c>
      <c r="B28" s="30" t="s">
        <v>1446</v>
      </c>
      <c r="C28" s="30" t="s">
        <v>990</v>
      </c>
      <c r="D28" s="13">
        <v>24610</v>
      </c>
      <c r="E28" s="14">
        <v>196.86</v>
      </c>
      <c r="F28" s="15">
        <v>6.7000000000000002E-3</v>
      </c>
      <c r="G28" s="15"/>
    </row>
    <row r="29" spans="1:7" x14ac:dyDescent="0.25">
      <c r="A29" s="12" t="s">
        <v>959</v>
      </c>
      <c r="B29" s="30" t="s">
        <v>960</v>
      </c>
      <c r="C29" s="30" t="s">
        <v>861</v>
      </c>
      <c r="D29" s="13">
        <v>14690</v>
      </c>
      <c r="E29" s="14">
        <v>186.3</v>
      </c>
      <c r="F29" s="15">
        <v>6.3E-3</v>
      </c>
      <c r="G29" s="15"/>
    </row>
    <row r="30" spans="1:7" x14ac:dyDescent="0.25">
      <c r="A30" s="12" t="s">
        <v>879</v>
      </c>
      <c r="B30" s="30" t="s">
        <v>880</v>
      </c>
      <c r="C30" s="30" t="s">
        <v>881</v>
      </c>
      <c r="D30" s="13">
        <v>6169</v>
      </c>
      <c r="E30" s="14">
        <v>185.35</v>
      </c>
      <c r="F30" s="15">
        <v>6.3E-3</v>
      </c>
      <c r="G30" s="15"/>
    </row>
    <row r="31" spans="1:7" x14ac:dyDescent="0.25">
      <c r="A31" s="12" t="s">
        <v>1172</v>
      </c>
      <c r="B31" s="30" t="s">
        <v>1173</v>
      </c>
      <c r="C31" s="30" t="s">
        <v>899</v>
      </c>
      <c r="D31" s="13">
        <v>115147</v>
      </c>
      <c r="E31" s="14">
        <v>183.83</v>
      </c>
      <c r="F31" s="15">
        <v>6.1999999999999998E-3</v>
      </c>
      <c r="G31" s="15"/>
    </row>
    <row r="32" spans="1:7" x14ac:dyDescent="0.25">
      <c r="A32" s="12" t="s">
        <v>862</v>
      </c>
      <c r="B32" s="30" t="s">
        <v>863</v>
      </c>
      <c r="C32" s="30" t="s">
        <v>864</v>
      </c>
      <c r="D32" s="13">
        <v>7586</v>
      </c>
      <c r="E32" s="14">
        <v>177.88</v>
      </c>
      <c r="F32" s="15">
        <v>6.0000000000000001E-3</v>
      </c>
      <c r="G32" s="15"/>
    </row>
    <row r="33" spans="1:7" x14ac:dyDescent="0.25">
      <c r="A33" s="12" t="s">
        <v>1430</v>
      </c>
      <c r="B33" s="30" t="s">
        <v>1431</v>
      </c>
      <c r="C33" s="30" t="s">
        <v>990</v>
      </c>
      <c r="D33" s="13">
        <v>43689</v>
      </c>
      <c r="E33" s="14">
        <v>175.65</v>
      </c>
      <c r="F33" s="15">
        <v>6.0000000000000001E-3</v>
      </c>
      <c r="G33" s="15"/>
    </row>
    <row r="34" spans="1:7" x14ac:dyDescent="0.25">
      <c r="A34" s="12" t="s">
        <v>1391</v>
      </c>
      <c r="B34" s="30" t="s">
        <v>1392</v>
      </c>
      <c r="C34" s="30" t="s">
        <v>973</v>
      </c>
      <c r="D34" s="13">
        <v>193656</v>
      </c>
      <c r="E34" s="14">
        <v>168.58</v>
      </c>
      <c r="F34" s="15">
        <v>5.7000000000000002E-3</v>
      </c>
      <c r="G34" s="15"/>
    </row>
    <row r="35" spans="1:7" x14ac:dyDescent="0.25">
      <c r="A35" s="12" t="s">
        <v>1389</v>
      </c>
      <c r="B35" s="30" t="s">
        <v>1390</v>
      </c>
      <c r="C35" s="30" t="s">
        <v>867</v>
      </c>
      <c r="D35" s="13">
        <v>9860</v>
      </c>
      <c r="E35" s="14">
        <v>165.49</v>
      </c>
      <c r="F35" s="15">
        <v>5.5999999999999999E-3</v>
      </c>
      <c r="G35" s="15"/>
    </row>
    <row r="36" spans="1:7" x14ac:dyDescent="0.25">
      <c r="A36" s="12" t="s">
        <v>871</v>
      </c>
      <c r="B36" s="30" t="s">
        <v>872</v>
      </c>
      <c r="C36" s="30" t="s">
        <v>873</v>
      </c>
      <c r="D36" s="13">
        <v>15950</v>
      </c>
      <c r="E36" s="14">
        <v>151.31</v>
      </c>
      <c r="F36" s="15">
        <v>5.1000000000000004E-3</v>
      </c>
      <c r="G36" s="15"/>
    </row>
    <row r="37" spans="1:7" x14ac:dyDescent="0.25">
      <c r="A37" s="12" t="s">
        <v>895</v>
      </c>
      <c r="B37" s="30" t="s">
        <v>896</v>
      </c>
      <c r="C37" s="30" t="s">
        <v>864</v>
      </c>
      <c r="D37" s="13">
        <v>148242</v>
      </c>
      <c r="E37" s="14">
        <v>149.65</v>
      </c>
      <c r="F37" s="15">
        <v>5.1000000000000004E-3</v>
      </c>
      <c r="G37" s="15"/>
    </row>
    <row r="38" spans="1:7" x14ac:dyDescent="0.25">
      <c r="A38" s="12" t="s">
        <v>868</v>
      </c>
      <c r="B38" s="30" t="s">
        <v>869</v>
      </c>
      <c r="C38" s="30" t="s">
        <v>870</v>
      </c>
      <c r="D38" s="13">
        <v>21694</v>
      </c>
      <c r="E38" s="14">
        <v>145.79</v>
      </c>
      <c r="F38" s="15">
        <v>5.0000000000000001E-3</v>
      </c>
      <c r="G38" s="15"/>
    </row>
    <row r="39" spans="1:7" x14ac:dyDescent="0.25">
      <c r="A39" s="12" t="s">
        <v>1035</v>
      </c>
      <c r="B39" s="30" t="s">
        <v>1036</v>
      </c>
      <c r="C39" s="30" t="s">
        <v>855</v>
      </c>
      <c r="D39" s="13">
        <v>11605</v>
      </c>
      <c r="E39" s="14">
        <v>137.54</v>
      </c>
      <c r="F39" s="15">
        <v>4.7000000000000002E-3</v>
      </c>
      <c r="G39" s="15"/>
    </row>
    <row r="40" spans="1:7" x14ac:dyDescent="0.25">
      <c r="A40" s="12" t="s">
        <v>1147</v>
      </c>
      <c r="B40" s="30" t="s">
        <v>1148</v>
      </c>
      <c r="C40" s="30" t="s">
        <v>855</v>
      </c>
      <c r="D40" s="13">
        <v>96669</v>
      </c>
      <c r="E40" s="14">
        <v>127.99</v>
      </c>
      <c r="F40" s="15">
        <v>4.3E-3</v>
      </c>
      <c r="G40" s="15"/>
    </row>
    <row r="41" spans="1:7" x14ac:dyDescent="0.25">
      <c r="A41" s="12" t="s">
        <v>1050</v>
      </c>
      <c r="B41" s="30" t="s">
        <v>1051</v>
      </c>
      <c r="C41" s="30" t="s">
        <v>876</v>
      </c>
      <c r="D41" s="13">
        <v>7600</v>
      </c>
      <c r="E41" s="14">
        <v>127.29</v>
      </c>
      <c r="F41" s="15">
        <v>4.3E-3</v>
      </c>
      <c r="G41" s="15"/>
    </row>
    <row r="42" spans="1:7" x14ac:dyDescent="0.25">
      <c r="A42" s="12" t="s">
        <v>1071</v>
      </c>
      <c r="B42" s="30" t="s">
        <v>1072</v>
      </c>
      <c r="C42" s="30" t="s">
        <v>881</v>
      </c>
      <c r="D42" s="13">
        <v>3906</v>
      </c>
      <c r="E42" s="14">
        <v>126.6</v>
      </c>
      <c r="F42" s="15">
        <v>4.3E-3</v>
      </c>
      <c r="G42" s="15"/>
    </row>
    <row r="43" spans="1:7" x14ac:dyDescent="0.25">
      <c r="A43" s="12" t="s">
        <v>1095</v>
      </c>
      <c r="B43" s="30" t="s">
        <v>1096</v>
      </c>
      <c r="C43" s="30" t="s">
        <v>861</v>
      </c>
      <c r="D43" s="13">
        <v>12222</v>
      </c>
      <c r="E43" s="14">
        <v>126.16</v>
      </c>
      <c r="F43" s="15">
        <v>4.3E-3</v>
      </c>
      <c r="G43" s="15"/>
    </row>
    <row r="44" spans="1:7" x14ac:dyDescent="0.25">
      <c r="A44" s="12" t="s">
        <v>1428</v>
      </c>
      <c r="B44" s="30" t="s">
        <v>1429</v>
      </c>
      <c r="C44" s="30" t="s">
        <v>1039</v>
      </c>
      <c r="D44" s="13">
        <v>37400</v>
      </c>
      <c r="E44" s="14">
        <v>121.48</v>
      </c>
      <c r="F44" s="15">
        <v>4.1000000000000003E-3</v>
      </c>
      <c r="G44" s="15"/>
    </row>
    <row r="45" spans="1:7" x14ac:dyDescent="0.25">
      <c r="A45" s="12" t="s">
        <v>917</v>
      </c>
      <c r="B45" s="30" t="s">
        <v>918</v>
      </c>
      <c r="C45" s="30" t="s">
        <v>919</v>
      </c>
      <c r="D45" s="13">
        <v>29866</v>
      </c>
      <c r="E45" s="14">
        <v>116.64</v>
      </c>
      <c r="F45" s="15">
        <v>4.0000000000000001E-3</v>
      </c>
      <c r="G45" s="15"/>
    </row>
    <row r="46" spans="1:7" x14ac:dyDescent="0.25">
      <c r="A46" s="12" t="s">
        <v>1161</v>
      </c>
      <c r="B46" s="30" t="s">
        <v>1162</v>
      </c>
      <c r="C46" s="30" t="s">
        <v>1163</v>
      </c>
      <c r="D46" s="13">
        <v>51502</v>
      </c>
      <c r="E46" s="14">
        <v>109.31</v>
      </c>
      <c r="F46" s="15">
        <v>3.7000000000000002E-3</v>
      </c>
      <c r="G46" s="15"/>
    </row>
    <row r="47" spans="1:7" x14ac:dyDescent="0.25">
      <c r="A47" s="12" t="s">
        <v>1052</v>
      </c>
      <c r="B47" s="30" t="s">
        <v>1053</v>
      </c>
      <c r="C47" s="30" t="s">
        <v>876</v>
      </c>
      <c r="D47" s="13">
        <v>1744</v>
      </c>
      <c r="E47" s="14">
        <v>109.09</v>
      </c>
      <c r="F47" s="15">
        <v>3.7000000000000002E-3</v>
      </c>
      <c r="G47" s="15"/>
    </row>
    <row r="48" spans="1:7" x14ac:dyDescent="0.25">
      <c r="A48" s="12" t="s">
        <v>1420</v>
      </c>
      <c r="B48" s="30" t="s">
        <v>1421</v>
      </c>
      <c r="C48" s="30" t="s">
        <v>922</v>
      </c>
      <c r="D48" s="13">
        <v>2710</v>
      </c>
      <c r="E48" s="14">
        <v>106.92</v>
      </c>
      <c r="F48" s="15">
        <v>3.5999999999999999E-3</v>
      </c>
      <c r="G48" s="15"/>
    </row>
    <row r="49" spans="1:7" x14ac:dyDescent="0.25">
      <c r="A49" s="12" t="s">
        <v>1510</v>
      </c>
      <c r="B49" s="30" t="s">
        <v>1511</v>
      </c>
      <c r="C49" s="30" t="s">
        <v>922</v>
      </c>
      <c r="D49" s="13">
        <v>2642</v>
      </c>
      <c r="E49" s="14">
        <v>103.48</v>
      </c>
      <c r="F49" s="15">
        <v>3.5000000000000001E-3</v>
      </c>
      <c r="G49" s="15"/>
    </row>
    <row r="50" spans="1:7" x14ac:dyDescent="0.25">
      <c r="A50" s="12" t="s">
        <v>904</v>
      </c>
      <c r="B50" s="30" t="s">
        <v>905</v>
      </c>
      <c r="C50" s="30" t="s">
        <v>881</v>
      </c>
      <c r="D50" s="13">
        <v>3232</v>
      </c>
      <c r="E50" s="14">
        <v>102.1</v>
      </c>
      <c r="F50" s="15">
        <v>3.5000000000000001E-3</v>
      </c>
      <c r="G50" s="15"/>
    </row>
    <row r="51" spans="1:7" x14ac:dyDescent="0.25">
      <c r="A51" s="12" t="s">
        <v>889</v>
      </c>
      <c r="B51" s="30" t="s">
        <v>890</v>
      </c>
      <c r="C51" s="30" t="s">
        <v>891</v>
      </c>
      <c r="D51" s="13">
        <v>11000</v>
      </c>
      <c r="E51" s="14">
        <v>92.65</v>
      </c>
      <c r="F51" s="15">
        <v>3.0999999999999999E-3</v>
      </c>
      <c r="G51" s="15"/>
    </row>
    <row r="52" spans="1:7" x14ac:dyDescent="0.25">
      <c r="A52" s="12" t="s">
        <v>1188</v>
      </c>
      <c r="B52" s="30" t="s">
        <v>1189</v>
      </c>
      <c r="C52" s="30" t="s">
        <v>922</v>
      </c>
      <c r="D52" s="13">
        <v>3437</v>
      </c>
      <c r="E52" s="14">
        <v>92.47</v>
      </c>
      <c r="F52" s="15">
        <v>3.0999999999999999E-3</v>
      </c>
      <c r="G52" s="15"/>
    </row>
    <row r="53" spans="1:7" x14ac:dyDescent="0.25">
      <c r="A53" s="12" t="s">
        <v>1426</v>
      </c>
      <c r="B53" s="30" t="s">
        <v>1427</v>
      </c>
      <c r="C53" s="30" t="s">
        <v>927</v>
      </c>
      <c r="D53" s="13">
        <v>3000</v>
      </c>
      <c r="E53" s="14">
        <v>92.05</v>
      </c>
      <c r="F53" s="15">
        <v>3.0999999999999999E-3</v>
      </c>
      <c r="G53" s="15"/>
    </row>
    <row r="54" spans="1:7" x14ac:dyDescent="0.25">
      <c r="A54" s="12" t="s">
        <v>1029</v>
      </c>
      <c r="B54" s="30" t="s">
        <v>1030</v>
      </c>
      <c r="C54" s="30" t="s">
        <v>870</v>
      </c>
      <c r="D54" s="13">
        <v>9240</v>
      </c>
      <c r="E54" s="14">
        <v>91.86</v>
      </c>
      <c r="F54" s="15">
        <v>3.0999999999999999E-3</v>
      </c>
      <c r="G54" s="15"/>
    </row>
    <row r="55" spans="1:7" x14ac:dyDescent="0.25">
      <c r="A55" s="12" t="s">
        <v>1638</v>
      </c>
      <c r="B55" s="30" t="s">
        <v>1639</v>
      </c>
      <c r="C55" s="30" t="s">
        <v>948</v>
      </c>
      <c r="D55" s="13">
        <v>915</v>
      </c>
      <c r="E55" s="14">
        <v>91</v>
      </c>
      <c r="F55" s="15">
        <v>3.0999999999999999E-3</v>
      </c>
      <c r="G55" s="15"/>
    </row>
    <row r="56" spans="1:7" x14ac:dyDescent="0.25">
      <c r="A56" s="12" t="s">
        <v>1393</v>
      </c>
      <c r="B56" s="30" t="s">
        <v>1394</v>
      </c>
      <c r="C56" s="30" t="s">
        <v>948</v>
      </c>
      <c r="D56" s="13">
        <v>2821</v>
      </c>
      <c r="E56" s="14">
        <v>90.62</v>
      </c>
      <c r="F56" s="15">
        <v>3.0999999999999999E-3</v>
      </c>
      <c r="G56" s="15"/>
    </row>
    <row r="57" spans="1:7" x14ac:dyDescent="0.25">
      <c r="A57" s="12" t="s">
        <v>1432</v>
      </c>
      <c r="B57" s="30" t="s">
        <v>1433</v>
      </c>
      <c r="C57" s="30" t="s">
        <v>919</v>
      </c>
      <c r="D57" s="13">
        <v>33545</v>
      </c>
      <c r="E57" s="14">
        <v>89.63</v>
      </c>
      <c r="F57" s="15">
        <v>3.0000000000000001E-3</v>
      </c>
      <c r="G57" s="15"/>
    </row>
    <row r="58" spans="1:7" x14ac:dyDescent="0.25">
      <c r="A58" s="12" t="s">
        <v>1190</v>
      </c>
      <c r="B58" s="30" t="s">
        <v>1191</v>
      </c>
      <c r="C58" s="30" t="s">
        <v>970</v>
      </c>
      <c r="D58" s="13">
        <v>14339</v>
      </c>
      <c r="E58" s="14">
        <v>89.29</v>
      </c>
      <c r="F58" s="15">
        <v>3.0000000000000001E-3</v>
      </c>
      <c r="G58" s="15"/>
    </row>
    <row r="59" spans="1:7" x14ac:dyDescent="0.25">
      <c r="A59" s="12" t="s">
        <v>1404</v>
      </c>
      <c r="B59" s="30" t="s">
        <v>1405</v>
      </c>
      <c r="C59" s="30" t="s">
        <v>973</v>
      </c>
      <c r="D59" s="13">
        <v>44664</v>
      </c>
      <c r="E59" s="14">
        <v>89.28</v>
      </c>
      <c r="F59" s="15">
        <v>3.0000000000000001E-3</v>
      </c>
      <c r="G59" s="15"/>
    </row>
    <row r="60" spans="1:7" x14ac:dyDescent="0.25">
      <c r="A60" s="12" t="s">
        <v>1536</v>
      </c>
      <c r="B60" s="30" t="s">
        <v>1537</v>
      </c>
      <c r="C60" s="30" t="s">
        <v>1070</v>
      </c>
      <c r="D60" s="13">
        <v>21511</v>
      </c>
      <c r="E60" s="14">
        <v>87.74</v>
      </c>
      <c r="F60" s="15">
        <v>3.0000000000000001E-3</v>
      </c>
      <c r="G60" s="15"/>
    </row>
    <row r="61" spans="1:7" x14ac:dyDescent="0.25">
      <c r="A61" s="12" t="s">
        <v>1008</v>
      </c>
      <c r="B61" s="30" t="s">
        <v>1009</v>
      </c>
      <c r="C61" s="30" t="s">
        <v>873</v>
      </c>
      <c r="D61" s="13">
        <v>2330</v>
      </c>
      <c r="E61" s="14">
        <v>86.33</v>
      </c>
      <c r="F61" s="15">
        <v>2.8999999999999998E-3</v>
      </c>
      <c r="G61" s="15"/>
    </row>
    <row r="62" spans="1:7" x14ac:dyDescent="0.25">
      <c r="A62" s="12" t="s">
        <v>1422</v>
      </c>
      <c r="B62" s="30" t="s">
        <v>1423</v>
      </c>
      <c r="C62" s="30" t="s">
        <v>867</v>
      </c>
      <c r="D62" s="13">
        <v>2500</v>
      </c>
      <c r="E62" s="14">
        <v>81.62</v>
      </c>
      <c r="F62" s="15">
        <v>2.8E-3</v>
      </c>
      <c r="G62" s="15"/>
    </row>
    <row r="63" spans="1:7" x14ac:dyDescent="0.25">
      <c r="A63" s="12" t="s">
        <v>957</v>
      </c>
      <c r="B63" s="30" t="s">
        <v>958</v>
      </c>
      <c r="C63" s="30" t="s">
        <v>899</v>
      </c>
      <c r="D63" s="13">
        <v>16599</v>
      </c>
      <c r="E63" s="14">
        <v>80.819999999999993</v>
      </c>
      <c r="F63" s="15">
        <v>2.7000000000000001E-3</v>
      </c>
      <c r="G63" s="15"/>
    </row>
    <row r="64" spans="1:7" x14ac:dyDescent="0.25">
      <c r="A64" s="12" t="s">
        <v>1399</v>
      </c>
      <c r="B64" s="30" t="s">
        <v>1400</v>
      </c>
      <c r="C64" s="30" t="s">
        <v>1401</v>
      </c>
      <c r="D64" s="13">
        <v>63238</v>
      </c>
      <c r="E64" s="14">
        <v>80.19</v>
      </c>
      <c r="F64" s="15">
        <v>2.7000000000000001E-3</v>
      </c>
      <c r="G64" s="15"/>
    </row>
    <row r="65" spans="1:7" x14ac:dyDescent="0.25">
      <c r="A65" s="12" t="s">
        <v>1395</v>
      </c>
      <c r="B65" s="30" t="s">
        <v>1396</v>
      </c>
      <c r="C65" s="30" t="s">
        <v>858</v>
      </c>
      <c r="D65" s="13">
        <v>26110</v>
      </c>
      <c r="E65" s="14">
        <v>79.58</v>
      </c>
      <c r="F65" s="15">
        <v>2.7000000000000001E-3</v>
      </c>
      <c r="G65" s="15"/>
    </row>
    <row r="66" spans="1:7" x14ac:dyDescent="0.25">
      <c r="A66" s="12" t="s">
        <v>1402</v>
      </c>
      <c r="B66" s="30" t="s">
        <v>1403</v>
      </c>
      <c r="C66" s="30" t="s">
        <v>948</v>
      </c>
      <c r="D66" s="13">
        <v>13412</v>
      </c>
      <c r="E66" s="14">
        <v>74.989999999999995</v>
      </c>
      <c r="F66" s="15">
        <v>2.5000000000000001E-3</v>
      </c>
      <c r="G66" s="15"/>
    </row>
    <row r="67" spans="1:7" x14ac:dyDescent="0.25">
      <c r="A67" s="12" t="s">
        <v>1416</v>
      </c>
      <c r="B67" s="30" t="s">
        <v>1417</v>
      </c>
      <c r="C67" s="30" t="s">
        <v>1039</v>
      </c>
      <c r="D67" s="13">
        <v>14516</v>
      </c>
      <c r="E67" s="14">
        <v>73.84</v>
      </c>
      <c r="F67" s="15">
        <v>2.5000000000000001E-3</v>
      </c>
      <c r="G67" s="15"/>
    </row>
    <row r="68" spans="1:7" x14ac:dyDescent="0.25">
      <c r="A68" s="12" t="s">
        <v>1168</v>
      </c>
      <c r="B68" s="30" t="s">
        <v>1169</v>
      </c>
      <c r="C68" s="30" t="s">
        <v>873</v>
      </c>
      <c r="D68" s="13">
        <v>379</v>
      </c>
      <c r="E68" s="14">
        <v>72.540000000000006</v>
      </c>
      <c r="F68" s="15">
        <v>2.5000000000000001E-3</v>
      </c>
      <c r="G68" s="15"/>
    </row>
    <row r="69" spans="1:7" x14ac:dyDescent="0.25">
      <c r="A69" s="12" t="s">
        <v>1447</v>
      </c>
      <c r="B69" s="30" t="s">
        <v>1448</v>
      </c>
      <c r="C69" s="30" t="s">
        <v>1449</v>
      </c>
      <c r="D69" s="13">
        <v>2000</v>
      </c>
      <c r="E69" s="14">
        <v>71.83</v>
      </c>
      <c r="F69" s="15">
        <v>2.3999999999999998E-3</v>
      </c>
      <c r="G69" s="15"/>
    </row>
    <row r="70" spans="1:7" x14ac:dyDescent="0.25">
      <c r="A70" s="12" t="s">
        <v>1397</v>
      </c>
      <c r="B70" s="30" t="s">
        <v>1398</v>
      </c>
      <c r="C70" s="30" t="s">
        <v>938</v>
      </c>
      <c r="D70" s="13">
        <v>2809</v>
      </c>
      <c r="E70" s="14">
        <v>70.989999999999995</v>
      </c>
      <c r="F70" s="15">
        <v>2.3999999999999998E-3</v>
      </c>
      <c r="G70" s="15"/>
    </row>
    <row r="71" spans="1:7" x14ac:dyDescent="0.25">
      <c r="A71" s="12" t="s">
        <v>1566</v>
      </c>
      <c r="B71" s="30" t="s">
        <v>1567</v>
      </c>
      <c r="C71" s="30" t="s">
        <v>927</v>
      </c>
      <c r="D71" s="13">
        <v>3712</v>
      </c>
      <c r="E71" s="14">
        <v>70.11</v>
      </c>
      <c r="F71" s="15">
        <v>2.3999999999999998E-3</v>
      </c>
      <c r="G71" s="15"/>
    </row>
    <row r="72" spans="1:7" x14ac:dyDescent="0.25">
      <c r="A72" s="12" t="s">
        <v>1640</v>
      </c>
      <c r="B72" s="30" t="s">
        <v>1641</v>
      </c>
      <c r="C72" s="30" t="s">
        <v>894</v>
      </c>
      <c r="D72" s="13">
        <v>4600</v>
      </c>
      <c r="E72" s="14">
        <v>68.209999999999994</v>
      </c>
      <c r="F72" s="15">
        <v>2.3E-3</v>
      </c>
      <c r="G72" s="15"/>
    </row>
    <row r="73" spans="1:7" x14ac:dyDescent="0.25">
      <c r="A73" s="12" t="s">
        <v>1107</v>
      </c>
      <c r="B73" s="30" t="s">
        <v>1108</v>
      </c>
      <c r="C73" s="30" t="s">
        <v>956</v>
      </c>
      <c r="D73" s="13">
        <v>61906</v>
      </c>
      <c r="E73" s="14">
        <v>61.47</v>
      </c>
      <c r="F73" s="15">
        <v>2.0999999999999999E-3</v>
      </c>
      <c r="G73" s="15"/>
    </row>
    <row r="74" spans="1:7" x14ac:dyDescent="0.25">
      <c r="A74" s="12" t="s">
        <v>1406</v>
      </c>
      <c r="B74" s="30" t="s">
        <v>1407</v>
      </c>
      <c r="C74" s="30" t="s">
        <v>881</v>
      </c>
      <c r="D74" s="13">
        <v>700</v>
      </c>
      <c r="E74" s="14">
        <v>59.9</v>
      </c>
      <c r="F74" s="15">
        <v>2E-3</v>
      </c>
      <c r="G74" s="15"/>
    </row>
    <row r="75" spans="1:7" x14ac:dyDescent="0.25">
      <c r="A75" s="12" t="s">
        <v>1436</v>
      </c>
      <c r="B75" s="30" t="s">
        <v>1437</v>
      </c>
      <c r="C75" s="30" t="s">
        <v>873</v>
      </c>
      <c r="D75" s="13">
        <v>2673</v>
      </c>
      <c r="E75" s="14">
        <v>55.94</v>
      </c>
      <c r="F75" s="15">
        <v>1.9E-3</v>
      </c>
      <c r="G75" s="15"/>
    </row>
    <row r="76" spans="1:7" x14ac:dyDescent="0.25">
      <c r="A76" s="12" t="s">
        <v>865</v>
      </c>
      <c r="B76" s="30" t="s">
        <v>866</v>
      </c>
      <c r="C76" s="30" t="s">
        <v>867</v>
      </c>
      <c r="D76" s="13">
        <v>2417</v>
      </c>
      <c r="E76" s="14">
        <v>55.29</v>
      </c>
      <c r="F76" s="15">
        <v>1.9E-3</v>
      </c>
      <c r="G76" s="15"/>
    </row>
    <row r="77" spans="1:7" x14ac:dyDescent="0.25">
      <c r="A77" s="12" t="s">
        <v>1062</v>
      </c>
      <c r="B77" s="30" t="s">
        <v>1063</v>
      </c>
      <c r="C77" s="30" t="s">
        <v>876</v>
      </c>
      <c r="D77" s="13">
        <v>2020</v>
      </c>
      <c r="E77" s="14">
        <v>53.04</v>
      </c>
      <c r="F77" s="15">
        <v>1.8E-3</v>
      </c>
      <c r="G77" s="15"/>
    </row>
    <row r="78" spans="1:7" x14ac:dyDescent="0.25">
      <c r="A78" s="12" t="s">
        <v>1642</v>
      </c>
      <c r="B78" s="30" t="s">
        <v>1643</v>
      </c>
      <c r="C78" s="30" t="s">
        <v>1039</v>
      </c>
      <c r="D78" s="13">
        <v>12000</v>
      </c>
      <c r="E78" s="14">
        <v>43.71</v>
      </c>
      <c r="F78" s="15">
        <v>1.5E-3</v>
      </c>
      <c r="G78" s="15"/>
    </row>
    <row r="79" spans="1:7" x14ac:dyDescent="0.25">
      <c r="A79" s="12" t="s">
        <v>1440</v>
      </c>
      <c r="B79" s="30" t="s">
        <v>1441</v>
      </c>
      <c r="C79" s="30" t="s">
        <v>867</v>
      </c>
      <c r="D79" s="13">
        <v>8400</v>
      </c>
      <c r="E79" s="14">
        <v>33.340000000000003</v>
      </c>
      <c r="F79" s="15">
        <v>1.1000000000000001E-3</v>
      </c>
      <c r="G79" s="15"/>
    </row>
    <row r="80" spans="1:7" x14ac:dyDescent="0.25">
      <c r="A80" s="12" t="s">
        <v>1644</v>
      </c>
      <c r="B80" s="30" t="s">
        <v>1645</v>
      </c>
      <c r="C80" s="30" t="s">
        <v>1646</v>
      </c>
      <c r="D80" s="13">
        <v>4000</v>
      </c>
      <c r="E80" s="14">
        <v>32.619999999999997</v>
      </c>
      <c r="F80" s="15">
        <v>1.1000000000000001E-3</v>
      </c>
      <c r="G80" s="15"/>
    </row>
    <row r="81" spans="1:7" x14ac:dyDescent="0.25">
      <c r="A81" s="12" t="s">
        <v>1520</v>
      </c>
      <c r="B81" s="30" t="s">
        <v>1521</v>
      </c>
      <c r="C81" s="30" t="s">
        <v>945</v>
      </c>
      <c r="D81" s="13">
        <v>2543</v>
      </c>
      <c r="E81" s="14">
        <v>10.47</v>
      </c>
      <c r="F81" s="15">
        <v>4.0000000000000002E-4</v>
      </c>
      <c r="G81" s="15"/>
    </row>
    <row r="82" spans="1:7" x14ac:dyDescent="0.25">
      <c r="A82" s="16" t="s">
        <v>102</v>
      </c>
      <c r="B82" s="31"/>
      <c r="C82" s="31"/>
      <c r="D82" s="17"/>
      <c r="E82" s="37">
        <v>19669.560000000001</v>
      </c>
      <c r="F82" s="38">
        <v>0.66759999999999997</v>
      </c>
      <c r="G82" s="20"/>
    </row>
    <row r="83" spans="1:7" x14ac:dyDescent="0.25">
      <c r="A83" s="12"/>
      <c r="B83" s="30"/>
      <c r="C83" s="30"/>
      <c r="D83" s="13"/>
      <c r="E83" s="14"/>
      <c r="F83" s="15"/>
      <c r="G83" s="15"/>
    </row>
    <row r="84" spans="1:7" x14ac:dyDescent="0.25">
      <c r="A84" s="16" t="s">
        <v>1196</v>
      </c>
      <c r="B84" s="30"/>
      <c r="C84" s="30"/>
      <c r="D84" s="13"/>
      <c r="E84" s="14"/>
      <c r="F84" s="15"/>
      <c r="G84" s="15"/>
    </row>
    <row r="85" spans="1:7" x14ac:dyDescent="0.25">
      <c r="A85" s="12" t="s">
        <v>1647</v>
      </c>
      <c r="B85" s="30" t="s">
        <v>1648</v>
      </c>
      <c r="C85" s="30" t="s">
        <v>867</v>
      </c>
      <c r="D85" s="13">
        <v>4600</v>
      </c>
      <c r="E85" s="14">
        <v>13.88</v>
      </c>
      <c r="F85" s="15">
        <v>5.0000000000000001E-4</v>
      </c>
      <c r="G85" s="15"/>
    </row>
    <row r="86" spans="1:7" x14ac:dyDescent="0.25">
      <c r="A86" s="16" t="s">
        <v>102</v>
      </c>
      <c r="B86" s="31"/>
      <c r="C86" s="31"/>
      <c r="D86" s="17"/>
      <c r="E86" s="37">
        <v>13.88</v>
      </c>
      <c r="F86" s="38">
        <v>5.0000000000000001E-4</v>
      </c>
      <c r="G86" s="20"/>
    </row>
    <row r="87" spans="1:7" x14ac:dyDescent="0.25">
      <c r="A87" s="21" t="s">
        <v>127</v>
      </c>
      <c r="B87" s="32"/>
      <c r="C87" s="32"/>
      <c r="D87" s="22"/>
      <c r="E87" s="27">
        <v>19669.560000000001</v>
      </c>
      <c r="F87" s="28">
        <v>0.66759999999999997</v>
      </c>
      <c r="G87" s="20"/>
    </row>
    <row r="88" spans="1:7" x14ac:dyDescent="0.25">
      <c r="A88" s="12"/>
      <c r="B88" s="30"/>
      <c r="C88" s="30"/>
      <c r="D88" s="13"/>
      <c r="E88" s="14"/>
      <c r="F88" s="15"/>
      <c r="G88" s="15"/>
    </row>
    <row r="89" spans="1:7" x14ac:dyDescent="0.25">
      <c r="A89" s="16" t="s">
        <v>1197</v>
      </c>
      <c r="B89" s="30"/>
      <c r="C89" s="30"/>
      <c r="D89" s="13"/>
      <c r="E89" s="14"/>
      <c r="F89" s="15"/>
      <c r="G89" s="15"/>
    </row>
    <row r="90" spans="1:7" x14ac:dyDescent="0.25">
      <c r="A90" s="16" t="s">
        <v>1198</v>
      </c>
      <c r="B90" s="30"/>
      <c r="C90" s="30"/>
      <c r="D90" s="13"/>
      <c r="E90" s="14"/>
      <c r="F90" s="15"/>
      <c r="G90" s="15"/>
    </row>
    <row r="91" spans="1:7" x14ac:dyDescent="0.25">
      <c r="A91" s="12" t="s">
        <v>1217</v>
      </c>
      <c r="B91" s="30"/>
      <c r="C91" s="30" t="s">
        <v>1012</v>
      </c>
      <c r="D91" s="13">
        <v>22500</v>
      </c>
      <c r="E91" s="14">
        <v>118.99</v>
      </c>
      <c r="F91" s="15">
        <v>4.0400000000000002E-3</v>
      </c>
      <c r="G91" s="15"/>
    </row>
    <row r="92" spans="1:7" x14ac:dyDescent="0.25">
      <c r="A92" s="12" t="s">
        <v>1522</v>
      </c>
      <c r="B92" s="30"/>
      <c r="C92" s="30" t="s">
        <v>945</v>
      </c>
      <c r="D92" s="13">
        <v>21000</v>
      </c>
      <c r="E92" s="14">
        <v>85.44</v>
      </c>
      <c r="F92" s="15">
        <v>2.9009999999999999E-3</v>
      </c>
      <c r="G92" s="15"/>
    </row>
    <row r="93" spans="1:7" x14ac:dyDescent="0.25">
      <c r="A93" s="12" t="s">
        <v>1454</v>
      </c>
      <c r="B93" s="30"/>
      <c r="C93" s="30" t="s">
        <v>881</v>
      </c>
      <c r="D93" s="13">
        <v>1800</v>
      </c>
      <c r="E93" s="14">
        <v>60.6</v>
      </c>
      <c r="F93" s="15">
        <v>2.0569999999999998E-3</v>
      </c>
      <c r="G93" s="15"/>
    </row>
    <row r="94" spans="1:7" x14ac:dyDescent="0.25">
      <c r="A94" s="12" t="s">
        <v>1220</v>
      </c>
      <c r="B94" s="30"/>
      <c r="C94" s="30" t="s">
        <v>855</v>
      </c>
      <c r="D94" s="13">
        <v>6000</v>
      </c>
      <c r="E94" s="14">
        <v>32.020000000000003</v>
      </c>
      <c r="F94" s="15">
        <v>1.0870000000000001E-3</v>
      </c>
      <c r="G94" s="15"/>
    </row>
    <row r="95" spans="1:7" x14ac:dyDescent="0.25">
      <c r="A95" s="12" t="s">
        <v>1264</v>
      </c>
      <c r="B95" s="30"/>
      <c r="C95" s="30" t="s">
        <v>876</v>
      </c>
      <c r="D95" s="13">
        <v>750</v>
      </c>
      <c r="E95" s="14">
        <v>19.78</v>
      </c>
      <c r="F95" s="15">
        <v>6.7100000000000005E-4</v>
      </c>
      <c r="G95" s="15"/>
    </row>
    <row r="96" spans="1:7" x14ac:dyDescent="0.25">
      <c r="A96" s="12" t="s">
        <v>1348</v>
      </c>
      <c r="B96" s="30"/>
      <c r="C96" s="30" t="s">
        <v>867</v>
      </c>
      <c r="D96" s="41">
        <v>-300</v>
      </c>
      <c r="E96" s="23">
        <v>-6.9</v>
      </c>
      <c r="F96" s="24">
        <v>-2.34E-4</v>
      </c>
      <c r="G96" s="15"/>
    </row>
    <row r="97" spans="1:7" x14ac:dyDescent="0.25">
      <c r="A97" s="12" t="s">
        <v>1335</v>
      </c>
      <c r="B97" s="30"/>
      <c r="C97" s="30" t="s">
        <v>855</v>
      </c>
      <c r="D97" s="41">
        <v>-4125</v>
      </c>
      <c r="E97" s="23">
        <v>-35.74</v>
      </c>
      <c r="F97" s="24">
        <v>-1.2130000000000001E-3</v>
      </c>
      <c r="G97" s="15"/>
    </row>
    <row r="98" spans="1:7" x14ac:dyDescent="0.25">
      <c r="A98" s="12" t="s">
        <v>1270</v>
      </c>
      <c r="B98" s="30"/>
      <c r="C98" s="30" t="s">
        <v>876</v>
      </c>
      <c r="D98" s="41">
        <v>-7600</v>
      </c>
      <c r="E98" s="23">
        <v>-127.81</v>
      </c>
      <c r="F98" s="24">
        <v>-4.339E-3</v>
      </c>
      <c r="G98" s="15"/>
    </row>
    <row r="99" spans="1:7" x14ac:dyDescent="0.25">
      <c r="A99" s="12" t="s">
        <v>1330</v>
      </c>
      <c r="B99" s="30"/>
      <c r="C99" s="30" t="s">
        <v>881</v>
      </c>
      <c r="D99" s="41">
        <v>-22400</v>
      </c>
      <c r="E99" s="23">
        <v>-207.03</v>
      </c>
      <c r="F99" s="24">
        <v>-7.0289999999999997E-3</v>
      </c>
      <c r="G99" s="15"/>
    </row>
    <row r="100" spans="1:7" x14ac:dyDescent="0.25">
      <c r="A100" s="12" t="s">
        <v>1331</v>
      </c>
      <c r="B100" s="30"/>
      <c r="C100" s="30" t="s">
        <v>849</v>
      </c>
      <c r="D100" s="41">
        <v>-42000</v>
      </c>
      <c r="E100" s="23">
        <v>-214.98</v>
      </c>
      <c r="F100" s="24">
        <v>-7.2989999999999999E-3</v>
      </c>
      <c r="G100" s="15"/>
    </row>
    <row r="101" spans="1:7" x14ac:dyDescent="0.25">
      <c r="A101" s="12" t="s">
        <v>1322</v>
      </c>
      <c r="B101" s="30"/>
      <c r="C101" s="30" t="s">
        <v>919</v>
      </c>
      <c r="D101" s="41">
        <v>-327250</v>
      </c>
      <c r="E101" s="23">
        <v>-234.31</v>
      </c>
      <c r="F101" s="24">
        <v>-7.9550000000000003E-3</v>
      </c>
      <c r="G101" s="15"/>
    </row>
    <row r="102" spans="1:7" x14ac:dyDescent="0.25">
      <c r="A102" s="12" t="s">
        <v>1306</v>
      </c>
      <c r="B102" s="30"/>
      <c r="C102" s="30" t="s">
        <v>970</v>
      </c>
      <c r="D102" s="41">
        <v>-170200</v>
      </c>
      <c r="E102" s="23">
        <v>-339.89</v>
      </c>
      <c r="F102" s="24">
        <v>-1.154E-2</v>
      </c>
      <c r="G102" s="15"/>
    </row>
    <row r="103" spans="1:7" x14ac:dyDescent="0.25">
      <c r="A103" s="12" t="s">
        <v>1457</v>
      </c>
      <c r="B103" s="30"/>
      <c r="C103" s="30" t="s">
        <v>1458</v>
      </c>
      <c r="D103" s="41">
        <v>-6000</v>
      </c>
      <c r="E103" s="23">
        <v>-1026.19</v>
      </c>
      <c r="F103" s="24">
        <v>-3.4842999999999999E-2</v>
      </c>
      <c r="G103" s="15"/>
    </row>
    <row r="104" spans="1:7" x14ac:dyDescent="0.25">
      <c r="A104" s="12" t="s">
        <v>1351</v>
      </c>
      <c r="B104" s="30"/>
      <c r="C104" s="30" t="s">
        <v>858</v>
      </c>
      <c r="D104" s="41">
        <v>-43750</v>
      </c>
      <c r="E104" s="23">
        <v>-1043.44</v>
      </c>
      <c r="F104" s="24">
        <v>-3.5429000000000002E-2</v>
      </c>
      <c r="G104" s="15"/>
    </row>
    <row r="105" spans="1:7" x14ac:dyDescent="0.25">
      <c r="A105" s="12" t="s">
        <v>1353</v>
      </c>
      <c r="B105" s="30"/>
      <c r="C105" s="30" t="s">
        <v>852</v>
      </c>
      <c r="D105" s="41">
        <v>-34000</v>
      </c>
      <c r="E105" s="23">
        <v>-1180.5</v>
      </c>
      <c r="F105" s="24">
        <v>-4.0083000000000001E-2</v>
      </c>
      <c r="G105" s="15"/>
    </row>
    <row r="106" spans="1:7" x14ac:dyDescent="0.25">
      <c r="A106" s="12" t="s">
        <v>1345</v>
      </c>
      <c r="B106" s="30"/>
      <c r="C106" s="30" t="s">
        <v>876</v>
      </c>
      <c r="D106" s="41">
        <v>-307800</v>
      </c>
      <c r="E106" s="23">
        <v>-1596.1</v>
      </c>
      <c r="F106" s="24">
        <v>-5.4193999999999999E-2</v>
      </c>
      <c r="G106" s="15"/>
    </row>
    <row r="107" spans="1:7" x14ac:dyDescent="0.25">
      <c r="A107" s="12" t="s">
        <v>1355</v>
      </c>
      <c r="B107" s="30"/>
      <c r="C107" s="30" t="s">
        <v>846</v>
      </c>
      <c r="D107" s="41">
        <v>-198750</v>
      </c>
      <c r="E107" s="23">
        <v>-1640.98</v>
      </c>
      <c r="F107" s="24">
        <v>-5.5717999999999997E-2</v>
      </c>
      <c r="G107" s="15"/>
    </row>
    <row r="108" spans="1:7" x14ac:dyDescent="0.25">
      <c r="A108" s="16" t="s">
        <v>102</v>
      </c>
      <c r="B108" s="31"/>
      <c r="C108" s="31"/>
      <c r="D108" s="17"/>
      <c r="E108" s="42">
        <v>-7337.04</v>
      </c>
      <c r="F108" s="43">
        <v>-0.24912000000000001</v>
      </c>
      <c r="G108" s="20"/>
    </row>
    <row r="109" spans="1:7" x14ac:dyDescent="0.25">
      <c r="A109" s="12"/>
      <c r="B109" s="30"/>
      <c r="C109" s="30"/>
      <c r="D109" s="13"/>
      <c r="E109" s="14"/>
      <c r="F109" s="15"/>
      <c r="G109" s="15"/>
    </row>
    <row r="110" spans="1:7" x14ac:dyDescent="0.25">
      <c r="A110" s="12"/>
      <c r="B110" s="30"/>
      <c r="C110" s="30"/>
      <c r="D110" s="13"/>
      <c r="E110" s="14"/>
      <c r="F110" s="15"/>
      <c r="G110" s="15"/>
    </row>
    <row r="111" spans="1:7" x14ac:dyDescent="0.25">
      <c r="A111" s="16" t="s">
        <v>1459</v>
      </c>
      <c r="B111" s="31"/>
      <c r="C111" s="31"/>
      <c r="D111" s="17"/>
      <c r="E111" s="46"/>
      <c r="F111" s="20"/>
      <c r="G111" s="20"/>
    </row>
    <row r="112" spans="1:7" x14ac:dyDescent="0.25">
      <c r="A112" s="12" t="s">
        <v>1460</v>
      </c>
      <c r="B112" s="30"/>
      <c r="C112" s="30" t="s">
        <v>1461</v>
      </c>
      <c r="D112" s="13">
        <v>10000</v>
      </c>
      <c r="E112" s="14">
        <v>94.33</v>
      </c>
      <c r="F112" s="15">
        <v>3.2000000000000002E-3</v>
      </c>
      <c r="G112" s="15"/>
    </row>
    <row r="113" spans="1:7" x14ac:dyDescent="0.25">
      <c r="A113" s="12" t="s">
        <v>1462</v>
      </c>
      <c r="B113" s="30"/>
      <c r="C113" s="30" t="s">
        <v>1461</v>
      </c>
      <c r="D113" s="13">
        <v>5000</v>
      </c>
      <c r="E113" s="14">
        <v>69.66</v>
      </c>
      <c r="F113" s="15">
        <v>2.3999999999999998E-3</v>
      </c>
      <c r="G113" s="15"/>
    </row>
    <row r="114" spans="1:7" x14ac:dyDescent="0.25">
      <c r="A114" s="12" t="s">
        <v>1649</v>
      </c>
      <c r="B114" s="30"/>
      <c r="C114" s="30" t="s">
        <v>1464</v>
      </c>
      <c r="D114" s="41">
        <v>-4800</v>
      </c>
      <c r="E114" s="23">
        <v>-0.68</v>
      </c>
      <c r="F114" s="15">
        <v>0</v>
      </c>
      <c r="G114" s="15"/>
    </row>
    <row r="115" spans="1:7" x14ac:dyDescent="0.25">
      <c r="A115" s="12" t="s">
        <v>1650</v>
      </c>
      <c r="B115" s="30"/>
      <c r="C115" s="30" t="s">
        <v>1464</v>
      </c>
      <c r="D115" s="41">
        <v>-51200</v>
      </c>
      <c r="E115" s="23">
        <v>-3.89</v>
      </c>
      <c r="F115" s="24">
        <v>-1E-4</v>
      </c>
      <c r="G115" s="15"/>
    </row>
    <row r="116" spans="1:7" x14ac:dyDescent="0.25">
      <c r="A116" s="16" t="s">
        <v>102</v>
      </c>
      <c r="B116" s="31"/>
      <c r="C116" s="31"/>
      <c r="D116" s="17"/>
      <c r="E116" s="37">
        <v>159.41999999999999</v>
      </c>
      <c r="F116" s="38">
        <v>5.4999999999999997E-3</v>
      </c>
      <c r="G116" s="20"/>
    </row>
    <row r="117" spans="1:7" x14ac:dyDescent="0.25">
      <c r="A117" s="12"/>
      <c r="B117" s="30"/>
      <c r="C117" s="30"/>
      <c r="D117" s="13"/>
      <c r="E117" s="14"/>
      <c r="F117" s="15"/>
      <c r="G117" s="15"/>
    </row>
    <row r="118" spans="1:7" x14ac:dyDescent="0.25">
      <c r="A118" s="21" t="s">
        <v>127</v>
      </c>
      <c r="B118" s="32"/>
      <c r="C118" s="32"/>
      <c r="D118" s="22"/>
      <c r="E118" s="18">
        <v>159.41999999999999</v>
      </c>
      <c r="F118" s="19">
        <v>5.4999999999999997E-3</v>
      </c>
      <c r="G118" s="20"/>
    </row>
    <row r="119" spans="1:7" x14ac:dyDescent="0.25">
      <c r="A119" s="16" t="s">
        <v>135</v>
      </c>
      <c r="B119" s="30"/>
      <c r="C119" s="30"/>
      <c r="D119" s="13"/>
      <c r="E119" s="14"/>
      <c r="F119" s="15"/>
      <c r="G119" s="15"/>
    </row>
    <row r="120" spans="1:7" x14ac:dyDescent="0.25">
      <c r="A120" s="16" t="s">
        <v>136</v>
      </c>
      <c r="B120" s="30"/>
      <c r="C120" s="30"/>
      <c r="D120" s="13"/>
      <c r="E120" s="14"/>
      <c r="F120" s="15"/>
      <c r="G120" s="15"/>
    </row>
    <row r="121" spans="1:7" x14ac:dyDescent="0.25">
      <c r="A121" s="12" t="s">
        <v>532</v>
      </c>
      <c r="B121" s="30" t="s">
        <v>533</v>
      </c>
      <c r="C121" s="30" t="s">
        <v>139</v>
      </c>
      <c r="D121" s="13">
        <v>500000</v>
      </c>
      <c r="E121" s="14">
        <v>499.12</v>
      </c>
      <c r="F121" s="15">
        <v>1.6899999999999998E-2</v>
      </c>
      <c r="G121" s="15">
        <v>7.3999999999999996E-2</v>
      </c>
    </row>
    <row r="122" spans="1:7" x14ac:dyDescent="0.25">
      <c r="A122" s="16" t="s">
        <v>102</v>
      </c>
      <c r="B122" s="31"/>
      <c r="C122" s="31"/>
      <c r="D122" s="17"/>
      <c r="E122" s="37">
        <v>499.12</v>
      </c>
      <c r="F122" s="38">
        <v>1.6899999999999998E-2</v>
      </c>
      <c r="G122" s="20"/>
    </row>
    <row r="123" spans="1:7" x14ac:dyDescent="0.25">
      <c r="A123" s="12"/>
      <c r="B123" s="30"/>
      <c r="C123" s="30"/>
      <c r="D123" s="13"/>
      <c r="E123" s="14"/>
      <c r="F123" s="15"/>
      <c r="G123" s="15"/>
    </row>
    <row r="124" spans="1:7" x14ac:dyDescent="0.25">
      <c r="A124" s="16" t="s">
        <v>404</v>
      </c>
      <c r="B124" s="30"/>
      <c r="C124" s="30"/>
      <c r="D124" s="13"/>
      <c r="E124" s="14"/>
      <c r="F124" s="15"/>
      <c r="G124" s="15"/>
    </row>
    <row r="125" spans="1:7" x14ac:dyDescent="0.25">
      <c r="A125" s="12" t="s">
        <v>749</v>
      </c>
      <c r="B125" s="30" t="s">
        <v>750</v>
      </c>
      <c r="C125" s="30" t="s">
        <v>97</v>
      </c>
      <c r="D125" s="13">
        <v>4900000</v>
      </c>
      <c r="E125" s="14">
        <v>4659.1099999999997</v>
      </c>
      <c r="F125" s="15">
        <v>0.15820000000000001</v>
      </c>
      <c r="G125" s="15">
        <v>7.2317000000000006E-2</v>
      </c>
    </row>
    <row r="126" spans="1:7" x14ac:dyDescent="0.25">
      <c r="A126" s="16" t="s">
        <v>102</v>
      </c>
      <c r="B126" s="31"/>
      <c r="C126" s="31"/>
      <c r="D126" s="17"/>
      <c r="E126" s="37">
        <v>4659.1099999999997</v>
      </c>
      <c r="F126" s="38">
        <v>0.15820000000000001</v>
      </c>
      <c r="G126" s="20"/>
    </row>
    <row r="127" spans="1:7" x14ac:dyDescent="0.25">
      <c r="A127" s="12"/>
      <c r="B127" s="30"/>
      <c r="C127" s="30"/>
      <c r="D127" s="13"/>
      <c r="E127" s="14"/>
      <c r="F127" s="15"/>
      <c r="G127" s="15"/>
    </row>
    <row r="128" spans="1:7" x14ac:dyDescent="0.25">
      <c r="A128" s="16" t="s">
        <v>195</v>
      </c>
      <c r="B128" s="30"/>
      <c r="C128" s="30"/>
      <c r="D128" s="13"/>
      <c r="E128" s="14"/>
      <c r="F128" s="15"/>
      <c r="G128" s="15"/>
    </row>
    <row r="129" spans="1:7" x14ac:dyDescent="0.25">
      <c r="A129" s="16" t="s">
        <v>102</v>
      </c>
      <c r="B129" s="30"/>
      <c r="C129" s="30"/>
      <c r="D129" s="13"/>
      <c r="E129" s="39" t="s">
        <v>92</v>
      </c>
      <c r="F129" s="40" t="s">
        <v>92</v>
      </c>
      <c r="G129" s="15"/>
    </row>
    <row r="130" spans="1:7" x14ac:dyDescent="0.25">
      <c r="A130" s="12"/>
      <c r="B130" s="30"/>
      <c r="C130" s="30"/>
      <c r="D130" s="13"/>
      <c r="E130" s="14"/>
      <c r="F130" s="15"/>
      <c r="G130" s="15"/>
    </row>
    <row r="131" spans="1:7" x14ac:dyDescent="0.25">
      <c r="A131" s="16" t="s">
        <v>196</v>
      </c>
      <c r="B131" s="30"/>
      <c r="C131" s="30"/>
      <c r="D131" s="13"/>
      <c r="E131" s="14"/>
      <c r="F131" s="15"/>
      <c r="G131" s="15"/>
    </row>
    <row r="132" spans="1:7" x14ac:dyDescent="0.25">
      <c r="A132" s="16" t="s">
        <v>102</v>
      </c>
      <c r="B132" s="30"/>
      <c r="C132" s="30"/>
      <c r="D132" s="13"/>
      <c r="E132" s="39" t="s">
        <v>92</v>
      </c>
      <c r="F132" s="40" t="s">
        <v>92</v>
      </c>
      <c r="G132" s="15"/>
    </row>
    <row r="133" spans="1:7" x14ac:dyDescent="0.25">
      <c r="A133" s="12"/>
      <c r="B133" s="30"/>
      <c r="C133" s="30"/>
      <c r="D133" s="13"/>
      <c r="E133" s="14"/>
      <c r="F133" s="15"/>
      <c r="G133" s="15"/>
    </row>
    <row r="134" spans="1:7" x14ac:dyDescent="0.25">
      <c r="A134" s="21" t="s">
        <v>127</v>
      </c>
      <c r="B134" s="32"/>
      <c r="C134" s="32"/>
      <c r="D134" s="22"/>
      <c r="E134" s="18">
        <v>5158.2299999999996</v>
      </c>
      <c r="F134" s="19">
        <v>0.17510000000000001</v>
      </c>
      <c r="G134" s="20"/>
    </row>
    <row r="135" spans="1:7" x14ac:dyDescent="0.25">
      <c r="A135" s="12"/>
      <c r="B135" s="30"/>
      <c r="C135" s="30"/>
      <c r="D135" s="13"/>
      <c r="E135" s="14"/>
      <c r="F135" s="15"/>
      <c r="G135" s="15"/>
    </row>
    <row r="136" spans="1:7" x14ac:dyDescent="0.25">
      <c r="A136" s="16" t="s">
        <v>93</v>
      </c>
      <c r="B136" s="30"/>
      <c r="C136" s="30"/>
      <c r="D136" s="13"/>
      <c r="E136" s="14"/>
      <c r="F136" s="15"/>
      <c r="G136" s="15"/>
    </row>
    <row r="137" spans="1:7" x14ac:dyDescent="0.25">
      <c r="A137" s="12"/>
      <c r="B137" s="30"/>
      <c r="C137" s="30"/>
      <c r="D137" s="13"/>
      <c r="E137" s="14"/>
      <c r="F137" s="15"/>
      <c r="G137" s="15"/>
    </row>
    <row r="138" spans="1:7" x14ac:dyDescent="0.25">
      <c r="A138" s="16" t="s">
        <v>94</v>
      </c>
      <c r="B138" s="30"/>
      <c r="C138" s="30"/>
      <c r="D138" s="13"/>
      <c r="E138" s="14"/>
      <c r="F138" s="15"/>
      <c r="G138" s="15"/>
    </row>
    <row r="139" spans="1:7" x14ac:dyDescent="0.25">
      <c r="A139" s="12" t="s">
        <v>1376</v>
      </c>
      <c r="B139" s="30" t="s">
        <v>1377</v>
      </c>
      <c r="C139" s="30" t="s">
        <v>97</v>
      </c>
      <c r="D139" s="13">
        <v>1000000</v>
      </c>
      <c r="E139" s="14">
        <v>973.83</v>
      </c>
      <c r="F139" s="15">
        <v>3.3099999999999997E-2</v>
      </c>
      <c r="G139" s="15">
        <v>6.4544000000000004E-2</v>
      </c>
    </row>
    <row r="140" spans="1:7" x14ac:dyDescent="0.25">
      <c r="A140" s="16" t="s">
        <v>102</v>
      </c>
      <c r="B140" s="31"/>
      <c r="C140" s="31"/>
      <c r="D140" s="17"/>
      <c r="E140" s="37">
        <v>973.83</v>
      </c>
      <c r="F140" s="38">
        <v>3.3099999999999997E-2</v>
      </c>
      <c r="G140" s="20"/>
    </row>
    <row r="141" spans="1:7" x14ac:dyDescent="0.25">
      <c r="A141" s="12"/>
      <c r="B141" s="30"/>
      <c r="C141" s="30"/>
      <c r="D141" s="13"/>
      <c r="E141" s="14"/>
      <c r="F141" s="15"/>
      <c r="G141" s="15"/>
    </row>
    <row r="142" spans="1:7" x14ac:dyDescent="0.25">
      <c r="A142" s="21" t="s">
        <v>127</v>
      </c>
      <c r="B142" s="32"/>
      <c r="C142" s="32"/>
      <c r="D142" s="22"/>
      <c r="E142" s="18">
        <v>973.83</v>
      </c>
      <c r="F142" s="19">
        <v>3.3099999999999997E-2</v>
      </c>
      <c r="G142" s="20"/>
    </row>
    <row r="143" spans="1:7" x14ac:dyDescent="0.25">
      <c r="A143" s="12"/>
      <c r="B143" s="30"/>
      <c r="C143" s="30"/>
      <c r="D143" s="13"/>
      <c r="E143" s="14"/>
      <c r="F143" s="15"/>
      <c r="G143" s="15"/>
    </row>
    <row r="144" spans="1:7" x14ac:dyDescent="0.25">
      <c r="A144" s="12"/>
      <c r="B144" s="30"/>
      <c r="C144" s="30"/>
      <c r="D144" s="13"/>
      <c r="E144" s="14"/>
      <c r="F144" s="15"/>
      <c r="G144" s="15"/>
    </row>
    <row r="145" spans="1:7" x14ac:dyDescent="0.25">
      <c r="A145" s="16" t="s">
        <v>591</v>
      </c>
      <c r="B145" s="30"/>
      <c r="C145" s="30"/>
      <c r="D145" s="13"/>
      <c r="E145" s="14"/>
      <c r="F145" s="15"/>
      <c r="G145" s="15"/>
    </row>
    <row r="146" spans="1:7" x14ac:dyDescent="0.25">
      <c r="A146" s="12" t="s">
        <v>1651</v>
      </c>
      <c r="B146" s="30" t="s">
        <v>1652</v>
      </c>
      <c r="C146" s="30"/>
      <c r="D146" s="13">
        <v>47098.75</v>
      </c>
      <c r="E146" s="14">
        <v>1323.93</v>
      </c>
      <c r="F146" s="15">
        <v>4.4999999999999998E-2</v>
      </c>
      <c r="G146" s="15"/>
    </row>
    <row r="147" spans="1:7" x14ac:dyDescent="0.25">
      <c r="A147" s="12"/>
      <c r="B147" s="30"/>
      <c r="C147" s="30"/>
      <c r="D147" s="13"/>
      <c r="E147" s="14"/>
      <c r="F147" s="15"/>
      <c r="G147" s="15"/>
    </row>
    <row r="148" spans="1:7" x14ac:dyDescent="0.25">
      <c r="A148" s="21" t="s">
        <v>127</v>
      </c>
      <c r="B148" s="32"/>
      <c r="C148" s="32"/>
      <c r="D148" s="22"/>
      <c r="E148" s="18">
        <v>1323.93</v>
      </c>
      <c r="F148" s="19">
        <v>4.4999999999999998E-2</v>
      </c>
      <c r="G148" s="20"/>
    </row>
    <row r="149" spans="1:7" x14ac:dyDescent="0.25">
      <c r="A149" s="12"/>
      <c r="B149" s="30"/>
      <c r="C149" s="30"/>
      <c r="D149" s="13"/>
      <c r="E149" s="14"/>
      <c r="F149" s="15"/>
      <c r="G149" s="15"/>
    </row>
    <row r="150" spans="1:7" x14ac:dyDescent="0.25">
      <c r="A150" s="16" t="s">
        <v>128</v>
      </c>
      <c r="B150" s="30"/>
      <c r="C150" s="30"/>
      <c r="D150" s="13"/>
      <c r="E150" s="14"/>
      <c r="F150" s="15"/>
      <c r="G150" s="15"/>
    </row>
    <row r="151" spans="1:7" x14ac:dyDescent="0.25">
      <c r="A151" s="12" t="s">
        <v>129</v>
      </c>
      <c r="B151" s="30"/>
      <c r="C151" s="30"/>
      <c r="D151" s="13"/>
      <c r="E151" s="14">
        <v>2680.69</v>
      </c>
      <c r="F151" s="15">
        <v>9.0999999999999998E-2</v>
      </c>
      <c r="G151" s="15">
        <v>5.9233000000000001E-2</v>
      </c>
    </row>
    <row r="152" spans="1:7" x14ac:dyDescent="0.25">
      <c r="A152" s="16" t="s">
        <v>102</v>
      </c>
      <c r="B152" s="31"/>
      <c r="C152" s="31"/>
      <c r="D152" s="17"/>
      <c r="E152" s="37">
        <v>2680.69</v>
      </c>
      <c r="F152" s="38">
        <v>9.0999999999999998E-2</v>
      </c>
      <c r="G152" s="20"/>
    </row>
    <row r="153" spans="1:7" x14ac:dyDescent="0.25">
      <c r="A153" s="12"/>
      <c r="B153" s="30"/>
      <c r="C153" s="30"/>
      <c r="D153" s="13"/>
      <c r="E153" s="14"/>
      <c r="F153" s="15"/>
      <c r="G153" s="15"/>
    </row>
    <row r="154" spans="1:7" x14ac:dyDescent="0.25">
      <c r="A154" s="21" t="s">
        <v>127</v>
      </c>
      <c r="B154" s="32"/>
      <c r="C154" s="32"/>
      <c r="D154" s="22"/>
      <c r="E154" s="18">
        <v>2680.69</v>
      </c>
      <c r="F154" s="19">
        <v>9.0999999999999998E-2</v>
      </c>
      <c r="G154" s="20"/>
    </row>
    <row r="155" spans="1:7" x14ac:dyDescent="0.25">
      <c r="A155" s="12" t="s">
        <v>130</v>
      </c>
      <c r="B155" s="30"/>
      <c r="C155" s="30"/>
      <c r="D155" s="13"/>
      <c r="E155" s="14">
        <v>141.6042295</v>
      </c>
      <c r="F155" s="15">
        <v>4.8079999999999998E-3</v>
      </c>
      <c r="G155" s="15"/>
    </row>
    <row r="156" spans="1:7" x14ac:dyDescent="0.25">
      <c r="A156" s="12" t="s">
        <v>131</v>
      </c>
      <c r="B156" s="30"/>
      <c r="C156" s="30"/>
      <c r="D156" s="13"/>
      <c r="E156" s="23">
        <v>-656.09422949999998</v>
      </c>
      <c r="F156" s="24">
        <v>-2.2107999999999999E-2</v>
      </c>
      <c r="G156" s="15">
        <v>5.9233000000000001E-2</v>
      </c>
    </row>
    <row r="157" spans="1:7" x14ac:dyDescent="0.25">
      <c r="A157" s="25" t="s">
        <v>132</v>
      </c>
      <c r="B157" s="33"/>
      <c r="C157" s="33"/>
      <c r="D157" s="26"/>
      <c r="E157" s="27">
        <v>29451.17</v>
      </c>
      <c r="F157" s="28">
        <v>1</v>
      </c>
      <c r="G157" s="28"/>
    </row>
    <row r="159" spans="1:7" x14ac:dyDescent="0.25">
      <c r="A159" s="1" t="s">
        <v>1388</v>
      </c>
    </row>
    <row r="160" spans="1:7" x14ac:dyDescent="0.25">
      <c r="A160" s="1" t="s">
        <v>134</v>
      </c>
    </row>
    <row r="162" spans="1:7" x14ac:dyDescent="0.25">
      <c r="A162" s="1" t="s">
        <v>1957</v>
      </c>
    </row>
    <row r="163" spans="1:7" x14ac:dyDescent="0.25">
      <c r="A163" s="47" t="s">
        <v>1958</v>
      </c>
      <c r="B163" s="34" t="s">
        <v>92</v>
      </c>
    </row>
    <row r="164" spans="1:7" x14ac:dyDescent="0.25">
      <c r="A164" t="s">
        <v>1959</v>
      </c>
    </row>
    <row r="165" spans="1:7" x14ac:dyDescent="0.25">
      <c r="A165" t="s">
        <v>1960</v>
      </c>
      <c r="B165" t="s">
        <v>1961</v>
      </c>
      <c r="C165" t="s">
        <v>1961</v>
      </c>
    </row>
    <row r="166" spans="1:7" x14ac:dyDescent="0.25">
      <c r="B166" s="48">
        <v>44803</v>
      </c>
      <c r="C166" s="48">
        <v>44834</v>
      </c>
    </row>
    <row r="167" spans="1:7" x14ac:dyDescent="0.25">
      <c r="A167" t="s">
        <v>1963</v>
      </c>
      <c r="B167">
        <v>19.905999999999999</v>
      </c>
      <c r="C167">
        <v>19.793399999999998</v>
      </c>
      <c r="E167" s="2"/>
      <c r="G167"/>
    </row>
    <row r="168" spans="1:7" x14ac:dyDescent="0.25">
      <c r="A168" t="s">
        <v>1965</v>
      </c>
      <c r="B168">
        <v>19.898</v>
      </c>
      <c r="C168">
        <v>19.785499999999999</v>
      </c>
      <c r="E168" s="2"/>
      <c r="G168"/>
    </row>
    <row r="169" spans="1:7" x14ac:dyDescent="0.25">
      <c r="A169" t="s">
        <v>1966</v>
      </c>
      <c r="B169">
        <v>14.4641</v>
      </c>
      <c r="C169">
        <v>14.382300000000001</v>
      </c>
      <c r="E169" s="2"/>
      <c r="G169"/>
    </row>
    <row r="170" spans="1:7" x14ac:dyDescent="0.25">
      <c r="A170" t="s">
        <v>1987</v>
      </c>
      <c r="B170">
        <v>14.0322</v>
      </c>
      <c r="C170">
        <v>13.8725</v>
      </c>
      <c r="E170" s="2"/>
      <c r="G170"/>
    </row>
    <row r="171" spans="1:7" x14ac:dyDescent="0.25">
      <c r="A171" t="s">
        <v>1974</v>
      </c>
      <c r="B171">
        <v>18.6173</v>
      </c>
      <c r="C171">
        <v>18.4909</v>
      </c>
      <c r="E171" s="2"/>
      <c r="G171"/>
    </row>
    <row r="172" spans="1:7" x14ac:dyDescent="0.25">
      <c r="A172" t="s">
        <v>1990</v>
      </c>
      <c r="B172">
        <v>18.6051</v>
      </c>
      <c r="C172">
        <v>18.4786</v>
      </c>
      <c r="E172" s="2"/>
      <c r="G172"/>
    </row>
    <row r="173" spans="1:7" x14ac:dyDescent="0.25">
      <c r="A173" t="s">
        <v>1991</v>
      </c>
      <c r="B173">
        <v>12.858599999999999</v>
      </c>
      <c r="C173">
        <v>12.771100000000001</v>
      </c>
      <c r="E173" s="2"/>
      <c r="G173"/>
    </row>
    <row r="174" spans="1:7" x14ac:dyDescent="0.25">
      <c r="A174" t="s">
        <v>1992</v>
      </c>
      <c r="B174">
        <v>13.033799999999999</v>
      </c>
      <c r="C174">
        <v>12.8649</v>
      </c>
      <c r="E174" s="2"/>
      <c r="G174"/>
    </row>
    <row r="175" spans="1:7" x14ac:dyDescent="0.25">
      <c r="E175" s="2"/>
      <c r="G175"/>
    </row>
    <row r="176" spans="1:7" x14ac:dyDescent="0.25">
      <c r="A176" t="s">
        <v>1994</v>
      </c>
    </row>
    <row r="178" spans="1:4" x14ac:dyDescent="0.25">
      <c r="A178" s="50" t="s">
        <v>1995</v>
      </c>
      <c r="B178" s="50" t="s">
        <v>1996</v>
      </c>
      <c r="C178" s="50" t="s">
        <v>1997</v>
      </c>
      <c r="D178" s="50" t="s">
        <v>1998</v>
      </c>
    </row>
    <row r="179" spans="1:4" x14ac:dyDescent="0.25">
      <c r="A179" s="50" t="s">
        <v>2029</v>
      </c>
      <c r="B179" s="50"/>
      <c r="C179" s="50">
        <v>0.08</v>
      </c>
      <c r="D179" s="50">
        <v>0.08</v>
      </c>
    </row>
    <row r="180" spans="1:4" x14ac:dyDescent="0.25">
      <c r="A180" s="50" t="s">
        <v>2030</v>
      </c>
      <c r="B180" s="50"/>
      <c r="C180" s="50">
        <v>0.08</v>
      </c>
      <c r="D180" s="50">
        <v>0.08</v>
      </c>
    </row>
    <row r="182" spans="1:4" x14ac:dyDescent="0.25">
      <c r="A182" t="s">
        <v>1977</v>
      </c>
      <c r="B182" s="34" t="s">
        <v>92</v>
      </c>
    </row>
    <row r="183" spans="1:4" ht="30" x14ac:dyDescent="0.25">
      <c r="A183" s="47" t="s">
        <v>1978</v>
      </c>
      <c r="B183" s="34" t="s">
        <v>92</v>
      </c>
    </row>
    <row r="184" spans="1:4" x14ac:dyDescent="0.25">
      <c r="A184" s="47" t="s">
        <v>1979</v>
      </c>
      <c r="B184" s="34" t="s">
        <v>92</v>
      </c>
    </row>
    <row r="185" spans="1:4" x14ac:dyDescent="0.25">
      <c r="A185" t="s">
        <v>2018</v>
      </c>
      <c r="B185" s="49">
        <v>5.3780669999999997</v>
      </c>
    </row>
    <row r="186" spans="1:4" ht="30" x14ac:dyDescent="0.25">
      <c r="A186" s="47" t="s">
        <v>1981</v>
      </c>
      <c r="B186" s="34">
        <v>480.80709999999999</v>
      </c>
    </row>
    <row r="187" spans="1:4" ht="30" x14ac:dyDescent="0.25">
      <c r="A187" s="47" t="s">
        <v>1982</v>
      </c>
      <c r="B187" s="34" t="s">
        <v>92</v>
      </c>
    </row>
    <row r="188" spans="1:4" x14ac:dyDescent="0.25">
      <c r="A188" s="47" t="s">
        <v>2114</v>
      </c>
      <c r="B188" s="34" t="s">
        <v>92</v>
      </c>
    </row>
    <row r="189" spans="1:4" x14ac:dyDescent="0.25">
      <c r="A189" s="47" t="s">
        <v>2115</v>
      </c>
      <c r="B189" s="34" t="s">
        <v>92</v>
      </c>
    </row>
    <row r="192" spans="1:4" ht="30" x14ac:dyDescent="0.25">
      <c r="A192" s="63" t="s">
        <v>2164</v>
      </c>
      <c r="B192" s="55" t="s">
        <v>2165</v>
      </c>
      <c r="C192" s="55" t="s">
        <v>2121</v>
      </c>
      <c r="D192" s="65" t="s">
        <v>2122</v>
      </c>
    </row>
    <row r="193" spans="1:4" ht="82.35" customHeight="1" x14ac:dyDescent="0.25">
      <c r="A193" s="64" t="str">
        <f>HYPERLINK("[EDEL_Portfolio Monthly 30092022.xlsx]EEESSF!A1","Edelweiss Equity Savings Fund")</f>
        <v>Edelweiss Equity Savings Fund</v>
      </c>
      <c r="B193" s="56"/>
      <c r="C193" s="56" t="s">
        <v>2145</v>
      </c>
      <c r="D193" s="59"/>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6C464-DF05-4955-816A-3ED528F81892}">
  <dimension ref="A1:H78"/>
  <sheetViews>
    <sheetView showGridLines="0" workbookViewId="0">
      <pane ySplit="4" topLeftCell="A66"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57</v>
      </c>
      <c r="B1" s="66"/>
      <c r="C1" s="66"/>
      <c r="D1" s="66"/>
      <c r="E1" s="66"/>
      <c r="F1" s="66"/>
      <c r="G1" s="66"/>
      <c r="H1" s="51" t="str">
        <f>HYPERLINK("[EDEL_Portfolio Monthly 30092022.xlsx]Index!A1","Index")</f>
        <v>Index</v>
      </c>
    </row>
    <row r="2" spans="1:8" ht="18.75" x14ac:dyDescent="0.25">
      <c r="A2" s="66" t="s">
        <v>58</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902</v>
      </c>
      <c r="B8" s="30" t="s">
        <v>903</v>
      </c>
      <c r="C8" s="30" t="s">
        <v>855</v>
      </c>
      <c r="D8" s="13">
        <v>410217</v>
      </c>
      <c r="E8" s="14">
        <v>3536.07</v>
      </c>
      <c r="F8" s="15">
        <v>8.4199999999999997E-2</v>
      </c>
      <c r="G8" s="15"/>
    </row>
    <row r="9" spans="1:8" x14ac:dyDescent="0.25">
      <c r="A9" s="12" t="s">
        <v>900</v>
      </c>
      <c r="B9" s="30" t="s">
        <v>901</v>
      </c>
      <c r="C9" s="30" t="s">
        <v>881</v>
      </c>
      <c r="D9" s="13">
        <v>182642</v>
      </c>
      <c r="E9" s="14">
        <v>2581.5500000000002</v>
      </c>
      <c r="F9" s="15">
        <v>6.1499999999999999E-2</v>
      </c>
      <c r="G9" s="15"/>
    </row>
    <row r="10" spans="1:8" x14ac:dyDescent="0.25">
      <c r="A10" s="12" t="s">
        <v>882</v>
      </c>
      <c r="B10" s="30" t="s">
        <v>883</v>
      </c>
      <c r="C10" s="30" t="s">
        <v>855</v>
      </c>
      <c r="D10" s="13">
        <v>167012</v>
      </c>
      <c r="E10" s="14">
        <v>2373.83</v>
      </c>
      <c r="F10" s="15">
        <v>5.6500000000000002E-2</v>
      </c>
      <c r="G10" s="15"/>
    </row>
    <row r="11" spans="1:8" x14ac:dyDescent="0.25">
      <c r="A11" s="12" t="s">
        <v>1151</v>
      </c>
      <c r="B11" s="30" t="s">
        <v>1152</v>
      </c>
      <c r="C11" s="30" t="s">
        <v>855</v>
      </c>
      <c r="D11" s="13">
        <v>365628</v>
      </c>
      <c r="E11" s="14">
        <v>1940.02</v>
      </c>
      <c r="F11" s="15">
        <v>4.6199999999999998E-2</v>
      </c>
      <c r="G11" s="15"/>
    </row>
    <row r="12" spans="1:8" x14ac:dyDescent="0.25">
      <c r="A12" s="12" t="s">
        <v>932</v>
      </c>
      <c r="B12" s="30" t="s">
        <v>933</v>
      </c>
      <c r="C12" s="30" t="s">
        <v>855</v>
      </c>
      <c r="D12" s="13">
        <v>256168</v>
      </c>
      <c r="E12" s="14">
        <v>1878.22</v>
      </c>
      <c r="F12" s="15">
        <v>4.4699999999999997E-2</v>
      </c>
      <c r="G12" s="15"/>
    </row>
    <row r="13" spans="1:8" x14ac:dyDescent="0.25">
      <c r="A13" s="12" t="s">
        <v>856</v>
      </c>
      <c r="B13" s="30" t="s">
        <v>857</v>
      </c>
      <c r="C13" s="30" t="s">
        <v>858</v>
      </c>
      <c r="D13" s="13">
        <v>78678</v>
      </c>
      <c r="E13" s="14">
        <v>1870.77</v>
      </c>
      <c r="F13" s="15">
        <v>4.4600000000000001E-2</v>
      </c>
      <c r="G13" s="15"/>
    </row>
    <row r="14" spans="1:8" x14ac:dyDescent="0.25">
      <c r="A14" s="12" t="s">
        <v>991</v>
      </c>
      <c r="B14" s="30" t="s">
        <v>992</v>
      </c>
      <c r="C14" s="30" t="s">
        <v>993</v>
      </c>
      <c r="D14" s="13">
        <v>93098</v>
      </c>
      <c r="E14" s="14">
        <v>1720.17</v>
      </c>
      <c r="F14" s="15">
        <v>4.1000000000000002E-2</v>
      </c>
      <c r="G14" s="15"/>
    </row>
    <row r="15" spans="1:8" x14ac:dyDescent="0.25">
      <c r="A15" s="12" t="s">
        <v>915</v>
      </c>
      <c r="B15" s="30" t="s">
        <v>916</v>
      </c>
      <c r="C15" s="30" t="s">
        <v>867</v>
      </c>
      <c r="D15" s="13">
        <v>22584</v>
      </c>
      <c r="E15" s="14">
        <v>1656.71</v>
      </c>
      <c r="F15" s="15">
        <v>3.95E-2</v>
      </c>
      <c r="G15" s="15"/>
    </row>
    <row r="16" spans="1:8" x14ac:dyDescent="0.25">
      <c r="A16" s="12" t="s">
        <v>1512</v>
      </c>
      <c r="B16" s="30" t="s">
        <v>1513</v>
      </c>
      <c r="C16" s="30" t="s">
        <v>861</v>
      </c>
      <c r="D16" s="13">
        <v>344582</v>
      </c>
      <c r="E16" s="14">
        <v>1394.18</v>
      </c>
      <c r="F16" s="15">
        <v>3.32E-2</v>
      </c>
      <c r="G16" s="15"/>
    </row>
    <row r="17" spans="1:7" x14ac:dyDescent="0.25">
      <c r="A17" s="12" t="s">
        <v>1430</v>
      </c>
      <c r="B17" s="30" t="s">
        <v>1446</v>
      </c>
      <c r="C17" s="30" t="s">
        <v>990</v>
      </c>
      <c r="D17" s="13">
        <v>172149</v>
      </c>
      <c r="E17" s="14">
        <v>1377.02</v>
      </c>
      <c r="F17" s="15">
        <v>3.2800000000000003E-2</v>
      </c>
      <c r="G17" s="15"/>
    </row>
    <row r="18" spans="1:7" x14ac:dyDescent="0.25">
      <c r="A18" s="12" t="s">
        <v>1153</v>
      </c>
      <c r="B18" s="30" t="s">
        <v>1154</v>
      </c>
      <c r="C18" s="30" t="s">
        <v>965</v>
      </c>
      <c r="D18" s="13">
        <v>43980</v>
      </c>
      <c r="E18" s="14">
        <v>1358.28</v>
      </c>
      <c r="F18" s="15">
        <v>3.2300000000000002E-2</v>
      </c>
      <c r="G18" s="15"/>
    </row>
    <row r="19" spans="1:7" x14ac:dyDescent="0.25">
      <c r="A19" s="12" t="s">
        <v>895</v>
      </c>
      <c r="B19" s="30" t="s">
        <v>896</v>
      </c>
      <c r="C19" s="30" t="s">
        <v>864</v>
      </c>
      <c r="D19" s="13">
        <v>1311344</v>
      </c>
      <c r="E19" s="14">
        <v>1323.8</v>
      </c>
      <c r="F19" s="15">
        <v>3.15E-2</v>
      </c>
      <c r="G19" s="15"/>
    </row>
    <row r="20" spans="1:7" x14ac:dyDescent="0.25">
      <c r="A20" s="12" t="s">
        <v>1520</v>
      </c>
      <c r="B20" s="30" t="s">
        <v>1521</v>
      </c>
      <c r="C20" s="30" t="s">
        <v>945</v>
      </c>
      <c r="D20" s="13">
        <v>318384</v>
      </c>
      <c r="E20" s="14">
        <v>1311.42</v>
      </c>
      <c r="F20" s="15">
        <v>3.1199999999999999E-2</v>
      </c>
      <c r="G20" s="15"/>
    </row>
    <row r="21" spans="1:7" x14ac:dyDescent="0.25">
      <c r="A21" s="12" t="s">
        <v>871</v>
      </c>
      <c r="B21" s="30" t="s">
        <v>872</v>
      </c>
      <c r="C21" s="30" t="s">
        <v>873</v>
      </c>
      <c r="D21" s="13">
        <v>132851</v>
      </c>
      <c r="E21" s="14">
        <v>1260.29</v>
      </c>
      <c r="F21" s="15">
        <v>0.03</v>
      </c>
      <c r="G21" s="15"/>
    </row>
    <row r="22" spans="1:7" x14ac:dyDescent="0.25">
      <c r="A22" s="12" t="s">
        <v>925</v>
      </c>
      <c r="B22" s="30" t="s">
        <v>926</v>
      </c>
      <c r="C22" s="30" t="s">
        <v>927</v>
      </c>
      <c r="D22" s="13">
        <v>102500</v>
      </c>
      <c r="E22" s="14">
        <v>1225.75</v>
      </c>
      <c r="F22" s="15">
        <v>2.92E-2</v>
      </c>
      <c r="G22" s="15"/>
    </row>
    <row r="23" spans="1:7" x14ac:dyDescent="0.25">
      <c r="A23" s="12" t="s">
        <v>859</v>
      </c>
      <c r="B23" s="30" t="s">
        <v>860</v>
      </c>
      <c r="C23" s="30" t="s">
        <v>861</v>
      </c>
      <c r="D23" s="13">
        <v>13587</v>
      </c>
      <c r="E23" s="14">
        <v>1199.48</v>
      </c>
      <c r="F23" s="15">
        <v>2.86E-2</v>
      </c>
      <c r="G23" s="15"/>
    </row>
    <row r="24" spans="1:7" x14ac:dyDescent="0.25">
      <c r="A24" s="12" t="s">
        <v>1141</v>
      </c>
      <c r="B24" s="30" t="s">
        <v>1142</v>
      </c>
      <c r="C24" s="30" t="s">
        <v>1012</v>
      </c>
      <c r="D24" s="13">
        <v>95692</v>
      </c>
      <c r="E24" s="14">
        <v>1196.58</v>
      </c>
      <c r="F24" s="15">
        <v>2.8500000000000001E-2</v>
      </c>
      <c r="G24" s="15"/>
    </row>
    <row r="25" spans="1:7" x14ac:dyDescent="0.25">
      <c r="A25" s="12" t="s">
        <v>1077</v>
      </c>
      <c r="B25" s="30" t="s">
        <v>1078</v>
      </c>
      <c r="C25" s="30" t="s">
        <v>855</v>
      </c>
      <c r="D25" s="13">
        <v>954665</v>
      </c>
      <c r="E25" s="14">
        <v>1133.6600000000001</v>
      </c>
      <c r="F25" s="15">
        <v>2.7E-2</v>
      </c>
      <c r="G25" s="15"/>
    </row>
    <row r="26" spans="1:7" x14ac:dyDescent="0.25">
      <c r="A26" s="12" t="s">
        <v>1117</v>
      </c>
      <c r="B26" s="30" t="s">
        <v>1118</v>
      </c>
      <c r="C26" s="30" t="s">
        <v>1028</v>
      </c>
      <c r="D26" s="13">
        <v>323115</v>
      </c>
      <c r="E26" s="14">
        <v>1073.3900000000001</v>
      </c>
      <c r="F26" s="15">
        <v>2.5600000000000001E-2</v>
      </c>
      <c r="G26" s="15"/>
    </row>
    <row r="27" spans="1:7" x14ac:dyDescent="0.25">
      <c r="A27" s="12" t="s">
        <v>1026</v>
      </c>
      <c r="B27" s="30" t="s">
        <v>1027</v>
      </c>
      <c r="C27" s="30" t="s">
        <v>1028</v>
      </c>
      <c r="D27" s="13">
        <v>38344</v>
      </c>
      <c r="E27" s="14">
        <v>1033.93</v>
      </c>
      <c r="F27" s="15">
        <v>2.46E-2</v>
      </c>
      <c r="G27" s="15"/>
    </row>
    <row r="28" spans="1:7" x14ac:dyDescent="0.25">
      <c r="A28" s="12" t="s">
        <v>1017</v>
      </c>
      <c r="B28" s="30" t="s">
        <v>1018</v>
      </c>
      <c r="C28" s="30" t="s">
        <v>1019</v>
      </c>
      <c r="D28" s="13">
        <v>68001</v>
      </c>
      <c r="E28" s="14">
        <v>965.61</v>
      </c>
      <c r="F28" s="15">
        <v>2.3E-2</v>
      </c>
      <c r="G28" s="15"/>
    </row>
    <row r="29" spans="1:7" x14ac:dyDescent="0.25">
      <c r="A29" s="12" t="s">
        <v>949</v>
      </c>
      <c r="B29" s="30" t="s">
        <v>950</v>
      </c>
      <c r="C29" s="30" t="s">
        <v>867</v>
      </c>
      <c r="D29" s="13">
        <v>130194</v>
      </c>
      <c r="E29" s="14">
        <v>953.28</v>
      </c>
      <c r="F29" s="15">
        <v>2.2700000000000001E-2</v>
      </c>
      <c r="G29" s="15"/>
    </row>
    <row r="30" spans="1:7" x14ac:dyDescent="0.25">
      <c r="A30" s="12" t="s">
        <v>1408</v>
      </c>
      <c r="B30" s="30" t="s">
        <v>1409</v>
      </c>
      <c r="C30" s="30" t="s">
        <v>945</v>
      </c>
      <c r="D30" s="13">
        <v>72119</v>
      </c>
      <c r="E30" s="14">
        <v>865.72</v>
      </c>
      <c r="F30" s="15">
        <v>2.06E-2</v>
      </c>
      <c r="G30" s="15"/>
    </row>
    <row r="31" spans="1:7" x14ac:dyDescent="0.25">
      <c r="A31" s="12" t="s">
        <v>1109</v>
      </c>
      <c r="B31" s="30" t="s">
        <v>1110</v>
      </c>
      <c r="C31" s="30" t="s">
        <v>945</v>
      </c>
      <c r="D31" s="13">
        <v>33118</v>
      </c>
      <c r="E31" s="14">
        <v>863.37</v>
      </c>
      <c r="F31" s="15">
        <v>2.06E-2</v>
      </c>
      <c r="G31" s="15"/>
    </row>
    <row r="32" spans="1:7" x14ac:dyDescent="0.25">
      <c r="A32" s="12" t="s">
        <v>1081</v>
      </c>
      <c r="B32" s="30" t="s">
        <v>1082</v>
      </c>
      <c r="C32" s="30" t="s">
        <v>922</v>
      </c>
      <c r="D32" s="13">
        <v>17969</v>
      </c>
      <c r="E32" s="14">
        <v>806.96</v>
      </c>
      <c r="F32" s="15">
        <v>1.9199999999999998E-2</v>
      </c>
      <c r="G32" s="15"/>
    </row>
    <row r="33" spans="1:7" x14ac:dyDescent="0.25">
      <c r="A33" s="12" t="s">
        <v>1416</v>
      </c>
      <c r="B33" s="30" t="s">
        <v>1417</v>
      </c>
      <c r="C33" s="30" t="s">
        <v>1039</v>
      </c>
      <c r="D33" s="13">
        <v>156032</v>
      </c>
      <c r="E33" s="14">
        <v>793.73</v>
      </c>
      <c r="F33" s="15">
        <v>1.89E-2</v>
      </c>
      <c r="G33" s="15"/>
    </row>
    <row r="34" spans="1:7" x14ac:dyDescent="0.25">
      <c r="A34" s="12" t="s">
        <v>1052</v>
      </c>
      <c r="B34" s="30" t="s">
        <v>1053</v>
      </c>
      <c r="C34" s="30" t="s">
        <v>876</v>
      </c>
      <c r="D34" s="13">
        <v>12005</v>
      </c>
      <c r="E34" s="14">
        <v>750.92</v>
      </c>
      <c r="F34" s="15">
        <v>1.7899999999999999E-2</v>
      </c>
      <c r="G34" s="15"/>
    </row>
    <row r="35" spans="1:7" x14ac:dyDescent="0.25">
      <c r="A35" s="12" t="s">
        <v>879</v>
      </c>
      <c r="B35" s="30" t="s">
        <v>880</v>
      </c>
      <c r="C35" s="30" t="s">
        <v>881</v>
      </c>
      <c r="D35" s="13">
        <v>24149</v>
      </c>
      <c r="E35" s="14">
        <v>725.57</v>
      </c>
      <c r="F35" s="15">
        <v>1.7299999999999999E-2</v>
      </c>
      <c r="G35" s="15"/>
    </row>
    <row r="36" spans="1:7" x14ac:dyDescent="0.25">
      <c r="A36" s="12" t="s">
        <v>1418</v>
      </c>
      <c r="B36" s="30" t="s">
        <v>1419</v>
      </c>
      <c r="C36" s="30" t="s">
        <v>970</v>
      </c>
      <c r="D36" s="13">
        <v>78407</v>
      </c>
      <c r="E36" s="14">
        <v>563.28</v>
      </c>
      <c r="F36" s="15">
        <v>1.34E-2</v>
      </c>
      <c r="G36" s="15"/>
    </row>
    <row r="37" spans="1:7" x14ac:dyDescent="0.25">
      <c r="A37" s="12" t="s">
        <v>1040</v>
      </c>
      <c r="B37" s="30" t="s">
        <v>1041</v>
      </c>
      <c r="C37" s="30" t="s">
        <v>1039</v>
      </c>
      <c r="D37" s="13">
        <v>31843</v>
      </c>
      <c r="E37" s="14">
        <v>292.26</v>
      </c>
      <c r="F37" s="15">
        <v>7.0000000000000001E-3</v>
      </c>
      <c r="G37" s="15"/>
    </row>
    <row r="38" spans="1:7" x14ac:dyDescent="0.25">
      <c r="A38" s="16" t="s">
        <v>102</v>
      </c>
      <c r="B38" s="31"/>
      <c r="C38" s="31"/>
      <c r="D38" s="17"/>
      <c r="E38" s="37">
        <v>40025.82</v>
      </c>
      <c r="F38" s="38">
        <v>0.95330000000000004</v>
      </c>
      <c r="G38" s="20"/>
    </row>
    <row r="39" spans="1:7" x14ac:dyDescent="0.25">
      <c r="A39" s="16" t="s">
        <v>1196</v>
      </c>
      <c r="B39" s="30"/>
      <c r="C39" s="30"/>
      <c r="D39" s="13"/>
      <c r="E39" s="14"/>
      <c r="F39" s="15"/>
      <c r="G39" s="15"/>
    </row>
    <row r="40" spans="1:7" x14ac:dyDescent="0.25">
      <c r="A40" s="16" t="s">
        <v>102</v>
      </c>
      <c r="B40" s="30"/>
      <c r="C40" s="30"/>
      <c r="D40" s="13"/>
      <c r="E40" s="39" t="s">
        <v>92</v>
      </c>
      <c r="F40" s="40" t="s">
        <v>92</v>
      </c>
      <c r="G40" s="15"/>
    </row>
    <row r="41" spans="1:7" x14ac:dyDescent="0.25">
      <c r="A41" s="21" t="s">
        <v>127</v>
      </c>
      <c r="B41" s="32"/>
      <c r="C41" s="32"/>
      <c r="D41" s="22"/>
      <c r="E41" s="27">
        <v>40025.82</v>
      </c>
      <c r="F41" s="28">
        <v>0.95330000000000004</v>
      </c>
      <c r="G41" s="20"/>
    </row>
    <row r="42" spans="1:7" x14ac:dyDescent="0.25">
      <c r="A42" s="12"/>
      <c r="B42" s="30"/>
      <c r="C42" s="30"/>
      <c r="D42" s="13"/>
      <c r="E42" s="14"/>
      <c r="F42" s="15"/>
      <c r="G42" s="15"/>
    </row>
    <row r="43" spans="1:7" x14ac:dyDescent="0.25">
      <c r="A43" s="12"/>
      <c r="B43" s="30"/>
      <c r="C43" s="30"/>
      <c r="D43" s="13"/>
      <c r="E43" s="14"/>
      <c r="F43" s="15"/>
      <c r="G43" s="15"/>
    </row>
    <row r="44" spans="1:7" x14ac:dyDescent="0.25">
      <c r="A44" s="16" t="s">
        <v>128</v>
      </c>
      <c r="B44" s="30"/>
      <c r="C44" s="30"/>
      <c r="D44" s="13"/>
      <c r="E44" s="14"/>
      <c r="F44" s="15"/>
      <c r="G44" s="15"/>
    </row>
    <row r="45" spans="1:7" x14ac:dyDescent="0.25">
      <c r="A45" s="12" t="s">
        <v>129</v>
      </c>
      <c r="B45" s="30"/>
      <c r="C45" s="30"/>
      <c r="D45" s="13"/>
      <c r="E45" s="14">
        <v>2215.92</v>
      </c>
      <c r="F45" s="15">
        <v>5.28E-2</v>
      </c>
      <c r="G45" s="15">
        <v>5.9233000000000001E-2</v>
      </c>
    </row>
    <row r="46" spans="1:7" x14ac:dyDescent="0.25">
      <c r="A46" s="16" t="s">
        <v>102</v>
      </c>
      <c r="B46" s="31"/>
      <c r="C46" s="31"/>
      <c r="D46" s="17"/>
      <c r="E46" s="37">
        <v>2215.92</v>
      </c>
      <c r="F46" s="38">
        <v>5.28E-2</v>
      </c>
      <c r="G46" s="20"/>
    </row>
    <row r="47" spans="1:7" x14ac:dyDescent="0.25">
      <c r="A47" s="12"/>
      <c r="B47" s="30"/>
      <c r="C47" s="30"/>
      <c r="D47" s="13"/>
      <c r="E47" s="14"/>
      <c r="F47" s="15"/>
      <c r="G47" s="15"/>
    </row>
    <row r="48" spans="1:7" x14ac:dyDescent="0.25">
      <c r="A48" s="21" t="s">
        <v>127</v>
      </c>
      <c r="B48" s="32"/>
      <c r="C48" s="32"/>
      <c r="D48" s="22"/>
      <c r="E48" s="18">
        <v>2215.92</v>
      </c>
      <c r="F48" s="19">
        <v>5.28E-2</v>
      </c>
      <c r="G48" s="20"/>
    </row>
    <row r="49" spans="1:7" x14ac:dyDescent="0.25">
      <c r="A49" s="12" t="s">
        <v>130</v>
      </c>
      <c r="B49" s="30"/>
      <c r="C49" s="30"/>
      <c r="D49" s="13"/>
      <c r="E49" s="14">
        <v>0.35960449999999999</v>
      </c>
      <c r="F49" s="15">
        <v>7.9999999999999996E-6</v>
      </c>
      <c r="G49" s="15"/>
    </row>
    <row r="50" spans="1:7" x14ac:dyDescent="0.25">
      <c r="A50" s="12" t="s">
        <v>131</v>
      </c>
      <c r="B50" s="30"/>
      <c r="C50" s="30"/>
      <c r="D50" s="13"/>
      <c r="E50" s="23">
        <v>-250.41960449999999</v>
      </c>
      <c r="F50" s="24">
        <v>-6.1079999999999997E-3</v>
      </c>
      <c r="G50" s="15">
        <v>5.9233000000000001E-2</v>
      </c>
    </row>
    <row r="51" spans="1:7" x14ac:dyDescent="0.25">
      <c r="A51" s="25" t="s">
        <v>132</v>
      </c>
      <c r="B51" s="33"/>
      <c r="C51" s="33"/>
      <c r="D51" s="26"/>
      <c r="E51" s="27">
        <v>41991.68</v>
      </c>
      <c r="F51" s="28">
        <v>1</v>
      </c>
      <c r="G51" s="28"/>
    </row>
    <row r="56" spans="1:7" x14ac:dyDescent="0.25">
      <c r="A56" s="1" t="s">
        <v>1957</v>
      </c>
    </row>
    <row r="57" spans="1:7" x14ac:dyDescent="0.25">
      <c r="A57" s="47" t="s">
        <v>1958</v>
      </c>
      <c r="B57" s="34" t="s">
        <v>92</v>
      </c>
    </row>
    <row r="58" spans="1:7" x14ac:dyDescent="0.25">
      <c r="A58" t="s">
        <v>1959</v>
      </c>
    </row>
    <row r="59" spans="1:7" x14ac:dyDescent="0.25">
      <c r="A59" t="s">
        <v>1960</v>
      </c>
      <c r="B59" t="s">
        <v>1961</v>
      </c>
      <c r="C59" t="s">
        <v>1961</v>
      </c>
    </row>
    <row r="60" spans="1:7" x14ac:dyDescent="0.25">
      <c r="B60" s="48">
        <v>44803</v>
      </c>
      <c r="C60" s="48">
        <v>44834</v>
      </c>
    </row>
    <row r="61" spans="1:7" x14ac:dyDescent="0.25">
      <c r="A61" t="s">
        <v>2003</v>
      </c>
      <c r="B61">
        <v>10.326000000000001</v>
      </c>
      <c r="C61">
        <v>10.063000000000001</v>
      </c>
      <c r="E61" s="2"/>
      <c r="G61"/>
    </row>
    <row r="62" spans="1:7" x14ac:dyDescent="0.25">
      <c r="A62" t="s">
        <v>1966</v>
      </c>
      <c r="B62">
        <v>10.326000000000001</v>
      </c>
      <c r="C62">
        <v>10.063000000000001</v>
      </c>
      <c r="E62" s="2"/>
      <c r="G62"/>
    </row>
    <row r="63" spans="1:7" x14ac:dyDescent="0.25">
      <c r="A63" t="s">
        <v>2004</v>
      </c>
      <c r="B63">
        <v>10.311999999999999</v>
      </c>
      <c r="C63">
        <v>10.035</v>
      </c>
      <c r="E63" s="2"/>
      <c r="G63"/>
    </row>
    <row r="64" spans="1:7" x14ac:dyDescent="0.25">
      <c r="A64" t="s">
        <v>1991</v>
      </c>
      <c r="B64">
        <v>10.311</v>
      </c>
      <c r="C64">
        <v>10.034000000000001</v>
      </c>
      <c r="E64" s="2"/>
      <c r="G64"/>
    </row>
    <row r="65" spans="1:7" x14ac:dyDescent="0.25">
      <c r="E65" s="2"/>
      <c r="G65"/>
    </row>
    <row r="66" spans="1:7" x14ac:dyDescent="0.25">
      <c r="A66" t="s">
        <v>1976</v>
      </c>
      <c r="B66" s="34" t="s">
        <v>92</v>
      </c>
    </row>
    <row r="67" spans="1:7" x14ac:dyDescent="0.25">
      <c r="A67" t="s">
        <v>1977</v>
      </c>
      <c r="B67" s="34" t="s">
        <v>92</v>
      </c>
    </row>
    <row r="68" spans="1:7" ht="30" x14ac:dyDescent="0.25">
      <c r="A68" s="47" t="s">
        <v>1978</v>
      </c>
      <c r="B68" s="34" t="s">
        <v>92</v>
      </c>
    </row>
    <row r="69" spans="1:7" x14ac:dyDescent="0.25">
      <c r="A69" s="47" t="s">
        <v>1979</v>
      </c>
      <c r="B69" s="34" t="s">
        <v>92</v>
      </c>
    </row>
    <row r="70" spans="1:7" x14ac:dyDescent="0.25">
      <c r="A70" t="s">
        <v>2018</v>
      </c>
      <c r="B70" s="49">
        <v>0.49218400000000001</v>
      </c>
    </row>
    <row r="71" spans="1:7" ht="30" x14ac:dyDescent="0.25">
      <c r="A71" s="47" t="s">
        <v>1981</v>
      </c>
      <c r="B71" s="34" t="s">
        <v>92</v>
      </c>
    </row>
    <row r="72" spans="1:7" ht="30" x14ac:dyDescent="0.25">
      <c r="A72" s="47" t="s">
        <v>1982</v>
      </c>
      <c r="B72" s="34" t="s">
        <v>92</v>
      </c>
    </row>
    <row r="73" spans="1:7" x14ac:dyDescent="0.25">
      <c r="A73" t="s">
        <v>2114</v>
      </c>
      <c r="B73" s="34" t="s">
        <v>92</v>
      </c>
    </row>
    <row r="74" spans="1:7" x14ac:dyDescent="0.25">
      <c r="A74" t="s">
        <v>2115</v>
      </c>
      <c r="B74" s="34" t="s">
        <v>92</v>
      </c>
    </row>
    <row r="77" spans="1:7" ht="30" x14ac:dyDescent="0.25">
      <c r="A77" s="63" t="s">
        <v>2164</v>
      </c>
      <c r="B77" s="55" t="s">
        <v>2165</v>
      </c>
      <c r="C77" s="55" t="s">
        <v>2121</v>
      </c>
      <c r="D77" s="65" t="s">
        <v>2122</v>
      </c>
    </row>
    <row r="78" spans="1:7" ht="95.45" customHeight="1" x14ac:dyDescent="0.25">
      <c r="A78" s="64" t="str">
        <f>HYPERLINK("[EDEL_Portfolio Monthly 30092022.xlsx]EEFOCF!A1","Edelweiss Focused Equity Fund")</f>
        <v>Edelweiss Focused Equity Fund</v>
      </c>
      <c r="B78" s="59"/>
      <c r="C78" s="56" t="s">
        <v>2146</v>
      </c>
      <c r="D78" s="59"/>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EEE42-95B7-441F-B332-8D2881B21C5E}">
  <dimension ref="A1:H78"/>
  <sheetViews>
    <sheetView showGridLines="0" workbookViewId="0">
      <pane ySplit="4" topLeftCell="A67"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59</v>
      </c>
      <c r="B1" s="66"/>
      <c r="C1" s="66"/>
      <c r="D1" s="66"/>
      <c r="E1" s="66"/>
      <c r="F1" s="66"/>
      <c r="G1" s="66"/>
      <c r="H1" s="51" t="str">
        <f>HYPERLINK("[EDEL_Portfolio Monthly 30092022.xlsx]Index!A1","Index")</f>
        <v>Index</v>
      </c>
    </row>
    <row r="2" spans="1:8" ht="18.75" x14ac:dyDescent="0.25">
      <c r="A2" s="66" t="s">
        <v>60</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980</v>
      </c>
      <c r="B8" s="30" t="s">
        <v>981</v>
      </c>
      <c r="C8" s="30" t="s">
        <v>982</v>
      </c>
      <c r="D8" s="13">
        <v>304</v>
      </c>
      <c r="E8" s="14">
        <v>58.2</v>
      </c>
      <c r="F8" s="15">
        <v>5.0700000000000002E-2</v>
      </c>
      <c r="G8" s="15"/>
    </row>
    <row r="9" spans="1:8" x14ac:dyDescent="0.25">
      <c r="A9" s="12" t="s">
        <v>900</v>
      </c>
      <c r="B9" s="30" t="s">
        <v>901</v>
      </c>
      <c r="C9" s="30" t="s">
        <v>881</v>
      </c>
      <c r="D9" s="13">
        <v>4073</v>
      </c>
      <c r="E9" s="14">
        <v>57.57</v>
      </c>
      <c r="F9" s="15">
        <v>5.0200000000000002E-2</v>
      </c>
      <c r="G9" s="15"/>
    </row>
    <row r="10" spans="1:8" x14ac:dyDescent="0.25">
      <c r="A10" s="12" t="s">
        <v>1026</v>
      </c>
      <c r="B10" s="30" t="s">
        <v>1027</v>
      </c>
      <c r="C10" s="30" t="s">
        <v>1028</v>
      </c>
      <c r="D10" s="13">
        <v>2118</v>
      </c>
      <c r="E10" s="14">
        <v>57.11</v>
      </c>
      <c r="F10" s="15">
        <v>4.9799999999999997E-2</v>
      </c>
      <c r="G10" s="15"/>
    </row>
    <row r="11" spans="1:8" x14ac:dyDescent="0.25">
      <c r="A11" s="12" t="s">
        <v>882</v>
      </c>
      <c r="B11" s="30" t="s">
        <v>883</v>
      </c>
      <c r="C11" s="30" t="s">
        <v>855</v>
      </c>
      <c r="D11" s="13">
        <v>4014</v>
      </c>
      <c r="E11" s="14">
        <v>57.05</v>
      </c>
      <c r="F11" s="15">
        <v>4.9700000000000001E-2</v>
      </c>
      <c r="G11" s="15"/>
    </row>
    <row r="12" spans="1:8" x14ac:dyDescent="0.25">
      <c r="A12" s="12" t="s">
        <v>879</v>
      </c>
      <c r="B12" s="30" t="s">
        <v>880</v>
      </c>
      <c r="C12" s="30" t="s">
        <v>881</v>
      </c>
      <c r="D12" s="13">
        <v>1881</v>
      </c>
      <c r="E12" s="14">
        <v>56.52</v>
      </c>
      <c r="F12" s="15">
        <v>4.9299999999999997E-2</v>
      </c>
      <c r="G12" s="15"/>
    </row>
    <row r="13" spans="1:8" x14ac:dyDescent="0.25">
      <c r="A13" s="12" t="s">
        <v>1117</v>
      </c>
      <c r="B13" s="30" t="s">
        <v>1118</v>
      </c>
      <c r="C13" s="30" t="s">
        <v>1028</v>
      </c>
      <c r="D13" s="13">
        <v>16950</v>
      </c>
      <c r="E13" s="14">
        <v>56.31</v>
      </c>
      <c r="F13" s="15">
        <v>4.9099999999999998E-2</v>
      </c>
      <c r="G13" s="15"/>
    </row>
    <row r="14" spans="1:8" x14ac:dyDescent="0.25">
      <c r="A14" s="12" t="s">
        <v>1002</v>
      </c>
      <c r="B14" s="30" t="s">
        <v>1003</v>
      </c>
      <c r="C14" s="30" t="s">
        <v>945</v>
      </c>
      <c r="D14" s="13">
        <v>1635</v>
      </c>
      <c r="E14" s="14">
        <v>54.65</v>
      </c>
      <c r="F14" s="15">
        <v>4.7600000000000003E-2</v>
      </c>
      <c r="G14" s="15"/>
    </row>
    <row r="15" spans="1:8" x14ac:dyDescent="0.25">
      <c r="A15" s="12" t="s">
        <v>906</v>
      </c>
      <c r="B15" s="30" t="s">
        <v>907</v>
      </c>
      <c r="C15" s="30" t="s">
        <v>881</v>
      </c>
      <c r="D15" s="13">
        <v>5575</v>
      </c>
      <c r="E15" s="14">
        <v>51.98</v>
      </c>
      <c r="F15" s="15">
        <v>4.53E-2</v>
      </c>
      <c r="G15" s="15"/>
    </row>
    <row r="16" spans="1:8" x14ac:dyDescent="0.25">
      <c r="A16" s="12" t="s">
        <v>915</v>
      </c>
      <c r="B16" s="30" t="s">
        <v>916</v>
      </c>
      <c r="C16" s="30" t="s">
        <v>867</v>
      </c>
      <c r="D16" s="13">
        <v>611</v>
      </c>
      <c r="E16" s="14">
        <v>44.82</v>
      </c>
      <c r="F16" s="15">
        <v>3.9100000000000003E-2</v>
      </c>
      <c r="G16" s="15"/>
    </row>
    <row r="17" spans="1:7" x14ac:dyDescent="0.25">
      <c r="A17" s="12" t="s">
        <v>859</v>
      </c>
      <c r="B17" s="30" t="s">
        <v>860</v>
      </c>
      <c r="C17" s="30" t="s">
        <v>861</v>
      </c>
      <c r="D17" s="13">
        <v>496</v>
      </c>
      <c r="E17" s="14">
        <v>43.79</v>
      </c>
      <c r="F17" s="15">
        <v>3.8199999999999998E-2</v>
      </c>
      <c r="G17" s="15"/>
    </row>
    <row r="18" spans="1:7" x14ac:dyDescent="0.25">
      <c r="A18" s="12" t="s">
        <v>1508</v>
      </c>
      <c r="B18" s="30" t="s">
        <v>1509</v>
      </c>
      <c r="C18" s="30" t="s">
        <v>982</v>
      </c>
      <c r="D18" s="13">
        <v>1049</v>
      </c>
      <c r="E18" s="14">
        <v>40.31</v>
      </c>
      <c r="F18" s="15">
        <v>3.5099999999999999E-2</v>
      </c>
      <c r="G18" s="15"/>
    </row>
    <row r="19" spans="1:7" x14ac:dyDescent="0.25">
      <c r="A19" s="12" t="s">
        <v>1161</v>
      </c>
      <c r="B19" s="30" t="s">
        <v>1162</v>
      </c>
      <c r="C19" s="30" t="s">
        <v>1163</v>
      </c>
      <c r="D19" s="13">
        <v>17804</v>
      </c>
      <c r="E19" s="14">
        <v>37.79</v>
      </c>
      <c r="F19" s="15">
        <v>3.2899999999999999E-2</v>
      </c>
      <c r="G19" s="15"/>
    </row>
    <row r="20" spans="1:7" x14ac:dyDescent="0.25">
      <c r="A20" s="12" t="s">
        <v>1088</v>
      </c>
      <c r="B20" s="30" t="s">
        <v>1089</v>
      </c>
      <c r="C20" s="30" t="s">
        <v>881</v>
      </c>
      <c r="D20" s="13">
        <v>9476</v>
      </c>
      <c r="E20" s="14">
        <v>37.36</v>
      </c>
      <c r="F20" s="15">
        <v>3.2599999999999997E-2</v>
      </c>
      <c r="G20" s="15"/>
    </row>
    <row r="21" spans="1:7" x14ac:dyDescent="0.25">
      <c r="A21" s="12" t="s">
        <v>908</v>
      </c>
      <c r="B21" s="30" t="s">
        <v>909</v>
      </c>
      <c r="C21" s="30" t="s">
        <v>881</v>
      </c>
      <c r="D21" s="13">
        <v>3634</v>
      </c>
      <c r="E21" s="14">
        <v>36.65</v>
      </c>
      <c r="F21" s="15">
        <v>3.2000000000000001E-2</v>
      </c>
      <c r="G21" s="15"/>
    </row>
    <row r="22" spans="1:7" x14ac:dyDescent="0.25">
      <c r="A22" s="12" t="s">
        <v>1653</v>
      </c>
      <c r="B22" s="30" t="s">
        <v>1654</v>
      </c>
      <c r="C22" s="30" t="s">
        <v>985</v>
      </c>
      <c r="D22" s="13">
        <v>2242</v>
      </c>
      <c r="E22" s="14">
        <v>36.53</v>
      </c>
      <c r="F22" s="15">
        <v>3.1899999999999998E-2</v>
      </c>
      <c r="G22" s="15"/>
    </row>
    <row r="23" spans="1:7" x14ac:dyDescent="0.25">
      <c r="A23" s="12" t="s">
        <v>1655</v>
      </c>
      <c r="B23" s="30" t="s">
        <v>1656</v>
      </c>
      <c r="C23" s="30" t="s">
        <v>861</v>
      </c>
      <c r="D23" s="13">
        <v>984</v>
      </c>
      <c r="E23" s="14">
        <v>34.71</v>
      </c>
      <c r="F23" s="15">
        <v>3.0300000000000001E-2</v>
      </c>
      <c r="G23" s="15"/>
    </row>
    <row r="24" spans="1:7" x14ac:dyDescent="0.25">
      <c r="A24" s="12" t="s">
        <v>1008</v>
      </c>
      <c r="B24" s="30" t="s">
        <v>1009</v>
      </c>
      <c r="C24" s="30" t="s">
        <v>873</v>
      </c>
      <c r="D24" s="13">
        <v>935</v>
      </c>
      <c r="E24" s="14">
        <v>34.64</v>
      </c>
      <c r="F24" s="15">
        <v>3.0200000000000001E-2</v>
      </c>
      <c r="G24" s="15"/>
    </row>
    <row r="25" spans="1:7" x14ac:dyDescent="0.25">
      <c r="A25" s="12" t="s">
        <v>1188</v>
      </c>
      <c r="B25" s="30" t="s">
        <v>1189</v>
      </c>
      <c r="C25" s="30" t="s">
        <v>922</v>
      </c>
      <c r="D25" s="13">
        <v>1192</v>
      </c>
      <c r="E25" s="14">
        <v>32.07</v>
      </c>
      <c r="F25" s="15">
        <v>2.8000000000000001E-2</v>
      </c>
      <c r="G25" s="15"/>
    </row>
    <row r="26" spans="1:7" x14ac:dyDescent="0.25">
      <c r="A26" s="12" t="s">
        <v>983</v>
      </c>
      <c r="B26" s="30" t="s">
        <v>984</v>
      </c>
      <c r="C26" s="30" t="s">
        <v>985</v>
      </c>
      <c r="D26" s="13">
        <v>5958</v>
      </c>
      <c r="E26" s="14">
        <v>32.049999999999997</v>
      </c>
      <c r="F26" s="15">
        <v>2.7900000000000001E-2</v>
      </c>
      <c r="G26" s="15"/>
    </row>
    <row r="27" spans="1:7" x14ac:dyDescent="0.25">
      <c r="A27" s="12" t="s">
        <v>1657</v>
      </c>
      <c r="B27" s="30" t="s">
        <v>1658</v>
      </c>
      <c r="C27" s="30" t="s">
        <v>985</v>
      </c>
      <c r="D27" s="13">
        <v>5540</v>
      </c>
      <c r="E27" s="14">
        <v>31.74</v>
      </c>
      <c r="F27" s="15">
        <v>2.7699999999999999E-2</v>
      </c>
      <c r="G27" s="15"/>
    </row>
    <row r="28" spans="1:7" x14ac:dyDescent="0.25">
      <c r="A28" s="12" t="s">
        <v>1442</v>
      </c>
      <c r="B28" s="30" t="s">
        <v>1443</v>
      </c>
      <c r="C28" s="30" t="s">
        <v>861</v>
      </c>
      <c r="D28" s="13">
        <v>817</v>
      </c>
      <c r="E28" s="14">
        <v>30</v>
      </c>
      <c r="F28" s="15">
        <v>2.6200000000000001E-2</v>
      </c>
      <c r="G28" s="15"/>
    </row>
    <row r="29" spans="1:7" x14ac:dyDescent="0.25">
      <c r="A29" s="12" t="s">
        <v>1180</v>
      </c>
      <c r="B29" s="30" t="s">
        <v>1181</v>
      </c>
      <c r="C29" s="30" t="s">
        <v>861</v>
      </c>
      <c r="D29" s="13">
        <v>1156</v>
      </c>
      <c r="E29" s="14">
        <v>29.47</v>
      </c>
      <c r="F29" s="15">
        <v>2.5700000000000001E-2</v>
      </c>
      <c r="G29" s="15"/>
    </row>
    <row r="30" spans="1:7" x14ac:dyDescent="0.25">
      <c r="A30" s="12" t="s">
        <v>1192</v>
      </c>
      <c r="B30" s="30" t="s">
        <v>1193</v>
      </c>
      <c r="C30" s="30" t="s">
        <v>945</v>
      </c>
      <c r="D30" s="13">
        <v>2181</v>
      </c>
      <c r="E30" s="14">
        <v>29.41</v>
      </c>
      <c r="F30" s="15">
        <v>2.5600000000000001E-2</v>
      </c>
      <c r="G30" s="15"/>
    </row>
    <row r="31" spans="1:7" x14ac:dyDescent="0.25">
      <c r="A31" s="12" t="s">
        <v>1109</v>
      </c>
      <c r="B31" s="30" t="s">
        <v>1110</v>
      </c>
      <c r="C31" s="30" t="s">
        <v>945</v>
      </c>
      <c r="D31" s="13">
        <v>1109</v>
      </c>
      <c r="E31" s="14">
        <v>28.91</v>
      </c>
      <c r="F31" s="15">
        <v>2.52E-2</v>
      </c>
      <c r="G31" s="15"/>
    </row>
    <row r="32" spans="1:7" x14ac:dyDescent="0.25">
      <c r="A32" s="12" t="s">
        <v>1659</v>
      </c>
      <c r="B32" s="30" t="s">
        <v>1660</v>
      </c>
      <c r="C32" s="30" t="s">
        <v>881</v>
      </c>
      <c r="D32" s="13">
        <v>585</v>
      </c>
      <c r="E32" s="14">
        <v>26.08</v>
      </c>
      <c r="F32" s="15">
        <v>2.2700000000000001E-2</v>
      </c>
      <c r="G32" s="15"/>
    </row>
    <row r="33" spans="1:7" x14ac:dyDescent="0.25">
      <c r="A33" s="12" t="s">
        <v>1155</v>
      </c>
      <c r="B33" s="30" t="s">
        <v>1156</v>
      </c>
      <c r="C33" s="30" t="s">
        <v>985</v>
      </c>
      <c r="D33" s="13">
        <v>2710</v>
      </c>
      <c r="E33" s="14">
        <v>24.67</v>
      </c>
      <c r="F33" s="15">
        <v>2.1499999999999998E-2</v>
      </c>
      <c r="G33" s="15"/>
    </row>
    <row r="34" spans="1:7" x14ac:dyDescent="0.25">
      <c r="A34" s="12" t="s">
        <v>862</v>
      </c>
      <c r="B34" s="30" t="s">
        <v>863</v>
      </c>
      <c r="C34" s="30" t="s">
        <v>864</v>
      </c>
      <c r="D34" s="13">
        <v>1030</v>
      </c>
      <c r="E34" s="14">
        <v>24.15</v>
      </c>
      <c r="F34" s="15">
        <v>2.1100000000000001E-2</v>
      </c>
      <c r="G34" s="15"/>
    </row>
    <row r="35" spans="1:7" x14ac:dyDescent="0.25">
      <c r="A35" s="12" t="s">
        <v>1006</v>
      </c>
      <c r="B35" s="30" t="s">
        <v>1007</v>
      </c>
      <c r="C35" s="30" t="s">
        <v>945</v>
      </c>
      <c r="D35" s="13">
        <v>3056</v>
      </c>
      <c r="E35" s="14">
        <v>18.86</v>
      </c>
      <c r="F35" s="15">
        <v>1.6400000000000001E-2</v>
      </c>
      <c r="G35" s="15"/>
    </row>
    <row r="36" spans="1:7" x14ac:dyDescent="0.25">
      <c r="A36" s="12" t="s">
        <v>1661</v>
      </c>
      <c r="B36" s="30" t="s">
        <v>1662</v>
      </c>
      <c r="C36" s="30" t="s">
        <v>867</v>
      </c>
      <c r="D36" s="13">
        <v>1731</v>
      </c>
      <c r="E36" s="14">
        <v>18</v>
      </c>
      <c r="F36" s="15">
        <v>1.5699999999999999E-2</v>
      </c>
      <c r="G36" s="15"/>
    </row>
    <row r="37" spans="1:7" x14ac:dyDescent="0.25">
      <c r="A37" s="12" t="s">
        <v>946</v>
      </c>
      <c r="B37" s="30" t="s">
        <v>947</v>
      </c>
      <c r="C37" s="30" t="s">
        <v>948</v>
      </c>
      <c r="D37" s="13">
        <v>107</v>
      </c>
      <c r="E37" s="14">
        <v>16.920000000000002</v>
      </c>
      <c r="F37" s="15">
        <v>1.4800000000000001E-2</v>
      </c>
      <c r="G37" s="15"/>
    </row>
    <row r="38" spans="1:7" x14ac:dyDescent="0.25">
      <c r="A38" s="16" t="s">
        <v>102</v>
      </c>
      <c r="B38" s="31"/>
      <c r="C38" s="31"/>
      <c r="D38" s="17"/>
      <c r="E38" s="37">
        <v>1138.32</v>
      </c>
      <c r="F38" s="38">
        <v>0.99250000000000005</v>
      </c>
      <c r="G38" s="20"/>
    </row>
    <row r="39" spans="1:7" x14ac:dyDescent="0.25">
      <c r="A39" s="16" t="s">
        <v>1196</v>
      </c>
      <c r="B39" s="30"/>
      <c r="C39" s="30"/>
      <c r="D39" s="13"/>
      <c r="E39" s="14"/>
      <c r="F39" s="15"/>
      <c r="G39" s="15"/>
    </row>
    <row r="40" spans="1:7" x14ac:dyDescent="0.25">
      <c r="A40" s="16" t="s">
        <v>102</v>
      </c>
      <c r="B40" s="30"/>
      <c r="C40" s="30"/>
      <c r="D40" s="13"/>
      <c r="E40" s="39" t="s">
        <v>92</v>
      </c>
      <c r="F40" s="40" t="s">
        <v>92</v>
      </c>
      <c r="G40" s="15"/>
    </row>
    <row r="41" spans="1:7" x14ac:dyDescent="0.25">
      <c r="A41" s="21" t="s">
        <v>127</v>
      </c>
      <c r="B41" s="32"/>
      <c r="C41" s="32"/>
      <c r="D41" s="22"/>
      <c r="E41" s="27">
        <v>1138.32</v>
      </c>
      <c r="F41" s="28">
        <v>0.99250000000000005</v>
      </c>
      <c r="G41" s="20"/>
    </row>
    <row r="42" spans="1:7" x14ac:dyDescent="0.25">
      <c r="A42" s="12"/>
      <c r="B42" s="30"/>
      <c r="C42" s="30"/>
      <c r="D42" s="13"/>
      <c r="E42" s="14"/>
      <c r="F42" s="15"/>
      <c r="G42" s="15"/>
    </row>
    <row r="43" spans="1:7" x14ac:dyDescent="0.25">
      <c r="A43" s="12"/>
      <c r="B43" s="30"/>
      <c r="C43" s="30"/>
      <c r="D43" s="13"/>
      <c r="E43" s="14"/>
      <c r="F43" s="15"/>
      <c r="G43" s="15"/>
    </row>
    <row r="44" spans="1:7" x14ac:dyDescent="0.25">
      <c r="A44" s="16" t="s">
        <v>128</v>
      </c>
      <c r="B44" s="30"/>
      <c r="C44" s="30"/>
      <c r="D44" s="13"/>
      <c r="E44" s="14"/>
      <c r="F44" s="15"/>
      <c r="G44" s="15"/>
    </row>
    <row r="45" spans="1:7" x14ac:dyDescent="0.25">
      <c r="A45" s="12" t="s">
        <v>129</v>
      </c>
      <c r="B45" s="30"/>
      <c r="C45" s="30"/>
      <c r="D45" s="13"/>
      <c r="E45" s="14">
        <v>48.98</v>
      </c>
      <c r="F45" s="15">
        <v>4.2700000000000002E-2</v>
      </c>
      <c r="G45" s="15">
        <v>5.9233000000000001E-2</v>
      </c>
    </row>
    <row r="46" spans="1:7" x14ac:dyDescent="0.25">
      <c r="A46" s="16" t="s">
        <v>102</v>
      </c>
      <c r="B46" s="31"/>
      <c r="C46" s="31"/>
      <c r="D46" s="17"/>
      <c r="E46" s="37">
        <v>48.98</v>
      </c>
      <c r="F46" s="38">
        <v>4.2700000000000002E-2</v>
      </c>
      <c r="G46" s="20"/>
    </row>
    <row r="47" spans="1:7" x14ac:dyDescent="0.25">
      <c r="A47" s="12"/>
      <c r="B47" s="30"/>
      <c r="C47" s="30"/>
      <c r="D47" s="13"/>
      <c r="E47" s="14"/>
      <c r="F47" s="15"/>
      <c r="G47" s="15"/>
    </row>
    <row r="48" spans="1:7" x14ac:dyDescent="0.25">
      <c r="A48" s="21" t="s">
        <v>127</v>
      </c>
      <c r="B48" s="32"/>
      <c r="C48" s="32"/>
      <c r="D48" s="22"/>
      <c r="E48" s="18">
        <v>48.98</v>
      </c>
      <c r="F48" s="19">
        <v>4.2700000000000002E-2</v>
      </c>
      <c r="G48" s="20"/>
    </row>
    <row r="49" spans="1:7" x14ac:dyDescent="0.25">
      <c r="A49" s="12" t="s">
        <v>130</v>
      </c>
      <c r="B49" s="30"/>
      <c r="C49" s="30"/>
      <c r="D49" s="13"/>
      <c r="E49" s="14">
        <v>7.9480000000000002E-3</v>
      </c>
      <c r="F49" s="15">
        <v>6.0000000000000002E-6</v>
      </c>
      <c r="G49" s="15"/>
    </row>
    <row r="50" spans="1:7" x14ac:dyDescent="0.25">
      <c r="A50" s="12" t="s">
        <v>131</v>
      </c>
      <c r="B50" s="30"/>
      <c r="C50" s="30"/>
      <c r="D50" s="13"/>
      <c r="E50" s="23">
        <v>-40.387948000000002</v>
      </c>
      <c r="F50" s="24">
        <v>-3.5206000000000001E-2</v>
      </c>
      <c r="G50" s="15">
        <v>5.9233000000000001E-2</v>
      </c>
    </row>
    <row r="51" spans="1:7" x14ac:dyDescent="0.25">
      <c r="A51" s="25" t="s">
        <v>132</v>
      </c>
      <c r="B51" s="33"/>
      <c r="C51" s="33"/>
      <c r="D51" s="26"/>
      <c r="E51" s="27">
        <v>1146.92</v>
      </c>
      <c r="F51" s="28">
        <v>1</v>
      </c>
      <c r="G51" s="28"/>
    </row>
    <row r="56" spans="1:7" x14ac:dyDescent="0.25">
      <c r="A56" s="1" t="s">
        <v>1957</v>
      </c>
    </row>
    <row r="57" spans="1:7" x14ac:dyDescent="0.25">
      <c r="A57" s="47" t="s">
        <v>1958</v>
      </c>
      <c r="B57" s="34" t="s">
        <v>92</v>
      </c>
    </row>
    <row r="58" spans="1:7" x14ac:dyDescent="0.25">
      <c r="A58" t="s">
        <v>1959</v>
      </c>
    </row>
    <row r="59" spans="1:7" x14ac:dyDescent="0.25">
      <c r="A59" t="s">
        <v>1960</v>
      </c>
      <c r="B59" t="s">
        <v>1961</v>
      </c>
      <c r="C59" t="s">
        <v>1961</v>
      </c>
    </row>
    <row r="60" spans="1:7" x14ac:dyDescent="0.25">
      <c r="B60" s="48">
        <v>44803</v>
      </c>
      <c r="C60" s="48">
        <v>44834</v>
      </c>
    </row>
    <row r="61" spans="1:7" x14ac:dyDescent="0.25">
      <c r="A61" t="s">
        <v>1965</v>
      </c>
      <c r="B61">
        <v>9.9358000000000004</v>
      </c>
      <c r="C61">
        <v>9.6704000000000008</v>
      </c>
      <c r="E61" s="2"/>
      <c r="G61"/>
    </row>
    <row r="62" spans="1:7" x14ac:dyDescent="0.25">
      <c r="A62" t="s">
        <v>1966</v>
      </c>
      <c r="B62">
        <v>9.7967999999999993</v>
      </c>
      <c r="C62">
        <v>9.5350999999999999</v>
      </c>
      <c r="E62" s="2"/>
      <c r="G62"/>
    </row>
    <row r="63" spans="1:7" x14ac:dyDescent="0.25">
      <c r="A63" t="s">
        <v>1990</v>
      </c>
      <c r="B63">
        <v>9.8811</v>
      </c>
      <c r="C63">
        <v>9.6122999999999994</v>
      </c>
      <c r="E63" s="2"/>
      <c r="G63"/>
    </row>
    <row r="64" spans="1:7" x14ac:dyDescent="0.25">
      <c r="A64" t="s">
        <v>1991</v>
      </c>
      <c r="B64">
        <v>9.8806999999999992</v>
      </c>
      <c r="C64">
        <v>9.6119000000000003</v>
      </c>
      <c r="E64" s="2"/>
      <c r="G64"/>
    </row>
    <row r="65" spans="1:7" x14ac:dyDescent="0.25">
      <c r="E65" s="2"/>
      <c r="G65"/>
    </row>
    <row r="66" spans="1:7" x14ac:dyDescent="0.25">
      <c r="A66" t="s">
        <v>1976</v>
      </c>
      <c r="B66" s="34" t="s">
        <v>92</v>
      </c>
    </row>
    <row r="67" spans="1:7" x14ac:dyDescent="0.25">
      <c r="A67" t="s">
        <v>1977</v>
      </c>
      <c r="B67" s="34" t="s">
        <v>92</v>
      </c>
    </row>
    <row r="68" spans="1:7" ht="30" x14ac:dyDescent="0.25">
      <c r="A68" s="47" t="s">
        <v>1978</v>
      </c>
      <c r="B68" s="34" t="s">
        <v>92</v>
      </c>
    </row>
    <row r="69" spans="1:7" x14ac:dyDescent="0.25">
      <c r="A69" s="47" t="s">
        <v>1979</v>
      </c>
      <c r="B69" s="34" t="s">
        <v>92</v>
      </c>
    </row>
    <row r="70" spans="1:7" x14ac:dyDescent="0.25">
      <c r="A70" t="s">
        <v>2018</v>
      </c>
      <c r="B70" s="49">
        <v>0.88047500000000001</v>
      </c>
    </row>
    <row r="71" spans="1:7" ht="30" x14ac:dyDescent="0.25">
      <c r="A71" s="47" t="s">
        <v>1981</v>
      </c>
      <c r="B71" s="34" t="s">
        <v>92</v>
      </c>
    </row>
    <row r="72" spans="1:7" ht="30" x14ac:dyDescent="0.25">
      <c r="A72" s="47" t="s">
        <v>1982</v>
      </c>
      <c r="B72" s="34" t="s">
        <v>92</v>
      </c>
    </row>
    <row r="73" spans="1:7" x14ac:dyDescent="0.25">
      <c r="A73" t="s">
        <v>2114</v>
      </c>
      <c r="B73" s="34" t="s">
        <v>92</v>
      </c>
    </row>
    <row r="74" spans="1:7" x14ac:dyDescent="0.25">
      <c r="A74" t="s">
        <v>2115</v>
      </c>
      <c r="B74" s="34" t="s">
        <v>92</v>
      </c>
    </row>
    <row r="77" spans="1:7" ht="30" x14ac:dyDescent="0.25">
      <c r="A77" s="63" t="s">
        <v>2164</v>
      </c>
      <c r="B77" s="55" t="s">
        <v>2165</v>
      </c>
      <c r="C77" s="55" t="s">
        <v>2121</v>
      </c>
      <c r="D77" s="65" t="s">
        <v>2122</v>
      </c>
    </row>
    <row r="78" spans="1:7" ht="75" customHeight="1" x14ac:dyDescent="0.25">
      <c r="A78" s="64" t="str">
        <f>HYPERLINK("[EDEL_Portfolio Monthly 30092022.xlsx]EEIF30!A1","Edelweiss Nifty 100 Quality 30 Index Fnd")</f>
        <v>Edelweiss Nifty 100 Quality 30 Index Fnd</v>
      </c>
      <c r="B78" s="56"/>
      <c r="C78" s="56" t="s">
        <v>2147</v>
      </c>
      <c r="D78"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264B9-1A55-4693-B3E9-D974F67A371D}">
  <dimension ref="A1:H99"/>
  <sheetViews>
    <sheetView showGridLines="0" workbookViewId="0">
      <pane ySplit="4" topLeftCell="A91"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61</v>
      </c>
      <c r="B1" s="66"/>
      <c r="C1" s="66"/>
      <c r="D1" s="66"/>
      <c r="E1" s="66"/>
      <c r="F1" s="66"/>
      <c r="G1" s="66"/>
      <c r="H1" s="51" t="str">
        <f>HYPERLINK("[EDEL_Portfolio Monthly 30092022.xlsx]Index!A1","Index")</f>
        <v>Index</v>
      </c>
    </row>
    <row r="2" spans="1:8" ht="18.75" x14ac:dyDescent="0.25">
      <c r="A2" s="66" t="s">
        <v>62</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856</v>
      </c>
      <c r="B8" s="30" t="s">
        <v>857</v>
      </c>
      <c r="C8" s="30" t="s">
        <v>858</v>
      </c>
      <c r="D8" s="13">
        <v>4051</v>
      </c>
      <c r="E8" s="14">
        <v>96.32</v>
      </c>
      <c r="F8" s="15">
        <v>0.1079</v>
      </c>
      <c r="G8" s="15"/>
    </row>
    <row r="9" spans="1:8" x14ac:dyDescent="0.25">
      <c r="A9" s="12" t="s">
        <v>882</v>
      </c>
      <c r="B9" s="30" t="s">
        <v>883</v>
      </c>
      <c r="C9" s="30" t="s">
        <v>855</v>
      </c>
      <c r="D9" s="13">
        <v>5167</v>
      </c>
      <c r="E9" s="14">
        <v>73.44</v>
      </c>
      <c r="F9" s="15">
        <v>8.2199999999999995E-2</v>
      </c>
      <c r="G9" s="15"/>
    </row>
    <row r="10" spans="1:8" x14ac:dyDescent="0.25">
      <c r="A10" s="12" t="s">
        <v>902</v>
      </c>
      <c r="B10" s="30" t="s">
        <v>903</v>
      </c>
      <c r="C10" s="30" t="s">
        <v>855</v>
      </c>
      <c r="D10" s="13">
        <v>8182</v>
      </c>
      <c r="E10" s="14">
        <v>70.53</v>
      </c>
      <c r="F10" s="15">
        <v>7.9000000000000001E-2</v>
      </c>
      <c r="G10" s="15"/>
    </row>
    <row r="11" spans="1:8" x14ac:dyDescent="0.25">
      <c r="A11" s="12" t="s">
        <v>900</v>
      </c>
      <c r="B11" s="30" t="s">
        <v>901</v>
      </c>
      <c r="C11" s="30" t="s">
        <v>881</v>
      </c>
      <c r="D11" s="13">
        <v>4299</v>
      </c>
      <c r="E11" s="14">
        <v>60.76</v>
      </c>
      <c r="F11" s="15">
        <v>6.8099999999999994E-2</v>
      </c>
      <c r="G11" s="15"/>
    </row>
    <row r="12" spans="1:8" x14ac:dyDescent="0.25">
      <c r="A12" s="12" t="s">
        <v>865</v>
      </c>
      <c r="B12" s="30" t="s">
        <v>866</v>
      </c>
      <c r="C12" s="30" t="s">
        <v>867</v>
      </c>
      <c r="D12" s="13">
        <v>2129</v>
      </c>
      <c r="E12" s="14">
        <v>48.71</v>
      </c>
      <c r="F12" s="15">
        <v>5.45E-2</v>
      </c>
      <c r="G12" s="15"/>
    </row>
    <row r="13" spans="1:8" x14ac:dyDescent="0.25">
      <c r="A13" s="12" t="s">
        <v>879</v>
      </c>
      <c r="B13" s="30" t="s">
        <v>880</v>
      </c>
      <c r="C13" s="30" t="s">
        <v>881</v>
      </c>
      <c r="D13" s="13">
        <v>1203</v>
      </c>
      <c r="E13" s="14">
        <v>36.14</v>
      </c>
      <c r="F13" s="15">
        <v>4.0500000000000001E-2</v>
      </c>
      <c r="G13" s="15"/>
    </row>
    <row r="14" spans="1:8" x14ac:dyDescent="0.25">
      <c r="A14" s="12" t="s">
        <v>1117</v>
      </c>
      <c r="B14" s="30" t="s">
        <v>1118</v>
      </c>
      <c r="C14" s="30" t="s">
        <v>1028</v>
      </c>
      <c r="D14" s="13">
        <v>10338</v>
      </c>
      <c r="E14" s="14">
        <v>34.340000000000003</v>
      </c>
      <c r="F14" s="15">
        <v>3.85E-2</v>
      </c>
      <c r="G14" s="15"/>
    </row>
    <row r="15" spans="1:8" x14ac:dyDescent="0.25">
      <c r="A15" s="12" t="s">
        <v>853</v>
      </c>
      <c r="B15" s="30" t="s">
        <v>854</v>
      </c>
      <c r="C15" s="30" t="s">
        <v>855</v>
      </c>
      <c r="D15" s="13">
        <v>1725</v>
      </c>
      <c r="E15" s="14">
        <v>31.38</v>
      </c>
      <c r="F15" s="15">
        <v>3.5099999999999999E-2</v>
      </c>
      <c r="G15" s="15"/>
    </row>
    <row r="16" spans="1:8" x14ac:dyDescent="0.25">
      <c r="A16" s="12" t="s">
        <v>1026</v>
      </c>
      <c r="B16" s="30" t="s">
        <v>1027</v>
      </c>
      <c r="C16" s="30" t="s">
        <v>1028</v>
      </c>
      <c r="D16" s="13">
        <v>1048</v>
      </c>
      <c r="E16" s="14">
        <v>28.26</v>
      </c>
      <c r="F16" s="15">
        <v>3.1600000000000003E-2</v>
      </c>
      <c r="G16" s="15"/>
    </row>
    <row r="17" spans="1:7" x14ac:dyDescent="0.25">
      <c r="A17" s="12" t="s">
        <v>991</v>
      </c>
      <c r="B17" s="30" t="s">
        <v>992</v>
      </c>
      <c r="C17" s="30" t="s">
        <v>993</v>
      </c>
      <c r="D17" s="13">
        <v>1419</v>
      </c>
      <c r="E17" s="14">
        <v>26.22</v>
      </c>
      <c r="F17" s="15">
        <v>2.9399999999999999E-2</v>
      </c>
      <c r="G17" s="15"/>
    </row>
    <row r="18" spans="1:7" x14ac:dyDescent="0.25">
      <c r="A18" s="12" t="s">
        <v>1151</v>
      </c>
      <c r="B18" s="30" t="s">
        <v>1152</v>
      </c>
      <c r="C18" s="30" t="s">
        <v>855</v>
      </c>
      <c r="D18" s="13">
        <v>4506</v>
      </c>
      <c r="E18" s="14">
        <v>23.91</v>
      </c>
      <c r="F18" s="15">
        <v>2.6800000000000001E-2</v>
      </c>
      <c r="G18" s="15"/>
    </row>
    <row r="19" spans="1:7" x14ac:dyDescent="0.25">
      <c r="A19" s="12" t="s">
        <v>1430</v>
      </c>
      <c r="B19" s="30" t="s">
        <v>1446</v>
      </c>
      <c r="C19" s="30" t="s">
        <v>990</v>
      </c>
      <c r="D19" s="13">
        <v>2874</v>
      </c>
      <c r="E19" s="14">
        <v>22.99</v>
      </c>
      <c r="F19" s="15">
        <v>2.5700000000000001E-2</v>
      </c>
      <c r="G19" s="15"/>
    </row>
    <row r="20" spans="1:7" x14ac:dyDescent="0.25">
      <c r="A20" s="12" t="s">
        <v>915</v>
      </c>
      <c r="B20" s="30" t="s">
        <v>916</v>
      </c>
      <c r="C20" s="30" t="s">
        <v>867</v>
      </c>
      <c r="D20" s="13">
        <v>312</v>
      </c>
      <c r="E20" s="14">
        <v>22.89</v>
      </c>
      <c r="F20" s="15">
        <v>2.5600000000000001E-2</v>
      </c>
      <c r="G20" s="15"/>
    </row>
    <row r="21" spans="1:7" x14ac:dyDescent="0.25">
      <c r="A21" s="12" t="s">
        <v>932</v>
      </c>
      <c r="B21" s="30" t="s">
        <v>933</v>
      </c>
      <c r="C21" s="30" t="s">
        <v>855</v>
      </c>
      <c r="D21" s="13">
        <v>3102</v>
      </c>
      <c r="E21" s="14">
        <v>22.74</v>
      </c>
      <c r="F21" s="15">
        <v>2.5499999999999998E-2</v>
      </c>
      <c r="G21" s="15"/>
    </row>
    <row r="22" spans="1:7" x14ac:dyDescent="0.25">
      <c r="A22" s="12" t="s">
        <v>1002</v>
      </c>
      <c r="B22" s="30" t="s">
        <v>1003</v>
      </c>
      <c r="C22" s="30" t="s">
        <v>945</v>
      </c>
      <c r="D22" s="13">
        <v>529</v>
      </c>
      <c r="E22" s="14">
        <v>17.68</v>
      </c>
      <c r="F22" s="15">
        <v>1.9800000000000002E-2</v>
      </c>
      <c r="G22" s="15"/>
    </row>
    <row r="23" spans="1:7" x14ac:dyDescent="0.25">
      <c r="A23" s="12" t="s">
        <v>959</v>
      </c>
      <c r="B23" s="30" t="s">
        <v>960</v>
      </c>
      <c r="C23" s="30" t="s">
        <v>861</v>
      </c>
      <c r="D23" s="13">
        <v>1124</v>
      </c>
      <c r="E23" s="14">
        <v>14.25</v>
      </c>
      <c r="F23" s="15">
        <v>1.6E-2</v>
      </c>
      <c r="G23" s="15"/>
    </row>
    <row r="24" spans="1:7" x14ac:dyDescent="0.25">
      <c r="A24" s="12" t="s">
        <v>859</v>
      </c>
      <c r="B24" s="30" t="s">
        <v>860</v>
      </c>
      <c r="C24" s="30" t="s">
        <v>861</v>
      </c>
      <c r="D24" s="13">
        <v>156</v>
      </c>
      <c r="E24" s="14">
        <v>13.77</v>
      </c>
      <c r="F24" s="15">
        <v>1.54E-2</v>
      </c>
      <c r="G24" s="15"/>
    </row>
    <row r="25" spans="1:7" x14ac:dyDescent="0.25">
      <c r="A25" s="12" t="s">
        <v>1109</v>
      </c>
      <c r="B25" s="30" t="s">
        <v>1110</v>
      </c>
      <c r="C25" s="30" t="s">
        <v>945</v>
      </c>
      <c r="D25" s="13">
        <v>490</v>
      </c>
      <c r="E25" s="14">
        <v>12.77</v>
      </c>
      <c r="F25" s="15">
        <v>1.43E-2</v>
      </c>
      <c r="G25" s="15"/>
    </row>
    <row r="26" spans="1:7" x14ac:dyDescent="0.25">
      <c r="A26" s="12" t="s">
        <v>871</v>
      </c>
      <c r="B26" s="30" t="s">
        <v>872</v>
      </c>
      <c r="C26" s="30" t="s">
        <v>873</v>
      </c>
      <c r="D26" s="13">
        <v>1267</v>
      </c>
      <c r="E26" s="14">
        <v>12.02</v>
      </c>
      <c r="F26" s="15">
        <v>1.35E-2</v>
      </c>
      <c r="G26" s="15"/>
    </row>
    <row r="27" spans="1:7" x14ac:dyDescent="0.25">
      <c r="A27" s="12" t="s">
        <v>1389</v>
      </c>
      <c r="B27" s="30" t="s">
        <v>1390</v>
      </c>
      <c r="C27" s="30" t="s">
        <v>867</v>
      </c>
      <c r="D27" s="13">
        <v>710</v>
      </c>
      <c r="E27" s="14">
        <v>11.92</v>
      </c>
      <c r="F27" s="15">
        <v>1.3299999999999999E-2</v>
      </c>
      <c r="G27" s="15"/>
    </row>
    <row r="28" spans="1:7" x14ac:dyDescent="0.25">
      <c r="A28" s="12" t="s">
        <v>906</v>
      </c>
      <c r="B28" s="30" t="s">
        <v>907</v>
      </c>
      <c r="C28" s="30" t="s">
        <v>881</v>
      </c>
      <c r="D28" s="13">
        <v>1242</v>
      </c>
      <c r="E28" s="14">
        <v>11.58</v>
      </c>
      <c r="F28" s="15">
        <v>1.2999999999999999E-2</v>
      </c>
      <c r="G28" s="15"/>
    </row>
    <row r="29" spans="1:7" x14ac:dyDescent="0.25">
      <c r="A29" s="12" t="s">
        <v>850</v>
      </c>
      <c r="B29" s="30" t="s">
        <v>851</v>
      </c>
      <c r="C29" s="30" t="s">
        <v>852</v>
      </c>
      <c r="D29" s="13">
        <v>321</v>
      </c>
      <c r="E29" s="14">
        <v>11.09</v>
      </c>
      <c r="F29" s="15">
        <v>1.24E-2</v>
      </c>
      <c r="G29" s="15"/>
    </row>
    <row r="30" spans="1:7" x14ac:dyDescent="0.25">
      <c r="A30" s="12" t="s">
        <v>1107</v>
      </c>
      <c r="B30" s="30" t="s">
        <v>1108</v>
      </c>
      <c r="C30" s="30" t="s">
        <v>956</v>
      </c>
      <c r="D30" s="13">
        <v>9472</v>
      </c>
      <c r="E30" s="14">
        <v>9.41</v>
      </c>
      <c r="F30" s="15">
        <v>1.0500000000000001E-2</v>
      </c>
      <c r="G30" s="15"/>
    </row>
    <row r="31" spans="1:7" x14ac:dyDescent="0.25">
      <c r="A31" s="12" t="s">
        <v>1035</v>
      </c>
      <c r="B31" s="30" t="s">
        <v>1036</v>
      </c>
      <c r="C31" s="30" t="s">
        <v>855</v>
      </c>
      <c r="D31" s="13">
        <v>764</v>
      </c>
      <c r="E31" s="14">
        <v>9.0500000000000007</v>
      </c>
      <c r="F31" s="15">
        <v>1.01E-2</v>
      </c>
      <c r="G31" s="15"/>
    </row>
    <row r="32" spans="1:7" x14ac:dyDescent="0.25">
      <c r="A32" s="12" t="s">
        <v>1172</v>
      </c>
      <c r="B32" s="30" t="s">
        <v>1173</v>
      </c>
      <c r="C32" s="30" t="s">
        <v>899</v>
      </c>
      <c r="D32" s="13">
        <v>5579</v>
      </c>
      <c r="E32" s="14">
        <v>8.91</v>
      </c>
      <c r="F32" s="15">
        <v>0.01</v>
      </c>
      <c r="G32" s="15"/>
    </row>
    <row r="33" spans="1:7" x14ac:dyDescent="0.25">
      <c r="A33" s="12" t="s">
        <v>1512</v>
      </c>
      <c r="B33" s="30" t="s">
        <v>1513</v>
      </c>
      <c r="C33" s="30" t="s">
        <v>861</v>
      </c>
      <c r="D33" s="13">
        <v>2106</v>
      </c>
      <c r="E33" s="14">
        <v>8.52</v>
      </c>
      <c r="F33" s="15">
        <v>9.4999999999999998E-3</v>
      </c>
      <c r="G33" s="15"/>
    </row>
    <row r="34" spans="1:7" x14ac:dyDescent="0.25">
      <c r="A34" s="12" t="s">
        <v>1123</v>
      </c>
      <c r="B34" s="30" t="s">
        <v>1124</v>
      </c>
      <c r="C34" s="30" t="s">
        <v>899</v>
      </c>
      <c r="D34" s="13">
        <v>4013</v>
      </c>
      <c r="E34" s="14">
        <v>8.52</v>
      </c>
      <c r="F34" s="15">
        <v>9.4999999999999998E-3</v>
      </c>
      <c r="G34" s="15"/>
    </row>
    <row r="35" spans="1:7" x14ac:dyDescent="0.25">
      <c r="A35" s="12" t="s">
        <v>1052</v>
      </c>
      <c r="B35" s="30" t="s">
        <v>1053</v>
      </c>
      <c r="C35" s="30" t="s">
        <v>876</v>
      </c>
      <c r="D35" s="13">
        <v>135</v>
      </c>
      <c r="E35" s="14">
        <v>8.44</v>
      </c>
      <c r="F35" s="15">
        <v>9.4999999999999998E-3</v>
      </c>
      <c r="G35" s="15"/>
    </row>
    <row r="36" spans="1:7" x14ac:dyDescent="0.25">
      <c r="A36" s="12" t="s">
        <v>980</v>
      </c>
      <c r="B36" s="30" t="s">
        <v>981</v>
      </c>
      <c r="C36" s="30" t="s">
        <v>982</v>
      </c>
      <c r="D36" s="13">
        <v>42</v>
      </c>
      <c r="E36" s="14">
        <v>8.0399999999999991</v>
      </c>
      <c r="F36" s="15">
        <v>8.9999999999999993E-3</v>
      </c>
      <c r="G36" s="15"/>
    </row>
    <row r="37" spans="1:7" x14ac:dyDescent="0.25">
      <c r="A37" s="12" t="s">
        <v>908</v>
      </c>
      <c r="B37" s="30" t="s">
        <v>909</v>
      </c>
      <c r="C37" s="30" t="s">
        <v>881</v>
      </c>
      <c r="D37" s="13">
        <v>742</v>
      </c>
      <c r="E37" s="14">
        <v>7.48</v>
      </c>
      <c r="F37" s="15">
        <v>8.3999999999999995E-3</v>
      </c>
      <c r="G37" s="15"/>
    </row>
    <row r="38" spans="1:7" x14ac:dyDescent="0.25">
      <c r="A38" s="12" t="s">
        <v>1050</v>
      </c>
      <c r="B38" s="30" t="s">
        <v>1051</v>
      </c>
      <c r="C38" s="30" t="s">
        <v>876</v>
      </c>
      <c r="D38" s="13">
        <v>440</v>
      </c>
      <c r="E38" s="14">
        <v>7.37</v>
      </c>
      <c r="F38" s="15">
        <v>8.3000000000000001E-3</v>
      </c>
      <c r="G38" s="15"/>
    </row>
    <row r="39" spans="1:7" x14ac:dyDescent="0.25">
      <c r="A39" s="12" t="s">
        <v>1525</v>
      </c>
      <c r="B39" s="30" t="s">
        <v>1526</v>
      </c>
      <c r="C39" s="30" t="s">
        <v>873</v>
      </c>
      <c r="D39" s="13">
        <v>634</v>
      </c>
      <c r="E39" s="14">
        <v>7.07</v>
      </c>
      <c r="F39" s="15">
        <v>7.9000000000000008E-3</v>
      </c>
      <c r="G39" s="15"/>
    </row>
    <row r="40" spans="1:7" x14ac:dyDescent="0.25">
      <c r="A40" s="12" t="s">
        <v>1020</v>
      </c>
      <c r="B40" s="30" t="s">
        <v>1021</v>
      </c>
      <c r="C40" s="30" t="s">
        <v>956</v>
      </c>
      <c r="D40" s="13">
        <v>1107</v>
      </c>
      <c r="E40" s="14">
        <v>6.99</v>
      </c>
      <c r="F40" s="15">
        <v>7.7999999999999996E-3</v>
      </c>
      <c r="G40" s="15"/>
    </row>
    <row r="41" spans="1:7" x14ac:dyDescent="0.25">
      <c r="A41" s="12" t="s">
        <v>844</v>
      </c>
      <c r="B41" s="30" t="s">
        <v>845</v>
      </c>
      <c r="C41" s="30" t="s">
        <v>846</v>
      </c>
      <c r="D41" s="13">
        <v>843</v>
      </c>
      <c r="E41" s="14">
        <v>6.92</v>
      </c>
      <c r="F41" s="15">
        <v>7.7000000000000002E-3</v>
      </c>
      <c r="G41" s="15"/>
    </row>
    <row r="42" spans="1:7" x14ac:dyDescent="0.25">
      <c r="A42" s="12" t="s">
        <v>1088</v>
      </c>
      <c r="B42" s="30" t="s">
        <v>1089</v>
      </c>
      <c r="C42" s="30" t="s">
        <v>881</v>
      </c>
      <c r="D42" s="13">
        <v>1739</v>
      </c>
      <c r="E42" s="14">
        <v>6.86</v>
      </c>
      <c r="F42" s="15">
        <v>7.7000000000000002E-3</v>
      </c>
      <c r="G42" s="15"/>
    </row>
    <row r="43" spans="1:7" x14ac:dyDescent="0.25">
      <c r="A43" s="12" t="s">
        <v>917</v>
      </c>
      <c r="B43" s="30" t="s">
        <v>918</v>
      </c>
      <c r="C43" s="30" t="s">
        <v>919</v>
      </c>
      <c r="D43" s="13">
        <v>1715</v>
      </c>
      <c r="E43" s="14">
        <v>6.7</v>
      </c>
      <c r="F43" s="15">
        <v>7.4999999999999997E-3</v>
      </c>
      <c r="G43" s="15"/>
    </row>
    <row r="44" spans="1:7" x14ac:dyDescent="0.25">
      <c r="A44" s="12" t="s">
        <v>1141</v>
      </c>
      <c r="B44" s="30" t="s">
        <v>1142</v>
      </c>
      <c r="C44" s="30" t="s">
        <v>1012</v>
      </c>
      <c r="D44" s="13">
        <v>528</v>
      </c>
      <c r="E44" s="14">
        <v>6.6</v>
      </c>
      <c r="F44" s="15">
        <v>7.4000000000000003E-3</v>
      </c>
      <c r="G44" s="15"/>
    </row>
    <row r="45" spans="1:7" x14ac:dyDescent="0.25">
      <c r="A45" s="12" t="s">
        <v>1182</v>
      </c>
      <c r="B45" s="30" t="s">
        <v>1183</v>
      </c>
      <c r="C45" s="30" t="s">
        <v>873</v>
      </c>
      <c r="D45" s="13">
        <v>142</v>
      </c>
      <c r="E45" s="14">
        <v>6.16</v>
      </c>
      <c r="F45" s="15">
        <v>6.8999999999999999E-3</v>
      </c>
      <c r="G45" s="15"/>
    </row>
    <row r="46" spans="1:7" x14ac:dyDescent="0.25">
      <c r="A46" s="12" t="s">
        <v>1442</v>
      </c>
      <c r="B46" s="30" t="s">
        <v>1443</v>
      </c>
      <c r="C46" s="30" t="s">
        <v>861</v>
      </c>
      <c r="D46" s="13">
        <v>163</v>
      </c>
      <c r="E46" s="14">
        <v>5.98</v>
      </c>
      <c r="F46" s="15">
        <v>6.7000000000000002E-3</v>
      </c>
      <c r="G46" s="15"/>
    </row>
    <row r="47" spans="1:7" x14ac:dyDescent="0.25">
      <c r="A47" s="12" t="s">
        <v>1099</v>
      </c>
      <c r="B47" s="30" t="s">
        <v>1100</v>
      </c>
      <c r="C47" s="30" t="s">
        <v>1012</v>
      </c>
      <c r="D47" s="13">
        <v>1110</v>
      </c>
      <c r="E47" s="14">
        <v>5.89</v>
      </c>
      <c r="F47" s="15">
        <v>6.6E-3</v>
      </c>
      <c r="G47" s="15"/>
    </row>
    <row r="48" spans="1:7" x14ac:dyDescent="0.25">
      <c r="A48" s="12" t="s">
        <v>1399</v>
      </c>
      <c r="B48" s="30" t="s">
        <v>1400</v>
      </c>
      <c r="C48" s="30" t="s">
        <v>1401</v>
      </c>
      <c r="D48" s="13">
        <v>4579</v>
      </c>
      <c r="E48" s="14">
        <v>5.81</v>
      </c>
      <c r="F48" s="15">
        <v>6.4999999999999997E-3</v>
      </c>
      <c r="G48" s="15"/>
    </row>
    <row r="49" spans="1:7" x14ac:dyDescent="0.25">
      <c r="A49" s="12" t="s">
        <v>1143</v>
      </c>
      <c r="B49" s="30" t="s">
        <v>1144</v>
      </c>
      <c r="C49" s="30" t="s">
        <v>1092</v>
      </c>
      <c r="D49" s="13">
        <v>703</v>
      </c>
      <c r="E49" s="14">
        <v>5.64</v>
      </c>
      <c r="F49" s="15">
        <v>6.3E-3</v>
      </c>
      <c r="G49" s="15"/>
    </row>
    <row r="50" spans="1:7" x14ac:dyDescent="0.25">
      <c r="A50" s="12" t="s">
        <v>1008</v>
      </c>
      <c r="B50" s="30" t="s">
        <v>1009</v>
      </c>
      <c r="C50" s="30" t="s">
        <v>873</v>
      </c>
      <c r="D50" s="13">
        <v>149</v>
      </c>
      <c r="E50" s="14">
        <v>5.52</v>
      </c>
      <c r="F50" s="15">
        <v>6.1999999999999998E-3</v>
      </c>
      <c r="G50" s="15"/>
    </row>
    <row r="51" spans="1:7" x14ac:dyDescent="0.25">
      <c r="A51" s="12" t="s">
        <v>1508</v>
      </c>
      <c r="B51" s="30" t="s">
        <v>1509</v>
      </c>
      <c r="C51" s="30" t="s">
        <v>982</v>
      </c>
      <c r="D51" s="13">
        <v>138</v>
      </c>
      <c r="E51" s="14">
        <v>5.3</v>
      </c>
      <c r="F51" s="15">
        <v>5.8999999999999999E-3</v>
      </c>
      <c r="G51" s="15"/>
    </row>
    <row r="52" spans="1:7" x14ac:dyDescent="0.25">
      <c r="A52" s="12" t="s">
        <v>1655</v>
      </c>
      <c r="B52" s="30" t="s">
        <v>1656</v>
      </c>
      <c r="C52" s="30" t="s">
        <v>861</v>
      </c>
      <c r="D52" s="13">
        <v>150</v>
      </c>
      <c r="E52" s="14">
        <v>5.29</v>
      </c>
      <c r="F52" s="15">
        <v>5.8999999999999999E-3</v>
      </c>
      <c r="G52" s="15"/>
    </row>
    <row r="53" spans="1:7" x14ac:dyDescent="0.25">
      <c r="A53" s="12" t="s">
        <v>1161</v>
      </c>
      <c r="B53" s="30" t="s">
        <v>1162</v>
      </c>
      <c r="C53" s="30" t="s">
        <v>1163</v>
      </c>
      <c r="D53" s="13">
        <v>2460</v>
      </c>
      <c r="E53" s="14">
        <v>5.22</v>
      </c>
      <c r="F53" s="15">
        <v>5.7999999999999996E-3</v>
      </c>
      <c r="G53" s="15"/>
    </row>
    <row r="54" spans="1:7" x14ac:dyDescent="0.25">
      <c r="A54" s="12" t="s">
        <v>1068</v>
      </c>
      <c r="B54" s="30" t="s">
        <v>1069</v>
      </c>
      <c r="C54" s="30" t="s">
        <v>1070</v>
      </c>
      <c r="D54" s="13">
        <v>119</v>
      </c>
      <c r="E54" s="14">
        <v>5.22</v>
      </c>
      <c r="F54" s="15">
        <v>5.7999999999999996E-3</v>
      </c>
      <c r="G54" s="15"/>
    </row>
    <row r="55" spans="1:7" x14ac:dyDescent="0.25">
      <c r="A55" s="12" t="s">
        <v>868</v>
      </c>
      <c r="B55" s="30" t="s">
        <v>869</v>
      </c>
      <c r="C55" s="30" t="s">
        <v>870</v>
      </c>
      <c r="D55" s="13">
        <v>625</v>
      </c>
      <c r="E55" s="14">
        <v>4.2</v>
      </c>
      <c r="F55" s="15">
        <v>4.7000000000000002E-3</v>
      </c>
      <c r="G55" s="15"/>
    </row>
    <row r="56" spans="1:7" x14ac:dyDescent="0.25">
      <c r="A56" s="12" t="s">
        <v>1180</v>
      </c>
      <c r="B56" s="30" t="s">
        <v>1181</v>
      </c>
      <c r="C56" s="30" t="s">
        <v>861</v>
      </c>
      <c r="D56" s="13">
        <v>152</v>
      </c>
      <c r="E56" s="14">
        <v>3.87</v>
      </c>
      <c r="F56" s="15">
        <v>4.3E-3</v>
      </c>
      <c r="G56" s="15"/>
    </row>
    <row r="57" spans="1:7" x14ac:dyDescent="0.25">
      <c r="A57" s="12" t="s">
        <v>1395</v>
      </c>
      <c r="B57" s="30" t="s">
        <v>1396</v>
      </c>
      <c r="C57" s="30" t="s">
        <v>858</v>
      </c>
      <c r="D57" s="13">
        <v>1120</v>
      </c>
      <c r="E57" s="14">
        <v>3.41</v>
      </c>
      <c r="F57" s="15">
        <v>3.8E-3</v>
      </c>
      <c r="G57" s="15"/>
    </row>
    <row r="58" spans="1:7" x14ac:dyDescent="0.25">
      <c r="A58" s="12" t="s">
        <v>2109</v>
      </c>
      <c r="B58" s="30" t="s">
        <v>1670</v>
      </c>
      <c r="C58" s="30" t="s">
        <v>855</v>
      </c>
      <c r="D58" s="13">
        <v>643</v>
      </c>
      <c r="E58" s="14">
        <v>0</v>
      </c>
      <c r="F58" s="15">
        <v>0</v>
      </c>
      <c r="G58" s="15"/>
    </row>
    <row r="59" spans="1:7" x14ac:dyDescent="0.25">
      <c r="A59" s="16" t="s">
        <v>102</v>
      </c>
      <c r="B59" s="31"/>
      <c r="C59" s="31"/>
      <c r="D59" s="17"/>
      <c r="E59" s="37">
        <v>888.1</v>
      </c>
      <c r="F59" s="38">
        <v>0.99429999999999996</v>
      </c>
      <c r="G59" s="20"/>
    </row>
    <row r="60" spans="1:7" x14ac:dyDescent="0.25">
      <c r="A60" s="16" t="s">
        <v>1196</v>
      </c>
      <c r="B60" s="30"/>
      <c r="C60" s="30"/>
      <c r="D60" s="13"/>
      <c r="E60" s="14"/>
      <c r="F60" s="15"/>
      <c r="G60" s="15"/>
    </row>
    <row r="61" spans="1:7" x14ac:dyDescent="0.25">
      <c r="A61" s="16" t="s">
        <v>102</v>
      </c>
      <c r="B61" s="30"/>
      <c r="C61" s="30"/>
      <c r="D61" s="13"/>
      <c r="E61" s="39" t="s">
        <v>92</v>
      </c>
      <c r="F61" s="40" t="s">
        <v>92</v>
      </c>
      <c r="G61" s="15"/>
    </row>
    <row r="62" spans="1:7" x14ac:dyDescent="0.25">
      <c r="A62" s="21" t="s">
        <v>127</v>
      </c>
      <c r="B62" s="32"/>
      <c r="C62" s="32"/>
      <c r="D62" s="22"/>
      <c r="E62" s="27">
        <v>888.1</v>
      </c>
      <c r="F62" s="28">
        <v>0.99429999999999996</v>
      </c>
      <c r="G62" s="20"/>
    </row>
    <row r="63" spans="1:7" x14ac:dyDescent="0.25">
      <c r="A63" s="12"/>
      <c r="B63" s="30"/>
      <c r="C63" s="30"/>
      <c r="D63" s="13"/>
      <c r="E63" s="14"/>
      <c r="F63" s="15"/>
      <c r="G63" s="15"/>
    </row>
    <row r="64" spans="1:7" x14ac:dyDescent="0.25">
      <c r="A64" s="12"/>
      <c r="B64" s="30"/>
      <c r="C64" s="30"/>
      <c r="D64" s="13"/>
      <c r="E64" s="14"/>
      <c r="F64" s="15"/>
      <c r="G64" s="15"/>
    </row>
    <row r="65" spans="1:7" x14ac:dyDescent="0.25">
      <c r="A65" s="16" t="s">
        <v>128</v>
      </c>
      <c r="B65" s="30"/>
      <c r="C65" s="30"/>
      <c r="D65" s="13"/>
      <c r="E65" s="14"/>
      <c r="F65" s="15"/>
      <c r="G65" s="15"/>
    </row>
    <row r="66" spans="1:7" x14ac:dyDescent="0.25">
      <c r="A66" s="12" t="s">
        <v>129</v>
      </c>
      <c r="B66" s="30"/>
      <c r="C66" s="30"/>
      <c r="D66" s="13"/>
      <c r="E66" s="14">
        <v>10.99</v>
      </c>
      <c r="F66" s="15">
        <v>1.23E-2</v>
      </c>
      <c r="G66" s="15">
        <v>5.9233000000000001E-2</v>
      </c>
    </row>
    <row r="67" spans="1:7" x14ac:dyDescent="0.25">
      <c r="A67" s="16" t="s">
        <v>102</v>
      </c>
      <c r="B67" s="31"/>
      <c r="C67" s="31"/>
      <c r="D67" s="17"/>
      <c r="E67" s="37">
        <v>10.99</v>
      </c>
      <c r="F67" s="38">
        <v>1.23E-2</v>
      </c>
      <c r="G67" s="20"/>
    </row>
    <row r="68" spans="1:7" x14ac:dyDescent="0.25">
      <c r="A68" s="12"/>
      <c r="B68" s="30"/>
      <c r="C68" s="30"/>
      <c r="D68" s="13"/>
      <c r="E68" s="14"/>
      <c r="F68" s="15"/>
      <c r="G68" s="15"/>
    </row>
    <row r="69" spans="1:7" x14ac:dyDescent="0.25">
      <c r="A69" s="21" t="s">
        <v>127</v>
      </c>
      <c r="B69" s="32"/>
      <c r="C69" s="32"/>
      <c r="D69" s="22"/>
      <c r="E69" s="18">
        <v>10.99</v>
      </c>
      <c r="F69" s="19">
        <v>1.23E-2</v>
      </c>
      <c r="G69" s="20"/>
    </row>
    <row r="70" spans="1:7" x14ac:dyDescent="0.25">
      <c r="A70" s="12" t="s">
        <v>130</v>
      </c>
      <c r="B70" s="30"/>
      <c r="C70" s="30"/>
      <c r="D70" s="13"/>
      <c r="E70" s="14">
        <v>1.7841999999999999E-3</v>
      </c>
      <c r="F70" s="15">
        <v>9.9999999999999995E-7</v>
      </c>
      <c r="G70" s="15"/>
    </row>
    <row r="71" spans="1:7" x14ac:dyDescent="0.25">
      <c r="A71" s="12" t="s">
        <v>131</v>
      </c>
      <c r="B71" s="30"/>
      <c r="C71" s="30"/>
      <c r="D71" s="13"/>
      <c r="E71" s="23">
        <v>-6.1617841999999996</v>
      </c>
      <c r="F71" s="24">
        <v>-6.6010000000000001E-3</v>
      </c>
      <c r="G71" s="15">
        <v>5.9233000000000001E-2</v>
      </c>
    </row>
    <row r="72" spans="1:7" x14ac:dyDescent="0.25">
      <c r="A72" s="25" t="s">
        <v>132</v>
      </c>
      <c r="B72" s="33"/>
      <c r="C72" s="33"/>
      <c r="D72" s="26"/>
      <c r="E72" s="27">
        <v>892.93</v>
      </c>
      <c r="F72" s="28">
        <v>1</v>
      </c>
      <c r="G72" s="28"/>
    </row>
    <row r="74" spans="1:7" x14ac:dyDescent="0.25">
      <c r="A74" s="67" t="s">
        <v>2110</v>
      </c>
      <c r="B74" s="67"/>
      <c r="C74" s="67"/>
      <c r="D74" s="67"/>
      <c r="E74" s="67"/>
      <c r="F74" s="67"/>
      <c r="G74" s="67"/>
    </row>
    <row r="77" spans="1:7" x14ac:dyDescent="0.25">
      <c r="A77" s="1" t="s">
        <v>1957</v>
      </c>
    </row>
    <row r="78" spans="1:7" x14ac:dyDescent="0.25">
      <c r="A78" s="47" t="s">
        <v>1958</v>
      </c>
      <c r="B78" s="34" t="s">
        <v>92</v>
      </c>
    </row>
    <row r="79" spans="1:7" x14ac:dyDescent="0.25">
      <c r="A79" t="s">
        <v>1959</v>
      </c>
    </row>
    <row r="80" spans="1:7" x14ac:dyDescent="0.25">
      <c r="A80" t="s">
        <v>1960</v>
      </c>
      <c r="B80" t="s">
        <v>1961</v>
      </c>
      <c r="C80" t="s">
        <v>1961</v>
      </c>
    </row>
    <row r="81" spans="1:7" x14ac:dyDescent="0.25">
      <c r="B81" s="48">
        <v>44803</v>
      </c>
      <c r="C81" s="48">
        <v>44834</v>
      </c>
    </row>
    <row r="82" spans="1:7" x14ac:dyDescent="0.25">
      <c r="A82" t="s">
        <v>1965</v>
      </c>
      <c r="B82">
        <v>10.180300000000001</v>
      </c>
      <c r="C82">
        <v>9.7967999999999993</v>
      </c>
      <c r="E82" s="2"/>
      <c r="G82"/>
    </row>
    <row r="83" spans="1:7" x14ac:dyDescent="0.25">
      <c r="A83" t="s">
        <v>1966</v>
      </c>
      <c r="B83">
        <v>10.039400000000001</v>
      </c>
      <c r="C83">
        <v>9.6611999999999991</v>
      </c>
      <c r="E83" s="2"/>
      <c r="G83"/>
    </row>
    <row r="84" spans="1:7" x14ac:dyDescent="0.25">
      <c r="A84" t="s">
        <v>1990</v>
      </c>
      <c r="B84">
        <v>9.9909999999999997</v>
      </c>
      <c r="C84">
        <v>9.6107999999999993</v>
      </c>
      <c r="E84" s="2"/>
      <c r="G84"/>
    </row>
    <row r="85" spans="1:7" x14ac:dyDescent="0.25">
      <c r="A85" t="s">
        <v>1991</v>
      </c>
      <c r="B85">
        <v>9.9908999999999999</v>
      </c>
      <c r="C85">
        <v>9.6106999999999996</v>
      </c>
      <c r="E85" s="2"/>
      <c r="G85"/>
    </row>
    <row r="86" spans="1:7" x14ac:dyDescent="0.25">
      <c r="E86" s="2"/>
      <c r="G86"/>
    </row>
    <row r="87" spans="1:7" x14ac:dyDescent="0.25">
      <c r="A87" t="s">
        <v>1976</v>
      </c>
      <c r="B87" s="34" t="s">
        <v>92</v>
      </c>
    </row>
    <row r="88" spans="1:7" x14ac:dyDescent="0.25">
      <c r="A88" t="s">
        <v>1977</v>
      </c>
      <c r="B88" s="34" t="s">
        <v>92</v>
      </c>
    </row>
    <row r="89" spans="1:7" ht="30" x14ac:dyDescent="0.25">
      <c r="A89" s="47" t="s">
        <v>1978</v>
      </c>
      <c r="B89" s="34" t="s">
        <v>92</v>
      </c>
    </row>
    <row r="90" spans="1:7" x14ac:dyDescent="0.25">
      <c r="A90" s="47" t="s">
        <v>1979</v>
      </c>
      <c r="B90" s="34" t="s">
        <v>92</v>
      </c>
    </row>
    <row r="91" spans="1:7" x14ac:dyDescent="0.25">
      <c r="A91" t="s">
        <v>2018</v>
      </c>
      <c r="B91" s="49">
        <v>1.553477</v>
      </c>
    </row>
    <row r="92" spans="1:7" ht="30" x14ac:dyDescent="0.25">
      <c r="A92" s="47" t="s">
        <v>1981</v>
      </c>
      <c r="B92" s="34" t="s">
        <v>92</v>
      </c>
    </row>
    <row r="93" spans="1:7" ht="30" x14ac:dyDescent="0.25">
      <c r="A93" s="47" t="s">
        <v>1982</v>
      </c>
      <c r="B93" s="34" t="s">
        <v>92</v>
      </c>
    </row>
    <row r="94" spans="1:7" ht="30" x14ac:dyDescent="0.25">
      <c r="A94" s="47" t="s">
        <v>1985</v>
      </c>
      <c r="B94" s="54">
        <v>160.10705369999999</v>
      </c>
    </row>
    <row r="95" spans="1:7" x14ac:dyDescent="0.25">
      <c r="A95" t="s">
        <v>2118</v>
      </c>
      <c r="B95" s="34" t="s">
        <v>92</v>
      </c>
    </row>
    <row r="96" spans="1:7" x14ac:dyDescent="0.25">
      <c r="A96" t="s">
        <v>2119</v>
      </c>
      <c r="B96" s="34" t="s">
        <v>92</v>
      </c>
    </row>
    <row r="98" spans="1:4" ht="30" x14ac:dyDescent="0.25">
      <c r="A98" s="63" t="s">
        <v>2164</v>
      </c>
      <c r="B98" s="55" t="s">
        <v>2165</v>
      </c>
      <c r="C98" s="55" t="s">
        <v>2121</v>
      </c>
      <c r="D98" s="65" t="s">
        <v>2122</v>
      </c>
    </row>
    <row r="99" spans="1:4" ht="78" customHeight="1" x14ac:dyDescent="0.25">
      <c r="A99" s="64" t="str">
        <f>HYPERLINK("[EDEL_Portfolio Monthly 30092022.xlsx]EEIF50!A1","Edelweiss Nifty 50 Index Fund")</f>
        <v>Edelweiss Nifty 50 Index Fund</v>
      </c>
      <c r="B99" s="56"/>
      <c r="C99" s="56" t="s">
        <v>2148</v>
      </c>
      <c r="D99" s="56"/>
    </row>
  </sheetData>
  <mergeCells count="3">
    <mergeCell ref="A1:G1"/>
    <mergeCell ref="A2:G2"/>
    <mergeCell ref="A74:G74"/>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50AA7-6717-4A8C-B317-EE9459C523AE}">
  <dimension ref="A1:H91"/>
  <sheetViews>
    <sheetView showGridLines="0" workbookViewId="0">
      <pane ySplit="4" topLeftCell="A5" activePane="bottomLeft" state="frozen"/>
      <selection activeCell="H1" sqref="H1"/>
      <selection pane="bottomLeft" sqref="A1:G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9</v>
      </c>
      <c r="B1" s="66"/>
      <c r="C1" s="66"/>
      <c r="D1" s="66"/>
      <c r="E1" s="66"/>
      <c r="F1" s="66"/>
      <c r="G1" s="66"/>
      <c r="H1" s="51" t="str">
        <f>HYPERLINK("[EDEL_Portfolio Monthly 30092022.xlsx]Index!A1","Index")</f>
        <v>Index</v>
      </c>
    </row>
    <row r="2" spans="1:8" ht="18.75" x14ac:dyDescent="0.25">
      <c r="A2" s="66" t="s">
        <v>10</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6" t="s">
        <v>135</v>
      </c>
      <c r="B9" s="30"/>
      <c r="C9" s="30"/>
      <c r="D9" s="13"/>
      <c r="E9" s="14"/>
      <c r="F9" s="15"/>
      <c r="G9" s="15"/>
    </row>
    <row r="10" spans="1:8" x14ac:dyDescent="0.25">
      <c r="A10" s="16" t="s">
        <v>136</v>
      </c>
      <c r="B10" s="30"/>
      <c r="C10" s="30"/>
      <c r="D10" s="13"/>
      <c r="E10" s="14"/>
      <c r="F10" s="15"/>
      <c r="G10" s="15"/>
    </row>
    <row r="11" spans="1:8" x14ac:dyDescent="0.25">
      <c r="A11" s="12" t="s">
        <v>137</v>
      </c>
      <c r="B11" s="30" t="s">
        <v>138</v>
      </c>
      <c r="C11" s="30" t="s">
        <v>139</v>
      </c>
      <c r="D11" s="13">
        <v>77000000</v>
      </c>
      <c r="E11" s="14">
        <v>76812.740000000005</v>
      </c>
      <c r="F11" s="15">
        <v>0.1167</v>
      </c>
      <c r="G11" s="15">
        <v>6.9074999999999998E-2</v>
      </c>
    </row>
    <row r="12" spans="1:8" x14ac:dyDescent="0.25">
      <c r="A12" s="12" t="s">
        <v>140</v>
      </c>
      <c r="B12" s="30" t="s">
        <v>141</v>
      </c>
      <c r="C12" s="30" t="s">
        <v>139</v>
      </c>
      <c r="D12" s="13">
        <v>70500000</v>
      </c>
      <c r="E12" s="14">
        <v>70429.5</v>
      </c>
      <c r="F12" s="15">
        <v>0.107</v>
      </c>
      <c r="G12" s="15">
        <v>6.8750000000000006E-2</v>
      </c>
    </row>
    <row r="13" spans="1:8" x14ac:dyDescent="0.25">
      <c r="A13" s="12" t="s">
        <v>142</v>
      </c>
      <c r="B13" s="30" t="s">
        <v>143</v>
      </c>
      <c r="C13" s="30" t="s">
        <v>139</v>
      </c>
      <c r="D13" s="13">
        <v>70000000</v>
      </c>
      <c r="E13" s="14">
        <v>70012.53</v>
      </c>
      <c r="F13" s="15">
        <v>0.10639999999999999</v>
      </c>
      <c r="G13" s="15">
        <v>6.9999000000000006E-2</v>
      </c>
    </row>
    <row r="14" spans="1:8" x14ac:dyDescent="0.25">
      <c r="A14" s="12" t="s">
        <v>144</v>
      </c>
      <c r="B14" s="30" t="s">
        <v>145</v>
      </c>
      <c r="C14" s="30" t="s">
        <v>146</v>
      </c>
      <c r="D14" s="13">
        <v>68000000</v>
      </c>
      <c r="E14" s="14">
        <v>67922.070000000007</v>
      </c>
      <c r="F14" s="15">
        <v>0.1032</v>
      </c>
      <c r="G14" s="15">
        <v>7.0000000000000007E-2</v>
      </c>
    </row>
    <row r="15" spans="1:8" x14ac:dyDescent="0.25">
      <c r="A15" s="12" t="s">
        <v>147</v>
      </c>
      <c r="B15" s="30" t="s">
        <v>148</v>
      </c>
      <c r="C15" s="30" t="s">
        <v>146</v>
      </c>
      <c r="D15" s="13">
        <v>64300000</v>
      </c>
      <c r="E15" s="14">
        <v>64134.75</v>
      </c>
      <c r="F15" s="15">
        <v>9.7500000000000003E-2</v>
      </c>
      <c r="G15" s="15">
        <v>7.0000000000000007E-2</v>
      </c>
    </row>
    <row r="16" spans="1:8" x14ac:dyDescent="0.25">
      <c r="A16" s="12" t="s">
        <v>149</v>
      </c>
      <c r="B16" s="30" t="s">
        <v>150</v>
      </c>
      <c r="C16" s="30" t="s">
        <v>139</v>
      </c>
      <c r="D16" s="13">
        <v>44000000</v>
      </c>
      <c r="E16" s="14">
        <v>44011.66</v>
      </c>
      <c r="F16" s="15">
        <v>6.6900000000000001E-2</v>
      </c>
      <c r="G16" s="15">
        <v>6.8200999999999998E-2</v>
      </c>
    </row>
    <row r="17" spans="1:7" x14ac:dyDescent="0.25">
      <c r="A17" s="12" t="s">
        <v>151</v>
      </c>
      <c r="B17" s="30" t="s">
        <v>152</v>
      </c>
      <c r="C17" s="30" t="s">
        <v>139</v>
      </c>
      <c r="D17" s="13">
        <v>36500000</v>
      </c>
      <c r="E17" s="14">
        <v>36400.46</v>
      </c>
      <c r="F17" s="15">
        <v>5.5300000000000002E-2</v>
      </c>
      <c r="G17" s="15">
        <v>6.8949999999999997E-2</v>
      </c>
    </row>
    <row r="18" spans="1:7" x14ac:dyDescent="0.25">
      <c r="A18" s="12" t="s">
        <v>153</v>
      </c>
      <c r="B18" s="30" t="s">
        <v>154</v>
      </c>
      <c r="C18" s="30" t="s">
        <v>155</v>
      </c>
      <c r="D18" s="13">
        <v>33000000</v>
      </c>
      <c r="E18" s="14">
        <v>33253.769999999997</v>
      </c>
      <c r="F18" s="15">
        <v>5.0500000000000003E-2</v>
      </c>
      <c r="G18" s="15">
        <v>7.0198999999999998E-2</v>
      </c>
    </row>
    <row r="19" spans="1:7" x14ac:dyDescent="0.25">
      <c r="A19" s="12" t="s">
        <v>156</v>
      </c>
      <c r="B19" s="30" t="s">
        <v>157</v>
      </c>
      <c r="C19" s="30" t="s">
        <v>139</v>
      </c>
      <c r="D19" s="13">
        <v>26000000</v>
      </c>
      <c r="E19" s="14">
        <v>25941.84</v>
      </c>
      <c r="F19" s="15">
        <v>3.9399999999999998E-2</v>
      </c>
      <c r="G19" s="15">
        <v>7.0699999999999999E-2</v>
      </c>
    </row>
    <row r="20" spans="1:7" x14ac:dyDescent="0.25">
      <c r="A20" s="12" t="s">
        <v>158</v>
      </c>
      <c r="B20" s="30" t="s">
        <v>159</v>
      </c>
      <c r="C20" s="30" t="s">
        <v>139</v>
      </c>
      <c r="D20" s="13">
        <v>22500000</v>
      </c>
      <c r="E20" s="14">
        <v>22664.93</v>
      </c>
      <c r="F20" s="15">
        <v>3.44E-2</v>
      </c>
      <c r="G20" s="15">
        <v>6.7788000000000001E-2</v>
      </c>
    </row>
    <row r="21" spans="1:7" x14ac:dyDescent="0.25">
      <c r="A21" s="12" t="s">
        <v>160</v>
      </c>
      <c r="B21" s="30" t="s">
        <v>161</v>
      </c>
      <c r="C21" s="30" t="s">
        <v>139</v>
      </c>
      <c r="D21" s="13">
        <v>18000000</v>
      </c>
      <c r="E21" s="14">
        <v>18083.61</v>
      </c>
      <c r="F21" s="15">
        <v>2.75E-2</v>
      </c>
      <c r="G21" s="15">
        <v>6.7000000000000004E-2</v>
      </c>
    </row>
    <row r="22" spans="1:7" x14ac:dyDescent="0.25">
      <c r="A22" s="12" t="s">
        <v>162</v>
      </c>
      <c r="B22" s="30" t="s">
        <v>163</v>
      </c>
      <c r="C22" s="30" t="s">
        <v>139</v>
      </c>
      <c r="D22" s="13">
        <v>10000000</v>
      </c>
      <c r="E22" s="14">
        <v>9973.09</v>
      </c>
      <c r="F22" s="15">
        <v>1.52E-2</v>
      </c>
      <c r="G22" s="15">
        <v>6.8750000000000006E-2</v>
      </c>
    </row>
    <row r="23" spans="1:7" x14ac:dyDescent="0.25">
      <c r="A23" s="12" t="s">
        <v>164</v>
      </c>
      <c r="B23" s="30" t="s">
        <v>165</v>
      </c>
      <c r="C23" s="30" t="s">
        <v>155</v>
      </c>
      <c r="D23" s="13">
        <v>8000000</v>
      </c>
      <c r="E23" s="14">
        <v>8062.09</v>
      </c>
      <c r="F23" s="15">
        <v>1.23E-2</v>
      </c>
      <c r="G23" s="15">
        <v>6.9150000000000003E-2</v>
      </c>
    </row>
    <row r="24" spans="1:7" x14ac:dyDescent="0.25">
      <c r="A24" s="12" t="s">
        <v>166</v>
      </c>
      <c r="B24" s="30" t="s">
        <v>167</v>
      </c>
      <c r="C24" s="30" t="s">
        <v>155</v>
      </c>
      <c r="D24" s="13">
        <v>7500000</v>
      </c>
      <c r="E24" s="14">
        <v>7556.96</v>
      </c>
      <c r="F24" s="15">
        <v>1.15E-2</v>
      </c>
      <c r="G24" s="15">
        <v>6.88E-2</v>
      </c>
    </row>
    <row r="25" spans="1:7" x14ac:dyDescent="0.25">
      <c r="A25" s="12" t="s">
        <v>168</v>
      </c>
      <c r="B25" s="30" t="s">
        <v>169</v>
      </c>
      <c r="C25" s="30" t="s">
        <v>146</v>
      </c>
      <c r="D25" s="13">
        <v>7500000</v>
      </c>
      <c r="E25" s="14">
        <v>7477.62</v>
      </c>
      <c r="F25" s="15">
        <v>1.14E-2</v>
      </c>
      <c r="G25" s="15">
        <v>6.7699999999999996E-2</v>
      </c>
    </row>
    <row r="26" spans="1:7" x14ac:dyDescent="0.25">
      <c r="A26" s="12" t="s">
        <v>170</v>
      </c>
      <c r="B26" s="30" t="s">
        <v>171</v>
      </c>
      <c r="C26" s="30" t="s">
        <v>139</v>
      </c>
      <c r="D26" s="13">
        <v>6000000</v>
      </c>
      <c r="E26" s="14">
        <v>6045.04</v>
      </c>
      <c r="F26" s="15">
        <v>9.1999999999999998E-3</v>
      </c>
      <c r="G26" s="15">
        <v>6.8798999999999999E-2</v>
      </c>
    </row>
    <row r="27" spans="1:7" x14ac:dyDescent="0.25">
      <c r="A27" s="12" t="s">
        <v>172</v>
      </c>
      <c r="B27" s="30" t="s">
        <v>173</v>
      </c>
      <c r="C27" s="30" t="s">
        <v>139</v>
      </c>
      <c r="D27" s="13">
        <v>4500000</v>
      </c>
      <c r="E27" s="14">
        <v>4500.3100000000004</v>
      </c>
      <c r="F27" s="15">
        <v>6.7999999999999996E-3</v>
      </c>
      <c r="G27" s="15">
        <v>6.4194000000000001E-2</v>
      </c>
    </row>
    <row r="28" spans="1:7" x14ac:dyDescent="0.25">
      <c r="A28" s="12" t="s">
        <v>174</v>
      </c>
      <c r="B28" s="30" t="s">
        <v>175</v>
      </c>
      <c r="C28" s="30" t="s">
        <v>155</v>
      </c>
      <c r="D28" s="13">
        <v>4000000</v>
      </c>
      <c r="E28" s="14">
        <v>4031.36</v>
      </c>
      <c r="F28" s="15">
        <v>6.1000000000000004E-3</v>
      </c>
      <c r="G28" s="15">
        <v>6.9859000000000004E-2</v>
      </c>
    </row>
    <row r="29" spans="1:7" x14ac:dyDescent="0.25">
      <c r="A29" s="12" t="s">
        <v>176</v>
      </c>
      <c r="B29" s="30" t="s">
        <v>177</v>
      </c>
      <c r="C29" s="30" t="s">
        <v>139</v>
      </c>
      <c r="D29" s="13">
        <v>4000000</v>
      </c>
      <c r="E29" s="14">
        <v>4028.69</v>
      </c>
      <c r="F29" s="15">
        <v>6.1000000000000004E-3</v>
      </c>
      <c r="G29" s="15">
        <v>6.8349999999999994E-2</v>
      </c>
    </row>
    <row r="30" spans="1:7" x14ac:dyDescent="0.25">
      <c r="A30" s="12" t="s">
        <v>178</v>
      </c>
      <c r="B30" s="30" t="s">
        <v>179</v>
      </c>
      <c r="C30" s="30" t="s">
        <v>139</v>
      </c>
      <c r="D30" s="13">
        <v>2000000</v>
      </c>
      <c r="E30" s="14">
        <v>2008.29</v>
      </c>
      <c r="F30" s="15">
        <v>3.0999999999999999E-3</v>
      </c>
      <c r="G30" s="15">
        <v>6.3500000000000001E-2</v>
      </c>
    </row>
    <row r="31" spans="1:7" x14ac:dyDescent="0.25">
      <c r="A31" s="12" t="s">
        <v>180</v>
      </c>
      <c r="B31" s="30" t="s">
        <v>181</v>
      </c>
      <c r="C31" s="30" t="s">
        <v>139</v>
      </c>
      <c r="D31" s="13">
        <v>1000000</v>
      </c>
      <c r="E31" s="14">
        <v>1008.33</v>
      </c>
      <c r="F31" s="15">
        <v>1.5E-3</v>
      </c>
      <c r="G31" s="15">
        <v>6.7599999999999993E-2</v>
      </c>
    </row>
    <row r="32" spans="1:7" x14ac:dyDescent="0.25">
      <c r="A32" s="12" t="s">
        <v>182</v>
      </c>
      <c r="B32" s="30" t="s">
        <v>183</v>
      </c>
      <c r="C32" s="30" t="s">
        <v>139</v>
      </c>
      <c r="D32" s="13">
        <v>1000000</v>
      </c>
      <c r="E32" s="14">
        <v>1006.94</v>
      </c>
      <c r="F32" s="15">
        <v>1.5E-3</v>
      </c>
      <c r="G32" s="15">
        <v>6.8000000000000005E-2</v>
      </c>
    </row>
    <row r="33" spans="1:7" x14ac:dyDescent="0.25">
      <c r="A33" s="12" t="s">
        <v>184</v>
      </c>
      <c r="B33" s="30" t="s">
        <v>185</v>
      </c>
      <c r="C33" s="30" t="s">
        <v>139</v>
      </c>
      <c r="D33" s="13">
        <v>1000000</v>
      </c>
      <c r="E33" s="14">
        <v>1006.74</v>
      </c>
      <c r="F33" s="15">
        <v>1.5E-3</v>
      </c>
      <c r="G33" s="15">
        <v>6.7801E-2</v>
      </c>
    </row>
    <row r="34" spans="1:7" x14ac:dyDescent="0.25">
      <c r="A34" s="12" t="s">
        <v>186</v>
      </c>
      <c r="B34" s="30" t="s">
        <v>187</v>
      </c>
      <c r="C34" s="30" t="s">
        <v>139</v>
      </c>
      <c r="D34" s="13">
        <v>1000000</v>
      </c>
      <c r="E34" s="14">
        <v>1005.71</v>
      </c>
      <c r="F34" s="15">
        <v>1.5E-3</v>
      </c>
      <c r="G34" s="15">
        <v>6.8150000000000002E-2</v>
      </c>
    </row>
    <row r="35" spans="1:7" x14ac:dyDescent="0.25">
      <c r="A35" s="12" t="s">
        <v>188</v>
      </c>
      <c r="B35" s="30" t="s">
        <v>189</v>
      </c>
      <c r="C35" s="30" t="s">
        <v>139</v>
      </c>
      <c r="D35" s="13">
        <v>500000</v>
      </c>
      <c r="E35" s="14">
        <v>503.96</v>
      </c>
      <c r="F35" s="15">
        <v>8.0000000000000004E-4</v>
      </c>
      <c r="G35" s="15">
        <v>6.7999000000000004E-2</v>
      </c>
    </row>
    <row r="36" spans="1:7" x14ac:dyDescent="0.25">
      <c r="A36" s="12" t="s">
        <v>190</v>
      </c>
      <c r="B36" s="30" t="s">
        <v>191</v>
      </c>
      <c r="C36" s="30" t="s">
        <v>139</v>
      </c>
      <c r="D36" s="13">
        <v>500000</v>
      </c>
      <c r="E36" s="14">
        <v>501.17</v>
      </c>
      <c r="F36" s="15">
        <v>8.0000000000000004E-4</v>
      </c>
      <c r="G36" s="15">
        <v>6.5047999999999995E-2</v>
      </c>
    </row>
    <row r="37" spans="1:7" x14ac:dyDescent="0.25">
      <c r="A37" s="12" t="s">
        <v>192</v>
      </c>
      <c r="B37" s="30" t="s">
        <v>193</v>
      </c>
      <c r="C37" s="30" t="s">
        <v>194</v>
      </c>
      <c r="D37" s="13">
        <v>500000</v>
      </c>
      <c r="E37" s="14">
        <v>500.08</v>
      </c>
      <c r="F37" s="15">
        <v>8.0000000000000004E-4</v>
      </c>
      <c r="G37" s="15">
        <v>6.1649000000000002E-2</v>
      </c>
    </row>
    <row r="38" spans="1:7" x14ac:dyDescent="0.25">
      <c r="A38" s="16" t="s">
        <v>102</v>
      </c>
      <c r="B38" s="31"/>
      <c r="C38" s="31"/>
      <c r="D38" s="17"/>
      <c r="E38" s="18">
        <v>588884.24</v>
      </c>
      <c r="F38" s="19">
        <v>0.89490000000000003</v>
      </c>
      <c r="G38" s="20"/>
    </row>
    <row r="39" spans="1:7" x14ac:dyDescent="0.25">
      <c r="A39" s="12"/>
      <c r="B39" s="30"/>
      <c r="C39" s="30"/>
      <c r="D39" s="13"/>
      <c r="E39" s="14"/>
      <c r="F39" s="15"/>
      <c r="G39" s="15"/>
    </row>
    <row r="40" spans="1:7" x14ac:dyDescent="0.25">
      <c r="A40" s="16" t="s">
        <v>195</v>
      </c>
      <c r="B40" s="30"/>
      <c r="C40" s="30"/>
      <c r="D40" s="13"/>
      <c r="E40" s="14"/>
      <c r="F40" s="15"/>
      <c r="G40" s="15"/>
    </row>
    <row r="41" spans="1:7" x14ac:dyDescent="0.25">
      <c r="A41" s="16" t="s">
        <v>102</v>
      </c>
      <c r="B41" s="30"/>
      <c r="C41" s="30"/>
      <c r="D41" s="13"/>
      <c r="E41" s="35" t="s">
        <v>92</v>
      </c>
      <c r="F41" s="36" t="s">
        <v>92</v>
      </c>
      <c r="G41" s="15"/>
    </row>
    <row r="42" spans="1:7" x14ac:dyDescent="0.25">
      <c r="A42" s="12"/>
      <c r="B42" s="30"/>
      <c r="C42" s="30"/>
      <c r="D42" s="13"/>
      <c r="E42" s="14"/>
      <c r="F42" s="15"/>
      <c r="G42" s="15"/>
    </row>
    <row r="43" spans="1:7" x14ac:dyDescent="0.25">
      <c r="A43" s="16" t="s">
        <v>196</v>
      </c>
      <c r="B43" s="30"/>
      <c r="C43" s="30"/>
      <c r="D43" s="13"/>
      <c r="E43" s="14"/>
      <c r="F43" s="15"/>
      <c r="G43" s="15"/>
    </row>
    <row r="44" spans="1:7" x14ac:dyDescent="0.25">
      <c r="A44" s="16" t="s">
        <v>102</v>
      </c>
      <c r="B44" s="30"/>
      <c r="C44" s="30"/>
      <c r="D44" s="13"/>
      <c r="E44" s="35" t="s">
        <v>92</v>
      </c>
      <c r="F44" s="36" t="s">
        <v>92</v>
      </c>
      <c r="G44" s="15"/>
    </row>
    <row r="45" spans="1:7" x14ac:dyDescent="0.25">
      <c r="A45" s="12"/>
      <c r="B45" s="30"/>
      <c r="C45" s="30"/>
      <c r="D45" s="13"/>
      <c r="E45" s="14"/>
      <c r="F45" s="15"/>
      <c r="G45" s="15"/>
    </row>
    <row r="46" spans="1:7" x14ac:dyDescent="0.25">
      <c r="A46" s="21" t="s">
        <v>127</v>
      </c>
      <c r="B46" s="32"/>
      <c r="C46" s="32"/>
      <c r="D46" s="22"/>
      <c r="E46" s="18">
        <v>588884.24</v>
      </c>
      <c r="F46" s="19">
        <v>0.89490000000000003</v>
      </c>
      <c r="G46" s="20"/>
    </row>
    <row r="47" spans="1:7" x14ac:dyDescent="0.25">
      <c r="A47" s="12"/>
      <c r="B47" s="30"/>
      <c r="C47" s="30"/>
      <c r="D47" s="13"/>
      <c r="E47" s="14"/>
      <c r="F47" s="15"/>
      <c r="G47" s="15"/>
    </row>
    <row r="48" spans="1:7" x14ac:dyDescent="0.25">
      <c r="A48" s="16" t="s">
        <v>93</v>
      </c>
      <c r="B48" s="30"/>
      <c r="C48" s="30"/>
      <c r="D48" s="13"/>
      <c r="E48" s="14"/>
      <c r="F48" s="15"/>
      <c r="G48" s="15"/>
    </row>
    <row r="49" spans="1:7" x14ac:dyDescent="0.25">
      <c r="A49" s="16" t="s">
        <v>103</v>
      </c>
      <c r="B49" s="30"/>
      <c r="C49" s="30"/>
      <c r="D49" s="13"/>
      <c r="E49" s="14"/>
      <c r="F49" s="15"/>
      <c r="G49" s="15"/>
    </row>
    <row r="50" spans="1:7" x14ac:dyDescent="0.25">
      <c r="A50" s="12" t="s">
        <v>197</v>
      </c>
      <c r="B50" s="30" t="s">
        <v>198</v>
      </c>
      <c r="C50" s="30" t="s">
        <v>106</v>
      </c>
      <c r="D50" s="13">
        <v>12500000</v>
      </c>
      <c r="E50" s="14">
        <v>12112.76</v>
      </c>
      <c r="F50" s="15">
        <v>1.84E-2</v>
      </c>
      <c r="G50" s="15">
        <v>6.7449999999999996E-2</v>
      </c>
    </row>
    <row r="51" spans="1:7" x14ac:dyDescent="0.25">
      <c r="A51" s="12" t="s">
        <v>199</v>
      </c>
      <c r="B51" s="30" t="s">
        <v>200</v>
      </c>
      <c r="C51" s="30" t="s">
        <v>106</v>
      </c>
      <c r="D51" s="13">
        <v>10000000</v>
      </c>
      <c r="E51" s="14">
        <v>9766.25</v>
      </c>
      <c r="F51" s="15">
        <v>1.4800000000000001E-2</v>
      </c>
      <c r="G51" s="15">
        <v>6.7200999999999997E-2</v>
      </c>
    </row>
    <row r="52" spans="1:7" x14ac:dyDescent="0.25">
      <c r="A52" s="12" t="s">
        <v>201</v>
      </c>
      <c r="B52" s="30" t="s">
        <v>202</v>
      </c>
      <c r="C52" s="30" t="s">
        <v>106</v>
      </c>
      <c r="D52" s="13">
        <v>10000000</v>
      </c>
      <c r="E52" s="14">
        <v>9725.0400000000009</v>
      </c>
      <c r="F52" s="15">
        <v>1.4800000000000001E-2</v>
      </c>
      <c r="G52" s="15">
        <v>6.7449999999999996E-2</v>
      </c>
    </row>
    <row r="53" spans="1:7" x14ac:dyDescent="0.25">
      <c r="A53" s="12" t="s">
        <v>203</v>
      </c>
      <c r="B53" s="30" t="s">
        <v>204</v>
      </c>
      <c r="C53" s="30" t="s">
        <v>106</v>
      </c>
      <c r="D53" s="13">
        <v>5000000</v>
      </c>
      <c r="E53" s="14">
        <v>4850.32</v>
      </c>
      <c r="F53" s="15">
        <v>7.4000000000000003E-3</v>
      </c>
      <c r="G53" s="15">
        <v>6.7449999999999996E-2</v>
      </c>
    </row>
    <row r="54" spans="1:7" x14ac:dyDescent="0.25">
      <c r="A54" s="16" t="s">
        <v>102</v>
      </c>
      <c r="B54" s="31"/>
      <c r="C54" s="31"/>
      <c r="D54" s="17"/>
      <c r="E54" s="18">
        <v>36454.370000000003</v>
      </c>
      <c r="F54" s="19">
        <v>5.5399999999999998E-2</v>
      </c>
      <c r="G54" s="20"/>
    </row>
    <row r="55" spans="1:7" x14ac:dyDescent="0.25">
      <c r="A55" s="12"/>
      <c r="B55" s="30"/>
      <c r="C55" s="30"/>
      <c r="D55" s="13"/>
      <c r="E55" s="14"/>
      <c r="F55" s="15"/>
      <c r="G55" s="15"/>
    </row>
    <row r="56" spans="1:7" x14ac:dyDescent="0.25">
      <c r="A56" s="21" t="s">
        <v>127</v>
      </c>
      <c r="B56" s="32"/>
      <c r="C56" s="32"/>
      <c r="D56" s="22"/>
      <c r="E56" s="18">
        <v>36454.370000000003</v>
      </c>
      <c r="F56" s="19">
        <v>5.5399999999999998E-2</v>
      </c>
      <c r="G56" s="20"/>
    </row>
    <row r="57" spans="1:7" x14ac:dyDescent="0.25">
      <c r="A57" s="12"/>
      <c r="B57" s="30"/>
      <c r="C57" s="30"/>
      <c r="D57" s="13"/>
      <c r="E57" s="14"/>
      <c r="F57" s="15"/>
      <c r="G57" s="15"/>
    </row>
    <row r="58" spans="1:7" x14ac:dyDescent="0.25">
      <c r="A58" s="12"/>
      <c r="B58" s="30"/>
      <c r="C58" s="30"/>
      <c r="D58" s="13"/>
      <c r="E58" s="14"/>
      <c r="F58" s="15"/>
      <c r="G58" s="15"/>
    </row>
    <row r="59" spans="1:7" x14ac:dyDescent="0.25">
      <c r="A59" s="16" t="s">
        <v>128</v>
      </c>
      <c r="B59" s="30"/>
      <c r="C59" s="30"/>
      <c r="D59" s="13"/>
      <c r="E59" s="14"/>
      <c r="F59" s="15"/>
      <c r="G59" s="15"/>
    </row>
    <row r="60" spans="1:7" x14ac:dyDescent="0.25">
      <c r="A60" s="12" t="s">
        <v>129</v>
      </c>
      <c r="B60" s="30"/>
      <c r="C60" s="30"/>
      <c r="D60" s="13"/>
      <c r="E60" s="14">
        <v>5860.15</v>
      </c>
      <c r="F60" s="15">
        <v>8.8999999999999999E-3</v>
      </c>
      <c r="G60" s="15">
        <v>5.9233000000000001E-2</v>
      </c>
    </row>
    <row r="61" spans="1:7" x14ac:dyDescent="0.25">
      <c r="A61" s="16" t="s">
        <v>102</v>
      </c>
      <c r="B61" s="31"/>
      <c r="C61" s="31"/>
      <c r="D61" s="17"/>
      <c r="E61" s="18">
        <v>5860.15</v>
      </c>
      <c r="F61" s="19">
        <v>8.8999999999999999E-3</v>
      </c>
      <c r="G61" s="20"/>
    </row>
    <row r="62" spans="1:7" x14ac:dyDescent="0.25">
      <c r="A62" s="12"/>
      <c r="B62" s="30"/>
      <c r="C62" s="30"/>
      <c r="D62" s="13"/>
      <c r="E62" s="14"/>
      <c r="F62" s="15"/>
      <c r="G62" s="15"/>
    </row>
    <row r="63" spans="1:7" x14ac:dyDescent="0.25">
      <c r="A63" s="21" t="s">
        <v>127</v>
      </c>
      <c r="B63" s="32"/>
      <c r="C63" s="32"/>
      <c r="D63" s="22"/>
      <c r="E63" s="18">
        <v>5860.15</v>
      </c>
      <c r="F63" s="19">
        <v>8.8999999999999999E-3</v>
      </c>
      <c r="G63" s="20"/>
    </row>
    <row r="64" spans="1:7" x14ac:dyDescent="0.25">
      <c r="A64" s="12" t="s">
        <v>130</v>
      </c>
      <c r="B64" s="30"/>
      <c r="C64" s="30"/>
      <c r="D64" s="13"/>
      <c r="E64" s="14">
        <v>26757.3029154</v>
      </c>
      <c r="F64" s="15">
        <v>4.0663999999999999E-2</v>
      </c>
      <c r="G64" s="15"/>
    </row>
    <row r="65" spans="1:7" x14ac:dyDescent="0.25">
      <c r="A65" s="12" t="s">
        <v>131</v>
      </c>
      <c r="B65" s="30"/>
      <c r="C65" s="30"/>
      <c r="D65" s="13"/>
      <c r="E65" s="14">
        <v>42.7870846</v>
      </c>
      <c r="F65" s="15">
        <v>1.36E-4</v>
      </c>
      <c r="G65" s="15">
        <v>5.9233000000000001E-2</v>
      </c>
    </row>
    <row r="66" spans="1:7" x14ac:dyDescent="0.25">
      <c r="A66" s="25" t="s">
        <v>132</v>
      </c>
      <c r="B66" s="33"/>
      <c r="C66" s="33"/>
      <c r="D66" s="26"/>
      <c r="E66" s="27">
        <v>657998.85</v>
      </c>
      <c r="F66" s="28">
        <v>1</v>
      </c>
      <c r="G66" s="28"/>
    </row>
    <row r="68" spans="1:7" x14ac:dyDescent="0.25">
      <c r="A68" s="1" t="s">
        <v>133</v>
      </c>
    </row>
    <row r="69" spans="1:7" x14ac:dyDescent="0.25">
      <c r="A69" s="1" t="s">
        <v>134</v>
      </c>
    </row>
    <row r="71" spans="1:7" x14ac:dyDescent="0.25">
      <c r="A71" s="1" t="s">
        <v>1957</v>
      </c>
    </row>
    <row r="72" spans="1:7" x14ac:dyDescent="0.25">
      <c r="A72" s="47" t="s">
        <v>1958</v>
      </c>
      <c r="B72" s="34" t="s">
        <v>92</v>
      </c>
    </row>
    <row r="73" spans="1:7" x14ac:dyDescent="0.25">
      <c r="A73" t="s">
        <v>1959</v>
      </c>
    </row>
    <row r="74" spans="1:7" x14ac:dyDescent="0.25">
      <c r="A74" t="s">
        <v>1983</v>
      </c>
      <c r="B74" t="s">
        <v>1961</v>
      </c>
      <c r="C74" t="s">
        <v>1961</v>
      </c>
    </row>
    <row r="75" spans="1:7" x14ac:dyDescent="0.25">
      <c r="B75" s="48">
        <v>44803</v>
      </c>
      <c r="C75" s="48">
        <v>44834</v>
      </c>
    </row>
    <row r="76" spans="1:7" x14ac:dyDescent="0.25">
      <c r="A76" t="s">
        <v>1984</v>
      </c>
      <c r="B76">
        <v>1184.5438999999999</v>
      </c>
      <c r="C76">
        <v>1188.3683000000001</v>
      </c>
      <c r="E76" s="2"/>
      <c r="G76"/>
    </row>
    <row r="77" spans="1:7" x14ac:dyDescent="0.25">
      <c r="E77" s="2"/>
      <c r="G77"/>
    </row>
    <row r="78" spans="1:7" x14ac:dyDescent="0.25">
      <c r="A78" t="s">
        <v>1976</v>
      </c>
      <c r="B78" s="34" t="s">
        <v>92</v>
      </c>
    </row>
    <row r="79" spans="1:7" x14ac:dyDescent="0.25">
      <c r="A79" t="s">
        <v>1977</v>
      </c>
      <c r="B79" s="34" t="s">
        <v>92</v>
      </c>
    </row>
    <row r="80" spans="1:7" ht="30" x14ac:dyDescent="0.25">
      <c r="A80" s="47" t="s">
        <v>1978</v>
      </c>
      <c r="B80" s="34" t="s">
        <v>92</v>
      </c>
    </row>
    <row r="81" spans="1:4" x14ac:dyDescent="0.25">
      <c r="A81" s="47" t="s">
        <v>1979</v>
      </c>
      <c r="B81" s="34" t="s">
        <v>92</v>
      </c>
    </row>
    <row r="82" spans="1:4" x14ac:dyDescent="0.25">
      <c r="A82" t="s">
        <v>1980</v>
      </c>
      <c r="B82" s="49">
        <v>0.50183687841239299</v>
      </c>
    </row>
    <row r="83" spans="1:4" ht="30" x14ac:dyDescent="0.25">
      <c r="A83" s="47" t="s">
        <v>1981</v>
      </c>
      <c r="B83" s="34" t="s">
        <v>92</v>
      </c>
    </row>
    <row r="84" spans="1:4" ht="30" x14ac:dyDescent="0.25">
      <c r="A84" s="47" t="s">
        <v>1982</v>
      </c>
      <c r="B84" s="34" t="s">
        <v>92</v>
      </c>
    </row>
    <row r="85" spans="1:4" ht="30" x14ac:dyDescent="0.25">
      <c r="A85" s="47" t="s">
        <v>1985</v>
      </c>
      <c r="B85" s="49">
        <v>313406.57236799999</v>
      </c>
    </row>
    <row r="86" spans="1:4" x14ac:dyDescent="0.25">
      <c r="A86" t="s">
        <v>2118</v>
      </c>
      <c r="B86" s="34" t="s">
        <v>92</v>
      </c>
    </row>
    <row r="87" spans="1:4" x14ac:dyDescent="0.25">
      <c r="A87" t="s">
        <v>2119</v>
      </c>
      <c r="B87" s="34" t="s">
        <v>92</v>
      </c>
    </row>
    <row r="90" spans="1:4" ht="30" x14ac:dyDescent="0.25">
      <c r="A90" s="63" t="s">
        <v>2164</v>
      </c>
      <c r="B90" s="55" t="s">
        <v>2165</v>
      </c>
      <c r="C90" s="55" t="s">
        <v>2121</v>
      </c>
      <c r="D90" s="65" t="s">
        <v>2122</v>
      </c>
    </row>
    <row r="91" spans="1:4" ht="82.7" customHeight="1" x14ac:dyDescent="0.25">
      <c r="A91" s="64" t="str">
        <f>HYPERLINK("[EDEL_Portfolio Monthly 30092022.xlsx]EDBE23!A1","BHARAT Bond ETF - April 2023")</f>
        <v>BHARAT Bond ETF - April 2023</v>
      </c>
      <c r="B91" s="56"/>
      <c r="C91" s="57" t="s">
        <v>2125</v>
      </c>
      <c r="D91"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F8680-9D7E-4104-B786-6668C13D2985}">
  <dimension ref="A1:H297"/>
  <sheetViews>
    <sheetView showGridLines="0" workbookViewId="0">
      <pane ySplit="4" topLeftCell="A288"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63</v>
      </c>
      <c r="B1" s="66"/>
      <c r="C1" s="66"/>
      <c r="D1" s="66"/>
      <c r="E1" s="66"/>
      <c r="F1" s="66"/>
      <c r="G1" s="66"/>
      <c r="H1" s="51" t="str">
        <f>HYPERLINK("[EDEL_Portfolio Monthly 30092022.xlsx]Index!A1","Index")</f>
        <v>Index</v>
      </c>
    </row>
    <row r="2" spans="1:8" ht="18.75" x14ac:dyDescent="0.25">
      <c r="A2" s="66" t="s">
        <v>64</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856</v>
      </c>
      <c r="B8" s="30" t="s">
        <v>857</v>
      </c>
      <c r="C8" s="30" t="s">
        <v>858</v>
      </c>
      <c r="D8" s="13">
        <v>9046</v>
      </c>
      <c r="E8" s="14">
        <v>215.09</v>
      </c>
      <c r="F8" s="15">
        <v>4.5199999999999997E-2</v>
      </c>
      <c r="G8" s="15"/>
    </row>
    <row r="9" spans="1:8" x14ac:dyDescent="0.25">
      <c r="A9" s="12" t="s">
        <v>882</v>
      </c>
      <c r="B9" s="30" t="s">
        <v>883</v>
      </c>
      <c r="C9" s="30" t="s">
        <v>855</v>
      </c>
      <c r="D9" s="13">
        <v>11537</v>
      </c>
      <c r="E9" s="14">
        <v>163.98</v>
      </c>
      <c r="F9" s="15">
        <v>3.4500000000000003E-2</v>
      </c>
      <c r="G9" s="15"/>
    </row>
    <row r="10" spans="1:8" x14ac:dyDescent="0.25">
      <c r="A10" s="12" t="s">
        <v>902</v>
      </c>
      <c r="B10" s="30" t="s">
        <v>903</v>
      </c>
      <c r="C10" s="30" t="s">
        <v>855</v>
      </c>
      <c r="D10" s="13">
        <v>18268</v>
      </c>
      <c r="E10" s="14">
        <v>157.47</v>
      </c>
      <c r="F10" s="15">
        <v>3.3099999999999997E-2</v>
      </c>
      <c r="G10" s="15"/>
    </row>
    <row r="11" spans="1:8" x14ac:dyDescent="0.25">
      <c r="A11" s="12" t="s">
        <v>900</v>
      </c>
      <c r="B11" s="30" t="s">
        <v>901</v>
      </c>
      <c r="C11" s="30" t="s">
        <v>881</v>
      </c>
      <c r="D11" s="13">
        <v>9598</v>
      </c>
      <c r="E11" s="14">
        <v>135.66</v>
      </c>
      <c r="F11" s="15">
        <v>2.8500000000000001E-2</v>
      </c>
      <c r="G11" s="15"/>
    </row>
    <row r="12" spans="1:8" x14ac:dyDescent="0.25">
      <c r="A12" s="12" t="s">
        <v>865</v>
      </c>
      <c r="B12" s="30" t="s">
        <v>866</v>
      </c>
      <c r="C12" s="30" t="s">
        <v>867</v>
      </c>
      <c r="D12" s="13">
        <v>4755</v>
      </c>
      <c r="E12" s="14">
        <v>108.78</v>
      </c>
      <c r="F12" s="15">
        <v>2.29E-2</v>
      </c>
      <c r="G12" s="15"/>
    </row>
    <row r="13" spans="1:8" x14ac:dyDescent="0.25">
      <c r="A13" s="12" t="s">
        <v>879</v>
      </c>
      <c r="B13" s="30" t="s">
        <v>880</v>
      </c>
      <c r="C13" s="30" t="s">
        <v>881</v>
      </c>
      <c r="D13" s="13">
        <v>2686</v>
      </c>
      <c r="E13" s="14">
        <v>80.7</v>
      </c>
      <c r="F13" s="15">
        <v>1.7000000000000001E-2</v>
      </c>
      <c r="G13" s="15"/>
    </row>
    <row r="14" spans="1:8" x14ac:dyDescent="0.25">
      <c r="A14" s="12" t="s">
        <v>1117</v>
      </c>
      <c r="B14" s="30" t="s">
        <v>1118</v>
      </c>
      <c r="C14" s="30" t="s">
        <v>1028</v>
      </c>
      <c r="D14" s="13">
        <v>23082</v>
      </c>
      <c r="E14" s="14">
        <v>76.680000000000007</v>
      </c>
      <c r="F14" s="15">
        <v>1.61E-2</v>
      </c>
      <c r="G14" s="15"/>
    </row>
    <row r="15" spans="1:8" x14ac:dyDescent="0.25">
      <c r="A15" s="12" t="s">
        <v>853</v>
      </c>
      <c r="B15" s="30" t="s">
        <v>854</v>
      </c>
      <c r="C15" s="30" t="s">
        <v>855</v>
      </c>
      <c r="D15" s="13">
        <v>3853</v>
      </c>
      <c r="E15" s="14">
        <v>70.09</v>
      </c>
      <c r="F15" s="15">
        <v>1.47E-2</v>
      </c>
      <c r="G15" s="15"/>
    </row>
    <row r="16" spans="1:8" x14ac:dyDescent="0.25">
      <c r="A16" s="12" t="s">
        <v>1026</v>
      </c>
      <c r="B16" s="30" t="s">
        <v>1027</v>
      </c>
      <c r="C16" s="30" t="s">
        <v>1028</v>
      </c>
      <c r="D16" s="13">
        <v>2341</v>
      </c>
      <c r="E16" s="14">
        <v>63.12</v>
      </c>
      <c r="F16" s="15">
        <v>1.3299999999999999E-2</v>
      </c>
      <c r="G16" s="15"/>
    </row>
    <row r="17" spans="1:7" x14ac:dyDescent="0.25">
      <c r="A17" s="12" t="s">
        <v>991</v>
      </c>
      <c r="B17" s="30" t="s">
        <v>992</v>
      </c>
      <c r="C17" s="30" t="s">
        <v>993</v>
      </c>
      <c r="D17" s="13">
        <v>3168</v>
      </c>
      <c r="E17" s="14">
        <v>58.54</v>
      </c>
      <c r="F17" s="15">
        <v>1.23E-2</v>
      </c>
      <c r="G17" s="15"/>
    </row>
    <row r="18" spans="1:7" x14ac:dyDescent="0.25">
      <c r="A18" s="12" t="s">
        <v>1151</v>
      </c>
      <c r="B18" s="30" t="s">
        <v>1152</v>
      </c>
      <c r="C18" s="30" t="s">
        <v>855</v>
      </c>
      <c r="D18" s="13">
        <v>10062</v>
      </c>
      <c r="E18" s="14">
        <v>53.39</v>
      </c>
      <c r="F18" s="15">
        <v>1.12E-2</v>
      </c>
      <c r="G18" s="15"/>
    </row>
    <row r="19" spans="1:7" x14ac:dyDescent="0.25">
      <c r="A19" s="12" t="s">
        <v>1430</v>
      </c>
      <c r="B19" s="30" t="s">
        <v>1446</v>
      </c>
      <c r="C19" s="30" t="s">
        <v>990</v>
      </c>
      <c r="D19" s="13">
        <v>6418</v>
      </c>
      <c r="E19" s="14">
        <v>51.34</v>
      </c>
      <c r="F19" s="15">
        <v>1.0800000000000001E-2</v>
      </c>
      <c r="G19" s="15"/>
    </row>
    <row r="20" spans="1:7" x14ac:dyDescent="0.25">
      <c r="A20" s="12" t="s">
        <v>915</v>
      </c>
      <c r="B20" s="30" t="s">
        <v>916</v>
      </c>
      <c r="C20" s="30" t="s">
        <v>867</v>
      </c>
      <c r="D20" s="13">
        <v>698</v>
      </c>
      <c r="E20" s="14">
        <v>51.2</v>
      </c>
      <c r="F20" s="15">
        <v>1.0800000000000001E-2</v>
      </c>
      <c r="G20" s="15"/>
    </row>
    <row r="21" spans="1:7" x14ac:dyDescent="0.25">
      <c r="A21" s="12" t="s">
        <v>932</v>
      </c>
      <c r="B21" s="30" t="s">
        <v>933</v>
      </c>
      <c r="C21" s="30" t="s">
        <v>855</v>
      </c>
      <c r="D21" s="13">
        <v>6927</v>
      </c>
      <c r="E21" s="14">
        <v>50.79</v>
      </c>
      <c r="F21" s="15">
        <v>1.0699999999999999E-2</v>
      </c>
      <c r="G21" s="15"/>
    </row>
    <row r="22" spans="1:7" x14ac:dyDescent="0.25">
      <c r="A22" s="12" t="s">
        <v>1017</v>
      </c>
      <c r="B22" s="30" t="s">
        <v>1018</v>
      </c>
      <c r="C22" s="30" t="s">
        <v>1019</v>
      </c>
      <c r="D22" s="13">
        <v>3074</v>
      </c>
      <c r="E22" s="14">
        <v>43.65</v>
      </c>
      <c r="F22" s="15">
        <v>9.1999999999999998E-3</v>
      </c>
      <c r="G22" s="15"/>
    </row>
    <row r="23" spans="1:7" x14ac:dyDescent="0.25">
      <c r="A23" s="12" t="s">
        <v>1083</v>
      </c>
      <c r="B23" s="30" t="s">
        <v>1084</v>
      </c>
      <c r="C23" s="30" t="s">
        <v>1085</v>
      </c>
      <c r="D23" s="13">
        <v>83</v>
      </c>
      <c r="E23" s="14">
        <v>42.05</v>
      </c>
      <c r="F23" s="15">
        <v>8.8000000000000005E-3</v>
      </c>
      <c r="G23" s="15"/>
    </row>
    <row r="24" spans="1:7" x14ac:dyDescent="0.25">
      <c r="A24" s="12" t="s">
        <v>1406</v>
      </c>
      <c r="B24" s="30" t="s">
        <v>1407</v>
      </c>
      <c r="C24" s="30" t="s">
        <v>881</v>
      </c>
      <c r="D24" s="13">
        <v>479</v>
      </c>
      <c r="E24" s="14">
        <v>40.99</v>
      </c>
      <c r="F24" s="15">
        <v>8.6E-3</v>
      </c>
      <c r="G24" s="15"/>
    </row>
    <row r="25" spans="1:7" x14ac:dyDescent="0.25">
      <c r="A25" s="12" t="s">
        <v>976</v>
      </c>
      <c r="B25" s="30" t="s">
        <v>977</v>
      </c>
      <c r="C25" s="30" t="s">
        <v>855</v>
      </c>
      <c r="D25" s="13">
        <v>6486</v>
      </c>
      <c r="E25" s="14">
        <v>40.159999999999997</v>
      </c>
      <c r="F25" s="15">
        <v>8.3999999999999995E-3</v>
      </c>
      <c r="G25" s="15"/>
    </row>
    <row r="26" spans="1:7" x14ac:dyDescent="0.25">
      <c r="A26" s="12" t="s">
        <v>1093</v>
      </c>
      <c r="B26" s="30" t="s">
        <v>1094</v>
      </c>
      <c r="C26" s="30" t="s">
        <v>970</v>
      </c>
      <c r="D26" s="13">
        <v>12088</v>
      </c>
      <c r="E26" s="14">
        <v>40.1</v>
      </c>
      <c r="F26" s="15">
        <v>8.3999999999999995E-3</v>
      </c>
      <c r="G26" s="15"/>
    </row>
    <row r="27" spans="1:7" x14ac:dyDescent="0.25">
      <c r="A27" s="12" t="s">
        <v>1002</v>
      </c>
      <c r="B27" s="30" t="s">
        <v>1003</v>
      </c>
      <c r="C27" s="30" t="s">
        <v>945</v>
      </c>
      <c r="D27" s="13">
        <v>1182</v>
      </c>
      <c r="E27" s="14">
        <v>39.51</v>
      </c>
      <c r="F27" s="15">
        <v>8.3000000000000001E-3</v>
      </c>
      <c r="G27" s="15"/>
    </row>
    <row r="28" spans="1:7" x14ac:dyDescent="0.25">
      <c r="A28" s="12" t="s">
        <v>1664</v>
      </c>
      <c r="B28" s="30" t="s">
        <v>1665</v>
      </c>
      <c r="C28" s="30" t="s">
        <v>948</v>
      </c>
      <c r="D28" s="13">
        <v>1431</v>
      </c>
      <c r="E28" s="14">
        <v>39.270000000000003</v>
      </c>
      <c r="F28" s="15">
        <v>8.3000000000000001E-3</v>
      </c>
      <c r="G28" s="15"/>
    </row>
    <row r="29" spans="1:7" x14ac:dyDescent="0.25">
      <c r="A29" s="12" t="s">
        <v>1520</v>
      </c>
      <c r="B29" s="30" t="s">
        <v>1521</v>
      </c>
      <c r="C29" s="30" t="s">
        <v>945</v>
      </c>
      <c r="D29" s="13">
        <v>8203</v>
      </c>
      <c r="E29" s="14">
        <v>33.79</v>
      </c>
      <c r="F29" s="15">
        <v>7.1000000000000004E-3</v>
      </c>
      <c r="G29" s="15"/>
    </row>
    <row r="30" spans="1:7" x14ac:dyDescent="0.25">
      <c r="A30" s="12" t="s">
        <v>1666</v>
      </c>
      <c r="B30" s="30" t="s">
        <v>1667</v>
      </c>
      <c r="C30" s="30" t="s">
        <v>891</v>
      </c>
      <c r="D30" s="13">
        <v>3210</v>
      </c>
      <c r="E30" s="14">
        <v>33.520000000000003</v>
      </c>
      <c r="F30" s="15">
        <v>7.0000000000000001E-3</v>
      </c>
      <c r="G30" s="15"/>
    </row>
    <row r="31" spans="1:7" x14ac:dyDescent="0.25">
      <c r="A31" s="12" t="s">
        <v>1095</v>
      </c>
      <c r="B31" s="30" t="s">
        <v>1096</v>
      </c>
      <c r="C31" s="30" t="s">
        <v>861</v>
      </c>
      <c r="D31" s="13">
        <v>3195</v>
      </c>
      <c r="E31" s="14">
        <v>32.979999999999997</v>
      </c>
      <c r="F31" s="15">
        <v>6.8999999999999999E-3</v>
      </c>
      <c r="G31" s="15"/>
    </row>
    <row r="32" spans="1:7" x14ac:dyDescent="0.25">
      <c r="A32" s="12" t="s">
        <v>1190</v>
      </c>
      <c r="B32" s="30" t="s">
        <v>1191</v>
      </c>
      <c r="C32" s="30" t="s">
        <v>970</v>
      </c>
      <c r="D32" s="13">
        <v>5253</v>
      </c>
      <c r="E32" s="14">
        <v>32.71</v>
      </c>
      <c r="F32" s="15">
        <v>6.8999999999999999E-3</v>
      </c>
      <c r="G32" s="15"/>
    </row>
    <row r="33" spans="1:7" x14ac:dyDescent="0.25">
      <c r="A33" s="12" t="s">
        <v>1077</v>
      </c>
      <c r="B33" s="30" t="s">
        <v>1078</v>
      </c>
      <c r="C33" s="30" t="s">
        <v>855</v>
      </c>
      <c r="D33" s="13">
        <v>27517</v>
      </c>
      <c r="E33" s="14">
        <v>32.68</v>
      </c>
      <c r="F33" s="15">
        <v>6.8999999999999999E-3</v>
      </c>
      <c r="G33" s="15"/>
    </row>
    <row r="34" spans="1:7" x14ac:dyDescent="0.25">
      <c r="A34" s="12" t="s">
        <v>847</v>
      </c>
      <c r="B34" s="30" t="s">
        <v>848</v>
      </c>
      <c r="C34" s="30" t="s">
        <v>849</v>
      </c>
      <c r="D34" s="13">
        <v>12657</v>
      </c>
      <c r="E34" s="14">
        <v>32.67</v>
      </c>
      <c r="F34" s="15">
        <v>6.8999999999999999E-3</v>
      </c>
      <c r="G34" s="15"/>
    </row>
    <row r="35" spans="1:7" x14ac:dyDescent="0.25">
      <c r="A35" s="12" t="s">
        <v>959</v>
      </c>
      <c r="B35" s="30" t="s">
        <v>960</v>
      </c>
      <c r="C35" s="30" t="s">
        <v>861</v>
      </c>
      <c r="D35" s="13">
        <v>2510</v>
      </c>
      <c r="E35" s="14">
        <v>31.83</v>
      </c>
      <c r="F35" s="15">
        <v>6.7000000000000002E-3</v>
      </c>
      <c r="G35" s="15"/>
    </row>
    <row r="36" spans="1:7" x14ac:dyDescent="0.25">
      <c r="A36" s="12" t="s">
        <v>1668</v>
      </c>
      <c r="B36" s="30" t="s">
        <v>1669</v>
      </c>
      <c r="C36" s="30" t="s">
        <v>867</v>
      </c>
      <c r="D36" s="13">
        <v>2636</v>
      </c>
      <c r="E36" s="14">
        <v>31.57</v>
      </c>
      <c r="F36" s="15">
        <v>6.6E-3</v>
      </c>
      <c r="G36" s="15"/>
    </row>
    <row r="37" spans="1:7" x14ac:dyDescent="0.25">
      <c r="A37" s="12" t="s">
        <v>859</v>
      </c>
      <c r="B37" s="30" t="s">
        <v>860</v>
      </c>
      <c r="C37" s="30" t="s">
        <v>861</v>
      </c>
      <c r="D37" s="13">
        <v>348</v>
      </c>
      <c r="E37" s="14">
        <v>30.72</v>
      </c>
      <c r="F37" s="15">
        <v>6.4999999999999997E-3</v>
      </c>
      <c r="G37" s="15"/>
    </row>
    <row r="38" spans="1:7" x14ac:dyDescent="0.25">
      <c r="A38" s="12" t="s">
        <v>892</v>
      </c>
      <c r="B38" s="30" t="s">
        <v>893</v>
      </c>
      <c r="C38" s="30" t="s">
        <v>894</v>
      </c>
      <c r="D38" s="13">
        <v>19744</v>
      </c>
      <c r="E38" s="14">
        <v>30.14</v>
      </c>
      <c r="F38" s="15">
        <v>6.3E-3</v>
      </c>
      <c r="G38" s="15"/>
    </row>
    <row r="39" spans="1:7" x14ac:dyDescent="0.25">
      <c r="A39" s="12" t="s">
        <v>996</v>
      </c>
      <c r="B39" s="30" t="s">
        <v>997</v>
      </c>
      <c r="C39" s="30" t="s">
        <v>945</v>
      </c>
      <c r="D39" s="13">
        <v>3179</v>
      </c>
      <c r="E39" s="14">
        <v>28.82</v>
      </c>
      <c r="F39" s="15">
        <v>6.1000000000000004E-3</v>
      </c>
      <c r="G39" s="15"/>
    </row>
    <row r="40" spans="1:7" x14ac:dyDescent="0.25">
      <c r="A40" s="12" t="s">
        <v>1109</v>
      </c>
      <c r="B40" s="30" t="s">
        <v>1110</v>
      </c>
      <c r="C40" s="30" t="s">
        <v>945</v>
      </c>
      <c r="D40" s="13">
        <v>1094</v>
      </c>
      <c r="E40" s="14">
        <v>28.52</v>
      </c>
      <c r="F40" s="15">
        <v>6.0000000000000001E-3</v>
      </c>
      <c r="G40" s="15"/>
    </row>
    <row r="41" spans="1:7" x14ac:dyDescent="0.25">
      <c r="A41" s="12" t="s">
        <v>1044</v>
      </c>
      <c r="B41" s="30" t="s">
        <v>1045</v>
      </c>
      <c r="C41" s="30" t="s">
        <v>873</v>
      </c>
      <c r="D41" s="13">
        <v>5384</v>
      </c>
      <c r="E41" s="14">
        <v>27.62</v>
      </c>
      <c r="F41" s="15">
        <v>5.7999999999999996E-3</v>
      </c>
      <c r="G41" s="15"/>
    </row>
    <row r="42" spans="1:7" x14ac:dyDescent="0.25">
      <c r="A42" s="12" t="s">
        <v>1663</v>
      </c>
      <c r="B42" s="30" t="s">
        <v>1670</v>
      </c>
      <c r="C42" s="30" t="s">
        <v>855</v>
      </c>
      <c r="D42" s="13">
        <v>175393</v>
      </c>
      <c r="E42" s="14">
        <v>27.45</v>
      </c>
      <c r="F42" s="15">
        <v>5.7999999999999996E-3</v>
      </c>
      <c r="G42" s="15"/>
    </row>
    <row r="43" spans="1:7" x14ac:dyDescent="0.25">
      <c r="A43" s="12" t="s">
        <v>1534</v>
      </c>
      <c r="B43" s="30" t="s">
        <v>1535</v>
      </c>
      <c r="C43" s="30" t="s">
        <v>927</v>
      </c>
      <c r="D43" s="13">
        <v>1213</v>
      </c>
      <c r="E43" s="14">
        <v>27.08</v>
      </c>
      <c r="F43" s="15">
        <v>5.7000000000000002E-3</v>
      </c>
      <c r="G43" s="15"/>
    </row>
    <row r="44" spans="1:7" x14ac:dyDescent="0.25">
      <c r="A44" s="12" t="s">
        <v>871</v>
      </c>
      <c r="B44" s="30" t="s">
        <v>872</v>
      </c>
      <c r="C44" s="30" t="s">
        <v>873</v>
      </c>
      <c r="D44" s="13">
        <v>2831</v>
      </c>
      <c r="E44" s="14">
        <v>26.86</v>
      </c>
      <c r="F44" s="15">
        <v>5.5999999999999999E-3</v>
      </c>
      <c r="G44" s="15"/>
    </row>
    <row r="45" spans="1:7" x14ac:dyDescent="0.25">
      <c r="A45" s="12" t="s">
        <v>994</v>
      </c>
      <c r="B45" s="30" t="s">
        <v>995</v>
      </c>
      <c r="C45" s="30" t="s">
        <v>886</v>
      </c>
      <c r="D45" s="13">
        <v>3763</v>
      </c>
      <c r="E45" s="14">
        <v>26.78</v>
      </c>
      <c r="F45" s="15">
        <v>5.5999999999999999E-3</v>
      </c>
      <c r="G45" s="15"/>
    </row>
    <row r="46" spans="1:7" x14ac:dyDescent="0.25">
      <c r="A46" s="12" t="s">
        <v>1389</v>
      </c>
      <c r="B46" s="30" t="s">
        <v>1390</v>
      </c>
      <c r="C46" s="30" t="s">
        <v>867</v>
      </c>
      <c r="D46" s="13">
        <v>1587</v>
      </c>
      <c r="E46" s="14">
        <v>26.64</v>
      </c>
      <c r="F46" s="15">
        <v>5.5999999999999999E-3</v>
      </c>
      <c r="G46" s="15"/>
    </row>
    <row r="47" spans="1:7" x14ac:dyDescent="0.25">
      <c r="A47" s="12" t="s">
        <v>1536</v>
      </c>
      <c r="B47" s="30" t="s">
        <v>1537</v>
      </c>
      <c r="C47" s="30" t="s">
        <v>1070</v>
      </c>
      <c r="D47" s="13">
        <v>6522</v>
      </c>
      <c r="E47" s="14">
        <v>26.6</v>
      </c>
      <c r="F47" s="15">
        <v>5.5999999999999999E-3</v>
      </c>
      <c r="G47" s="15"/>
    </row>
    <row r="48" spans="1:7" x14ac:dyDescent="0.25">
      <c r="A48" s="12" t="s">
        <v>906</v>
      </c>
      <c r="B48" s="30" t="s">
        <v>907</v>
      </c>
      <c r="C48" s="30" t="s">
        <v>881</v>
      </c>
      <c r="D48" s="13">
        <v>2775</v>
      </c>
      <c r="E48" s="14">
        <v>25.87</v>
      </c>
      <c r="F48" s="15">
        <v>5.4000000000000003E-3</v>
      </c>
      <c r="G48" s="15"/>
    </row>
    <row r="49" spans="1:7" x14ac:dyDescent="0.25">
      <c r="A49" s="12" t="s">
        <v>850</v>
      </c>
      <c r="B49" s="30" t="s">
        <v>851</v>
      </c>
      <c r="C49" s="30" t="s">
        <v>852</v>
      </c>
      <c r="D49" s="13">
        <v>717</v>
      </c>
      <c r="E49" s="14">
        <v>24.78</v>
      </c>
      <c r="F49" s="15">
        <v>5.1999999999999998E-3</v>
      </c>
      <c r="G49" s="15"/>
    </row>
    <row r="50" spans="1:7" x14ac:dyDescent="0.25">
      <c r="A50" s="12" t="s">
        <v>1033</v>
      </c>
      <c r="B50" s="30" t="s">
        <v>1034</v>
      </c>
      <c r="C50" s="30" t="s">
        <v>927</v>
      </c>
      <c r="D50" s="13">
        <v>3515</v>
      </c>
      <c r="E50" s="14">
        <v>24.45</v>
      </c>
      <c r="F50" s="15">
        <v>5.1000000000000004E-3</v>
      </c>
      <c r="G50" s="15"/>
    </row>
    <row r="51" spans="1:7" x14ac:dyDescent="0.25">
      <c r="A51" s="12" t="s">
        <v>1671</v>
      </c>
      <c r="B51" s="30" t="s">
        <v>1672</v>
      </c>
      <c r="C51" s="30" t="s">
        <v>973</v>
      </c>
      <c r="D51" s="13">
        <v>721</v>
      </c>
      <c r="E51" s="14">
        <v>24.08</v>
      </c>
      <c r="F51" s="15">
        <v>5.1000000000000004E-3</v>
      </c>
      <c r="G51" s="15"/>
    </row>
    <row r="52" spans="1:7" x14ac:dyDescent="0.25">
      <c r="A52" s="12" t="s">
        <v>1673</v>
      </c>
      <c r="B52" s="30" t="s">
        <v>1674</v>
      </c>
      <c r="C52" s="30" t="s">
        <v>899</v>
      </c>
      <c r="D52" s="13">
        <v>731</v>
      </c>
      <c r="E52" s="14">
        <v>24.05</v>
      </c>
      <c r="F52" s="15">
        <v>5.1000000000000004E-3</v>
      </c>
      <c r="G52" s="15"/>
    </row>
    <row r="53" spans="1:7" x14ac:dyDescent="0.25">
      <c r="A53" s="12" t="s">
        <v>920</v>
      </c>
      <c r="B53" s="30" t="s">
        <v>921</v>
      </c>
      <c r="C53" s="30" t="s">
        <v>922</v>
      </c>
      <c r="D53" s="13">
        <v>2168</v>
      </c>
      <c r="E53" s="14">
        <v>23.95</v>
      </c>
      <c r="F53" s="15">
        <v>5.0000000000000001E-3</v>
      </c>
      <c r="G53" s="15"/>
    </row>
    <row r="54" spans="1:7" x14ac:dyDescent="0.25">
      <c r="A54" s="12" t="s">
        <v>1675</v>
      </c>
      <c r="B54" s="30" t="s">
        <v>1676</v>
      </c>
      <c r="C54" s="30" t="s">
        <v>948</v>
      </c>
      <c r="D54" s="13">
        <v>29</v>
      </c>
      <c r="E54" s="14">
        <v>23.68</v>
      </c>
      <c r="F54" s="15">
        <v>5.0000000000000001E-3</v>
      </c>
      <c r="G54" s="15"/>
    </row>
    <row r="55" spans="1:7" x14ac:dyDescent="0.25">
      <c r="A55" s="12" t="s">
        <v>1048</v>
      </c>
      <c r="B55" s="30" t="s">
        <v>1049</v>
      </c>
      <c r="C55" s="30" t="s">
        <v>956</v>
      </c>
      <c r="D55" s="13">
        <v>5461</v>
      </c>
      <c r="E55" s="14">
        <v>23.41</v>
      </c>
      <c r="F55" s="15">
        <v>4.8999999999999998E-3</v>
      </c>
      <c r="G55" s="15"/>
    </row>
    <row r="56" spans="1:7" x14ac:dyDescent="0.25">
      <c r="A56" s="12" t="s">
        <v>1101</v>
      </c>
      <c r="B56" s="30" t="s">
        <v>1102</v>
      </c>
      <c r="C56" s="30" t="s">
        <v>1012</v>
      </c>
      <c r="D56" s="13">
        <v>2984</v>
      </c>
      <c r="E56" s="14">
        <v>22.76</v>
      </c>
      <c r="F56" s="15">
        <v>4.7999999999999996E-3</v>
      </c>
      <c r="G56" s="15"/>
    </row>
    <row r="57" spans="1:7" x14ac:dyDescent="0.25">
      <c r="A57" s="12" t="s">
        <v>1054</v>
      </c>
      <c r="B57" s="30" t="s">
        <v>1055</v>
      </c>
      <c r="C57" s="30" t="s">
        <v>873</v>
      </c>
      <c r="D57" s="13">
        <v>3308</v>
      </c>
      <c r="E57" s="14">
        <v>22.49</v>
      </c>
      <c r="F57" s="15">
        <v>4.7000000000000002E-3</v>
      </c>
      <c r="G57" s="15"/>
    </row>
    <row r="58" spans="1:7" x14ac:dyDescent="0.25">
      <c r="A58" s="12" t="s">
        <v>1153</v>
      </c>
      <c r="B58" s="30" t="s">
        <v>1154</v>
      </c>
      <c r="C58" s="30" t="s">
        <v>965</v>
      </c>
      <c r="D58" s="13">
        <v>727</v>
      </c>
      <c r="E58" s="14">
        <v>22.45</v>
      </c>
      <c r="F58" s="15">
        <v>4.7000000000000002E-3</v>
      </c>
      <c r="G58" s="15"/>
    </row>
    <row r="59" spans="1:7" x14ac:dyDescent="0.25">
      <c r="A59" s="12" t="s">
        <v>1071</v>
      </c>
      <c r="B59" s="30" t="s">
        <v>1072</v>
      </c>
      <c r="C59" s="30" t="s">
        <v>881</v>
      </c>
      <c r="D59" s="13">
        <v>692</v>
      </c>
      <c r="E59" s="14">
        <v>22.43</v>
      </c>
      <c r="F59" s="15">
        <v>4.7000000000000002E-3</v>
      </c>
      <c r="G59" s="15"/>
    </row>
    <row r="60" spans="1:7" x14ac:dyDescent="0.25">
      <c r="A60" s="12" t="s">
        <v>925</v>
      </c>
      <c r="B60" s="30" t="s">
        <v>926</v>
      </c>
      <c r="C60" s="30" t="s">
        <v>927</v>
      </c>
      <c r="D60" s="13">
        <v>1864</v>
      </c>
      <c r="E60" s="14">
        <v>22.29</v>
      </c>
      <c r="F60" s="15">
        <v>4.7000000000000002E-3</v>
      </c>
      <c r="G60" s="15"/>
    </row>
    <row r="61" spans="1:7" x14ac:dyDescent="0.25">
      <c r="A61" s="12" t="s">
        <v>1550</v>
      </c>
      <c r="B61" s="30" t="s">
        <v>1551</v>
      </c>
      <c r="C61" s="30" t="s">
        <v>945</v>
      </c>
      <c r="D61" s="13">
        <v>505</v>
      </c>
      <c r="E61" s="14">
        <v>22.08</v>
      </c>
      <c r="F61" s="15">
        <v>4.5999999999999999E-3</v>
      </c>
      <c r="G61" s="15"/>
    </row>
    <row r="62" spans="1:7" x14ac:dyDescent="0.25">
      <c r="A62" s="12" t="s">
        <v>1677</v>
      </c>
      <c r="B62" s="30" t="s">
        <v>1678</v>
      </c>
      <c r="C62" s="30" t="s">
        <v>873</v>
      </c>
      <c r="D62" s="13">
        <v>673</v>
      </c>
      <c r="E62" s="14">
        <v>22.06</v>
      </c>
      <c r="F62" s="15">
        <v>4.5999999999999999E-3</v>
      </c>
      <c r="G62" s="15"/>
    </row>
    <row r="63" spans="1:7" x14ac:dyDescent="0.25">
      <c r="A63" s="12" t="s">
        <v>1679</v>
      </c>
      <c r="B63" s="30" t="s">
        <v>1680</v>
      </c>
      <c r="C63" s="30" t="s">
        <v>899</v>
      </c>
      <c r="D63" s="13">
        <v>955</v>
      </c>
      <c r="E63" s="14">
        <v>21.59</v>
      </c>
      <c r="F63" s="15">
        <v>4.4999999999999997E-3</v>
      </c>
      <c r="G63" s="15"/>
    </row>
    <row r="64" spans="1:7" x14ac:dyDescent="0.25">
      <c r="A64" s="12" t="s">
        <v>1081</v>
      </c>
      <c r="B64" s="30" t="s">
        <v>1082</v>
      </c>
      <c r="C64" s="30" t="s">
        <v>922</v>
      </c>
      <c r="D64" s="13">
        <v>476</v>
      </c>
      <c r="E64" s="14">
        <v>21.38</v>
      </c>
      <c r="F64" s="15">
        <v>4.4999999999999997E-3</v>
      </c>
      <c r="G64" s="15"/>
    </row>
    <row r="65" spans="1:7" x14ac:dyDescent="0.25">
      <c r="A65" s="12" t="s">
        <v>1681</v>
      </c>
      <c r="B65" s="30" t="s">
        <v>1682</v>
      </c>
      <c r="C65" s="30" t="s">
        <v>855</v>
      </c>
      <c r="D65" s="13">
        <v>42690</v>
      </c>
      <c r="E65" s="14">
        <v>21.28</v>
      </c>
      <c r="F65" s="15">
        <v>4.4999999999999997E-3</v>
      </c>
      <c r="G65" s="15"/>
    </row>
    <row r="66" spans="1:7" x14ac:dyDescent="0.25">
      <c r="A66" s="12" t="s">
        <v>974</v>
      </c>
      <c r="B66" s="30" t="s">
        <v>975</v>
      </c>
      <c r="C66" s="30" t="s">
        <v>855</v>
      </c>
      <c r="D66" s="13">
        <v>9213</v>
      </c>
      <c r="E66" s="14">
        <v>21.07</v>
      </c>
      <c r="F66" s="15">
        <v>4.4000000000000003E-3</v>
      </c>
      <c r="G66" s="15"/>
    </row>
    <row r="67" spans="1:7" x14ac:dyDescent="0.25">
      <c r="A67" s="12" t="s">
        <v>1683</v>
      </c>
      <c r="B67" s="30" t="s">
        <v>1684</v>
      </c>
      <c r="C67" s="30" t="s">
        <v>867</v>
      </c>
      <c r="D67" s="13">
        <v>930</v>
      </c>
      <c r="E67" s="14">
        <v>21.04</v>
      </c>
      <c r="F67" s="15">
        <v>4.4000000000000003E-3</v>
      </c>
      <c r="G67" s="15"/>
    </row>
    <row r="68" spans="1:7" x14ac:dyDescent="0.25">
      <c r="A68" s="12" t="s">
        <v>1107</v>
      </c>
      <c r="B68" s="30" t="s">
        <v>1108</v>
      </c>
      <c r="C68" s="30" t="s">
        <v>956</v>
      </c>
      <c r="D68" s="13">
        <v>21148</v>
      </c>
      <c r="E68" s="14">
        <v>21</v>
      </c>
      <c r="F68" s="15">
        <v>4.4000000000000003E-3</v>
      </c>
      <c r="G68" s="15"/>
    </row>
    <row r="69" spans="1:7" x14ac:dyDescent="0.25">
      <c r="A69" s="12" t="s">
        <v>1176</v>
      </c>
      <c r="B69" s="30" t="s">
        <v>1177</v>
      </c>
      <c r="C69" s="30" t="s">
        <v>948</v>
      </c>
      <c r="D69" s="13">
        <v>1114</v>
      </c>
      <c r="E69" s="14">
        <v>20.98</v>
      </c>
      <c r="F69" s="15">
        <v>4.4000000000000003E-3</v>
      </c>
      <c r="G69" s="15"/>
    </row>
    <row r="70" spans="1:7" x14ac:dyDescent="0.25">
      <c r="A70" s="12" t="s">
        <v>1538</v>
      </c>
      <c r="B70" s="30" t="s">
        <v>1539</v>
      </c>
      <c r="C70" s="30" t="s">
        <v>927</v>
      </c>
      <c r="D70" s="13">
        <v>1993</v>
      </c>
      <c r="E70" s="14">
        <v>20.69</v>
      </c>
      <c r="F70" s="15">
        <v>4.3E-3</v>
      </c>
      <c r="G70" s="15"/>
    </row>
    <row r="71" spans="1:7" x14ac:dyDescent="0.25">
      <c r="A71" s="12" t="s">
        <v>1404</v>
      </c>
      <c r="B71" s="30" t="s">
        <v>1405</v>
      </c>
      <c r="C71" s="30" t="s">
        <v>973</v>
      </c>
      <c r="D71" s="13">
        <v>10295</v>
      </c>
      <c r="E71" s="14">
        <v>20.58</v>
      </c>
      <c r="F71" s="15">
        <v>4.3E-3</v>
      </c>
      <c r="G71" s="15"/>
    </row>
    <row r="72" spans="1:7" x14ac:dyDescent="0.25">
      <c r="A72" s="12" t="s">
        <v>1685</v>
      </c>
      <c r="B72" s="30" t="s">
        <v>1686</v>
      </c>
      <c r="C72" s="30" t="s">
        <v>922</v>
      </c>
      <c r="D72" s="13">
        <v>1011</v>
      </c>
      <c r="E72" s="14">
        <v>20.58</v>
      </c>
      <c r="F72" s="15">
        <v>4.3E-3</v>
      </c>
      <c r="G72" s="15"/>
    </row>
    <row r="73" spans="1:7" x14ac:dyDescent="0.25">
      <c r="A73" s="12" t="s">
        <v>1687</v>
      </c>
      <c r="B73" s="30" t="s">
        <v>1688</v>
      </c>
      <c r="C73" s="30" t="s">
        <v>965</v>
      </c>
      <c r="D73" s="13">
        <v>8594</v>
      </c>
      <c r="E73" s="14">
        <v>20.260000000000002</v>
      </c>
      <c r="F73" s="15">
        <v>4.3E-3</v>
      </c>
      <c r="G73" s="15"/>
    </row>
    <row r="74" spans="1:7" x14ac:dyDescent="0.25">
      <c r="A74" s="12" t="s">
        <v>1420</v>
      </c>
      <c r="B74" s="30" t="s">
        <v>1421</v>
      </c>
      <c r="C74" s="30" t="s">
        <v>922</v>
      </c>
      <c r="D74" s="13">
        <v>513</v>
      </c>
      <c r="E74" s="14">
        <v>20.239999999999998</v>
      </c>
      <c r="F74" s="15">
        <v>4.3E-3</v>
      </c>
      <c r="G74" s="15"/>
    </row>
    <row r="75" spans="1:7" x14ac:dyDescent="0.25">
      <c r="A75" s="12" t="s">
        <v>1035</v>
      </c>
      <c r="B75" s="30" t="s">
        <v>1036</v>
      </c>
      <c r="C75" s="30" t="s">
        <v>855</v>
      </c>
      <c r="D75" s="13">
        <v>1707</v>
      </c>
      <c r="E75" s="14">
        <v>20.23</v>
      </c>
      <c r="F75" s="15">
        <v>4.3E-3</v>
      </c>
      <c r="G75" s="15"/>
    </row>
    <row r="76" spans="1:7" x14ac:dyDescent="0.25">
      <c r="A76" s="12" t="s">
        <v>1119</v>
      </c>
      <c r="B76" s="30" t="s">
        <v>1120</v>
      </c>
      <c r="C76" s="30" t="s">
        <v>922</v>
      </c>
      <c r="D76" s="13">
        <v>223</v>
      </c>
      <c r="E76" s="14">
        <v>20.12</v>
      </c>
      <c r="F76" s="15">
        <v>4.1999999999999997E-3</v>
      </c>
      <c r="G76" s="15"/>
    </row>
    <row r="77" spans="1:7" x14ac:dyDescent="0.25">
      <c r="A77" s="12" t="s">
        <v>1172</v>
      </c>
      <c r="B77" s="30" t="s">
        <v>1173</v>
      </c>
      <c r="C77" s="30" t="s">
        <v>899</v>
      </c>
      <c r="D77" s="13">
        <v>12458</v>
      </c>
      <c r="E77" s="14">
        <v>19.89</v>
      </c>
      <c r="F77" s="15">
        <v>4.1999999999999997E-3</v>
      </c>
      <c r="G77" s="15"/>
    </row>
    <row r="78" spans="1:7" x14ac:dyDescent="0.25">
      <c r="A78" s="12" t="s">
        <v>1000</v>
      </c>
      <c r="B78" s="30" t="s">
        <v>1001</v>
      </c>
      <c r="C78" s="30" t="s">
        <v>873</v>
      </c>
      <c r="D78" s="13">
        <v>3860</v>
      </c>
      <c r="E78" s="14">
        <v>19.71</v>
      </c>
      <c r="F78" s="15">
        <v>4.1000000000000003E-3</v>
      </c>
      <c r="G78" s="15"/>
    </row>
    <row r="79" spans="1:7" x14ac:dyDescent="0.25">
      <c r="A79" s="12" t="s">
        <v>1037</v>
      </c>
      <c r="B79" s="30" t="s">
        <v>1038</v>
      </c>
      <c r="C79" s="30" t="s">
        <v>1039</v>
      </c>
      <c r="D79" s="13">
        <v>1603</v>
      </c>
      <c r="E79" s="14">
        <v>19.14</v>
      </c>
      <c r="F79" s="15">
        <v>4.0000000000000001E-3</v>
      </c>
      <c r="G79" s="15"/>
    </row>
    <row r="80" spans="1:7" x14ac:dyDescent="0.25">
      <c r="A80" s="12" t="s">
        <v>971</v>
      </c>
      <c r="B80" s="30" t="s">
        <v>972</v>
      </c>
      <c r="C80" s="30" t="s">
        <v>973</v>
      </c>
      <c r="D80" s="13">
        <v>4804</v>
      </c>
      <c r="E80" s="14">
        <v>19.059999999999999</v>
      </c>
      <c r="F80" s="15">
        <v>4.0000000000000001E-3</v>
      </c>
      <c r="G80" s="15"/>
    </row>
    <row r="81" spans="1:7" x14ac:dyDescent="0.25">
      <c r="A81" s="12" t="s">
        <v>1512</v>
      </c>
      <c r="B81" s="30" t="s">
        <v>1513</v>
      </c>
      <c r="C81" s="30" t="s">
        <v>861</v>
      </c>
      <c r="D81" s="13">
        <v>4702</v>
      </c>
      <c r="E81" s="14">
        <v>19.02</v>
      </c>
      <c r="F81" s="15">
        <v>4.0000000000000001E-3</v>
      </c>
      <c r="G81" s="15"/>
    </row>
    <row r="82" spans="1:7" x14ac:dyDescent="0.25">
      <c r="A82" s="12" t="s">
        <v>1123</v>
      </c>
      <c r="B82" s="30" t="s">
        <v>1124</v>
      </c>
      <c r="C82" s="30" t="s">
        <v>899</v>
      </c>
      <c r="D82" s="13">
        <v>8962</v>
      </c>
      <c r="E82" s="14">
        <v>19.02</v>
      </c>
      <c r="F82" s="15">
        <v>4.0000000000000001E-3</v>
      </c>
      <c r="G82" s="15"/>
    </row>
    <row r="83" spans="1:7" x14ac:dyDescent="0.25">
      <c r="A83" s="12" t="s">
        <v>1689</v>
      </c>
      <c r="B83" s="30" t="s">
        <v>1690</v>
      </c>
      <c r="C83" s="30" t="s">
        <v>927</v>
      </c>
      <c r="D83" s="13">
        <v>889</v>
      </c>
      <c r="E83" s="14">
        <v>18.97</v>
      </c>
      <c r="F83" s="15">
        <v>4.0000000000000001E-3</v>
      </c>
      <c r="G83" s="15"/>
    </row>
    <row r="84" spans="1:7" x14ac:dyDescent="0.25">
      <c r="A84" s="12" t="s">
        <v>1052</v>
      </c>
      <c r="B84" s="30" t="s">
        <v>1053</v>
      </c>
      <c r="C84" s="30" t="s">
        <v>876</v>
      </c>
      <c r="D84" s="13">
        <v>303</v>
      </c>
      <c r="E84" s="14">
        <v>18.95</v>
      </c>
      <c r="F84" s="15">
        <v>4.0000000000000001E-3</v>
      </c>
      <c r="G84" s="15"/>
    </row>
    <row r="85" spans="1:7" x14ac:dyDescent="0.25">
      <c r="A85" s="12" t="s">
        <v>1103</v>
      </c>
      <c r="B85" s="30" t="s">
        <v>1104</v>
      </c>
      <c r="C85" s="30" t="s">
        <v>858</v>
      </c>
      <c r="D85" s="13">
        <v>8762</v>
      </c>
      <c r="E85" s="14">
        <v>18.95</v>
      </c>
      <c r="F85" s="15">
        <v>4.0000000000000001E-3</v>
      </c>
      <c r="G85" s="15"/>
    </row>
    <row r="86" spans="1:7" x14ac:dyDescent="0.25">
      <c r="A86" s="12" t="s">
        <v>1691</v>
      </c>
      <c r="B86" s="30" t="s">
        <v>1692</v>
      </c>
      <c r="C86" s="30" t="s">
        <v>1070</v>
      </c>
      <c r="D86" s="13">
        <v>7150</v>
      </c>
      <c r="E86" s="14">
        <v>18.89</v>
      </c>
      <c r="F86" s="15">
        <v>4.0000000000000001E-3</v>
      </c>
      <c r="G86" s="15"/>
    </row>
    <row r="87" spans="1:7" x14ac:dyDescent="0.25">
      <c r="A87" s="12" t="s">
        <v>988</v>
      </c>
      <c r="B87" s="30" t="s">
        <v>989</v>
      </c>
      <c r="C87" s="30" t="s">
        <v>990</v>
      </c>
      <c r="D87" s="13">
        <v>1604</v>
      </c>
      <c r="E87" s="14">
        <v>18.46</v>
      </c>
      <c r="F87" s="15">
        <v>3.8999999999999998E-3</v>
      </c>
      <c r="G87" s="15"/>
    </row>
    <row r="88" spans="1:7" x14ac:dyDescent="0.25">
      <c r="A88" s="12" t="s">
        <v>1523</v>
      </c>
      <c r="B88" s="30" t="s">
        <v>1524</v>
      </c>
      <c r="C88" s="30" t="s">
        <v>1039</v>
      </c>
      <c r="D88" s="13">
        <v>1299</v>
      </c>
      <c r="E88" s="14">
        <v>18.170000000000002</v>
      </c>
      <c r="F88" s="15">
        <v>3.8E-3</v>
      </c>
      <c r="G88" s="15"/>
    </row>
    <row r="89" spans="1:7" x14ac:dyDescent="0.25">
      <c r="A89" s="12" t="s">
        <v>998</v>
      </c>
      <c r="B89" s="30" t="s">
        <v>999</v>
      </c>
      <c r="C89" s="30" t="s">
        <v>876</v>
      </c>
      <c r="D89" s="13">
        <v>1132</v>
      </c>
      <c r="E89" s="14">
        <v>18.09</v>
      </c>
      <c r="F89" s="15">
        <v>3.8E-3</v>
      </c>
      <c r="G89" s="15"/>
    </row>
    <row r="90" spans="1:7" x14ac:dyDescent="0.25">
      <c r="A90" s="12" t="s">
        <v>980</v>
      </c>
      <c r="B90" s="30" t="s">
        <v>981</v>
      </c>
      <c r="C90" s="30" t="s">
        <v>982</v>
      </c>
      <c r="D90" s="13">
        <v>94</v>
      </c>
      <c r="E90" s="14">
        <v>18</v>
      </c>
      <c r="F90" s="15">
        <v>3.8E-3</v>
      </c>
      <c r="G90" s="15"/>
    </row>
    <row r="91" spans="1:7" x14ac:dyDescent="0.25">
      <c r="A91" s="12" t="s">
        <v>1393</v>
      </c>
      <c r="B91" s="30" t="s">
        <v>1394</v>
      </c>
      <c r="C91" s="30" t="s">
        <v>948</v>
      </c>
      <c r="D91" s="13">
        <v>558</v>
      </c>
      <c r="E91" s="14">
        <v>17.920000000000002</v>
      </c>
      <c r="F91" s="15">
        <v>3.8E-3</v>
      </c>
      <c r="G91" s="15"/>
    </row>
    <row r="92" spans="1:7" x14ac:dyDescent="0.25">
      <c r="A92" s="12" t="s">
        <v>1129</v>
      </c>
      <c r="B92" s="30" t="s">
        <v>1130</v>
      </c>
      <c r="C92" s="30" t="s">
        <v>873</v>
      </c>
      <c r="D92" s="13">
        <v>1880</v>
      </c>
      <c r="E92" s="14">
        <v>17.2</v>
      </c>
      <c r="F92" s="15">
        <v>3.5999999999999999E-3</v>
      </c>
      <c r="G92" s="15"/>
    </row>
    <row r="93" spans="1:7" x14ac:dyDescent="0.25">
      <c r="A93" s="12" t="s">
        <v>1056</v>
      </c>
      <c r="B93" s="30" t="s">
        <v>1057</v>
      </c>
      <c r="C93" s="30" t="s">
        <v>867</v>
      </c>
      <c r="D93" s="13">
        <v>4153</v>
      </c>
      <c r="E93" s="14">
        <v>17.190000000000001</v>
      </c>
      <c r="F93" s="15">
        <v>3.5999999999999999E-3</v>
      </c>
      <c r="G93" s="15"/>
    </row>
    <row r="94" spans="1:7" x14ac:dyDescent="0.25">
      <c r="A94" s="12" t="s">
        <v>1412</v>
      </c>
      <c r="B94" s="30" t="s">
        <v>1413</v>
      </c>
      <c r="C94" s="30" t="s">
        <v>1019</v>
      </c>
      <c r="D94" s="13">
        <v>391</v>
      </c>
      <c r="E94" s="14">
        <v>17.149999999999999</v>
      </c>
      <c r="F94" s="15">
        <v>3.5999999999999999E-3</v>
      </c>
      <c r="G94" s="15"/>
    </row>
    <row r="95" spans="1:7" x14ac:dyDescent="0.25">
      <c r="A95" s="12" t="s">
        <v>1693</v>
      </c>
      <c r="B95" s="30" t="s">
        <v>1694</v>
      </c>
      <c r="C95" s="30" t="s">
        <v>899</v>
      </c>
      <c r="D95" s="13">
        <v>5642</v>
      </c>
      <c r="E95" s="14">
        <v>16.95</v>
      </c>
      <c r="F95" s="15">
        <v>3.5999999999999999E-3</v>
      </c>
      <c r="G95" s="15"/>
    </row>
    <row r="96" spans="1:7" x14ac:dyDescent="0.25">
      <c r="A96" s="12" t="s">
        <v>1450</v>
      </c>
      <c r="B96" s="30" t="s">
        <v>1451</v>
      </c>
      <c r="C96" s="30" t="s">
        <v>881</v>
      </c>
      <c r="D96" s="13">
        <v>502</v>
      </c>
      <c r="E96" s="14">
        <v>16.88</v>
      </c>
      <c r="F96" s="15">
        <v>3.5000000000000001E-3</v>
      </c>
      <c r="G96" s="15"/>
    </row>
    <row r="97" spans="1:7" x14ac:dyDescent="0.25">
      <c r="A97" s="12" t="s">
        <v>1178</v>
      </c>
      <c r="B97" s="30" t="s">
        <v>1179</v>
      </c>
      <c r="C97" s="30" t="s">
        <v>891</v>
      </c>
      <c r="D97" s="13">
        <v>980</v>
      </c>
      <c r="E97" s="14">
        <v>16.73</v>
      </c>
      <c r="F97" s="15">
        <v>3.5000000000000001E-3</v>
      </c>
      <c r="G97" s="15"/>
    </row>
    <row r="98" spans="1:7" x14ac:dyDescent="0.25">
      <c r="A98" s="12" t="s">
        <v>908</v>
      </c>
      <c r="B98" s="30" t="s">
        <v>909</v>
      </c>
      <c r="C98" s="30" t="s">
        <v>881</v>
      </c>
      <c r="D98" s="13">
        <v>1658</v>
      </c>
      <c r="E98" s="14">
        <v>16.72</v>
      </c>
      <c r="F98" s="15">
        <v>3.5000000000000001E-3</v>
      </c>
      <c r="G98" s="15"/>
    </row>
    <row r="99" spans="1:7" x14ac:dyDescent="0.25">
      <c r="A99" s="12" t="s">
        <v>923</v>
      </c>
      <c r="B99" s="30" t="s">
        <v>924</v>
      </c>
      <c r="C99" s="30" t="s">
        <v>867</v>
      </c>
      <c r="D99" s="13">
        <v>15945</v>
      </c>
      <c r="E99" s="14">
        <v>16.68</v>
      </c>
      <c r="F99" s="15">
        <v>3.5000000000000001E-3</v>
      </c>
      <c r="G99" s="15"/>
    </row>
    <row r="100" spans="1:7" x14ac:dyDescent="0.25">
      <c r="A100" s="12" t="s">
        <v>1050</v>
      </c>
      <c r="B100" s="30" t="s">
        <v>1051</v>
      </c>
      <c r="C100" s="30" t="s">
        <v>876</v>
      </c>
      <c r="D100" s="13">
        <v>984</v>
      </c>
      <c r="E100" s="14">
        <v>16.48</v>
      </c>
      <c r="F100" s="15">
        <v>3.5000000000000001E-3</v>
      </c>
      <c r="G100" s="15"/>
    </row>
    <row r="101" spans="1:7" x14ac:dyDescent="0.25">
      <c r="A101" s="12" t="s">
        <v>1029</v>
      </c>
      <c r="B101" s="30" t="s">
        <v>1030</v>
      </c>
      <c r="C101" s="30" t="s">
        <v>870</v>
      </c>
      <c r="D101" s="13">
        <v>1654</v>
      </c>
      <c r="E101" s="14">
        <v>16.440000000000001</v>
      </c>
      <c r="F101" s="15">
        <v>3.5000000000000001E-3</v>
      </c>
      <c r="G101" s="15"/>
    </row>
    <row r="102" spans="1:7" x14ac:dyDescent="0.25">
      <c r="A102" s="12" t="s">
        <v>1174</v>
      </c>
      <c r="B102" s="30" t="s">
        <v>1175</v>
      </c>
      <c r="C102" s="30" t="s">
        <v>1019</v>
      </c>
      <c r="D102" s="13">
        <v>4637</v>
      </c>
      <c r="E102" s="14">
        <v>16.190000000000001</v>
      </c>
      <c r="F102" s="15">
        <v>3.3999999999999998E-3</v>
      </c>
      <c r="G102" s="15"/>
    </row>
    <row r="103" spans="1:7" x14ac:dyDescent="0.25">
      <c r="A103" s="12" t="s">
        <v>1695</v>
      </c>
      <c r="B103" s="30" t="s">
        <v>1696</v>
      </c>
      <c r="C103" s="30" t="s">
        <v>1092</v>
      </c>
      <c r="D103" s="13">
        <v>2141</v>
      </c>
      <c r="E103" s="14">
        <v>16.18</v>
      </c>
      <c r="F103" s="15">
        <v>3.3999999999999998E-3</v>
      </c>
      <c r="G103" s="15"/>
    </row>
    <row r="104" spans="1:7" x14ac:dyDescent="0.25">
      <c r="A104" s="12" t="s">
        <v>943</v>
      </c>
      <c r="B104" s="30" t="s">
        <v>944</v>
      </c>
      <c r="C104" s="30" t="s">
        <v>945</v>
      </c>
      <c r="D104" s="13">
        <v>882</v>
      </c>
      <c r="E104" s="14">
        <v>16.07</v>
      </c>
      <c r="F104" s="15">
        <v>3.3999999999999998E-3</v>
      </c>
      <c r="G104" s="15"/>
    </row>
    <row r="105" spans="1:7" x14ac:dyDescent="0.25">
      <c r="A105" s="12" t="s">
        <v>1066</v>
      </c>
      <c r="B105" s="30" t="s">
        <v>1067</v>
      </c>
      <c r="C105" s="30" t="s">
        <v>867</v>
      </c>
      <c r="D105" s="13">
        <v>16988</v>
      </c>
      <c r="E105" s="14">
        <v>15.97</v>
      </c>
      <c r="F105" s="15">
        <v>3.3999999999999998E-3</v>
      </c>
      <c r="G105" s="15"/>
    </row>
    <row r="106" spans="1:7" x14ac:dyDescent="0.25">
      <c r="A106" s="12" t="s">
        <v>1525</v>
      </c>
      <c r="B106" s="30" t="s">
        <v>1526</v>
      </c>
      <c r="C106" s="30" t="s">
        <v>873</v>
      </c>
      <c r="D106" s="13">
        <v>1418</v>
      </c>
      <c r="E106" s="14">
        <v>15.81</v>
      </c>
      <c r="F106" s="15">
        <v>3.3E-3</v>
      </c>
      <c r="G106" s="15"/>
    </row>
    <row r="107" spans="1:7" x14ac:dyDescent="0.25">
      <c r="A107" s="12" t="s">
        <v>1020</v>
      </c>
      <c r="B107" s="30" t="s">
        <v>1021</v>
      </c>
      <c r="C107" s="30" t="s">
        <v>956</v>
      </c>
      <c r="D107" s="13">
        <v>2472</v>
      </c>
      <c r="E107" s="14">
        <v>15.61</v>
      </c>
      <c r="F107" s="15">
        <v>3.3E-3</v>
      </c>
      <c r="G107" s="15"/>
    </row>
    <row r="108" spans="1:7" x14ac:dyDescent="0.25">
      <c r="A108" s="12" t="s">
        <v>844</v>
      </c>
      <c r="B108" s="30" t="s">
        <v>845</v>
      </c>
      <c r="C108" s="30" t="s">
        <v>846</v>
      </c>
      <c r="D108" s="13">
        <v>1883</v>
      </c>
      <c r="E108" s="14">
        <v>15.45</v>
      </c>
      <c r="F108" s="15">
        <v>3.2000000000000002E-3</v>
      </c>
      <c r="G108" s="15"/>
    </row>
    <row r="109" spans="1:7" x14ac:dyDescent="0.25">
      <c r="A109" s="12" t="s">
        <v>1088</v>
      </c>
      <c r="B109" s="30" t="s">
        <v>1089</v>
      </c>
      <c r="C109" s="30" t="s">
        <v>881</v>
      </c>
      <c r="D109" s="13">
        <v>3883</v>
      </c>
      <c r="E109" s="14">
        <v>15.31</v>
      </c>
      <c r="F109" s="15">
        <v>3.2000000000000002E-3</v>
      </c>
      <c r="G109" s="15"/>
    </row>
    <row r="110" spans="1:7" x14ac:dyDescent="0.25">
      <c r="A110" s="12" t="s">
        <v>1697</v>
      </c>
      <c r="B110" s="30" t="s">
        <v>1698</v>
      </c>
      <c r="C110" s="30" t="s">
        <v>927</v>
      </c>
      <c r="D110" s="13">
        <v>596</v>
      </c>
      <c r="E110" s="14">
        <v>15.26</v>
      </c>
      <c r="F110" s="15">
        <v>3.2000000000000002E-3</v>
      </c>
      <c r="G110" s="15"/>
    </row>
    <row r="111" spans="1:7" x14ac:dyDescent="0.25">
      <c r="A111" s="12" t="s">
        <v>954</v>
      </c>
      <c r="B111" s="30" t="s">
        <v>955</v>
      </c>
      <c r="C111" s="30" t="s">
        <v>956</v>
      </c>
      <c r="D111" s="13">
        <v>19843</v>
      </c>
      <c r="E111" s="14">
        <v>15.23</v>
      </c>
      <c r="F111" s="15">
        <v>3.2000000000000002E-3</v>
      </c>
      <c r="G111" s="15"/>
    </row>
    <row r="112" spans="1:7" x14ac:dyDescent="0.25">
      <c r="A112" s="12" t="s">
        <v>1046</v>
      </c>
      <c r="B112" s="30" t="s">
        <v>1047</v>
      </c>
      <c r="C112" s="30" t="s">
        <v>867</v>
      </c>
      <c r="D112" s="13">
        <v>8140</v>
      </c>
      <c r="E112" s="14">
        <v>15.08</v>
      </c>
      <c r="F112" s="15">
        <v>3.2000000000000002E-3</v>
      </c>
      <c r="G112" s="15"/>
    </row>
    <row r="113" spans="1:7" x14ac:dyDescent="0.25">
      <c r="A113" s="12" t="s">
        <v>1062</v>
      </c>
      <c r="B113" s="30" t="s">
        <v>1063</v>
      </c>
      <c r="C113" s="30" t="s">
        <v>876</v>
      </c>
      <c r="D113" s="13">
        <v>573</v>
      </c>
      <c r="E113" s="14">
        <v>15.04</v>
      </c>
      <c r="F113" s="15">
        <v>3.2000000000000002E-3</v>
      </c>
      <c r="G113" s="15"/>
    </row>
    <row r="114" spans="1:7" x14ac:dyDescent="0.25">
      <c r="A114" s="12" t="s">
        <v>1699</v>
      </c>
      <c r="B114" s="30" t="s">
        <v>1700</v>
      </c>
      <c r="C114" s="30" t="s">
        <v>927</v>
      </c>
      <c r="D114" s="13">
        <v>319</v>
      </c>
      <c r="E114" s="14">
        <v>15.03</v>
      </c>
      <c r="F114" s="15">
        <v>3.2000000000000002E-3</v>
      </c>
      <c r="G114" s="15"/>
    </row>
    <row r="115" spans="1:7" x14ac:dyDescent="0.25">
      <c r="A115" s="12" t="s">
        <v>917</v>
      </c>
      <c r="B115" s="30" t="s">
        <v>918</v>
      </c>
      <c r="C115" s="30" t="s">
        <v>919</v>
      </c>
      <c r="D115" s="13">
        <v>3830</v>
      </c>
      <c r="E115" s="14">
        <v>14.96</v>
      </c>
      <c r="F115" s="15">
        <v>3.0999999999999999E-3</v>
      </c>
      <c r="G115" s="15"/>
    </row>
    <row r="116" spans="1:7" x14ac:dyDescent="0.25">
      <c r="A116" s="12" t="s">
        <v>887</v>
      </c>
      <c r="B116" s="30" t="s">
        <v>888</v>
      </c>
      <c r="C116" s="30" t="s">
        <v>855</v>
      </c>
      <c r="D116" s="13">
        <v>40807</v>
      </c>
      <c r="E116" s="14">
        <v>14.91</v>
      </c>
      <c r="F116" s="15">
        <v>3.0999999999999999E-3</v>
      </c>
      <c r="G116" s="15"/>
    </row>
    <row r="117" spans="1:7" x14ac:dyDescent="0.25">
      <c r="A117" s="12" t="s">
        <v>978</v>
      </c>
      <c r="B117" s="30" t="s">
        <v>979</v>
      </c>
      <c r="C117" s="30" t="s">
        <v>938</v>
      </c>
      <c r="D117" s="13">
        <v>10485</v>
      </c>
      <c r="E117" s="14">
        <v>14.89</v>
      </c>
      <c r="F117" s="15">
        <v>3.0999999999999999E-3</v>
      </c>
      <c r="G117" s="15"/>
    </row>
    <row r="118" spans="1:7" x14ac:dyDescent="0.25">
      <c r="A118" s="12" t="s">
        <v>1141</v>
      </c>
      <c r="B118" s="30" t="s">
        <v>1142</v>
      </c>
      <c r="C118" s="30" t="s">
        <v>1012</v>
      </c>
      <c r="D118" s="13">
        <v>1181</v>
      </c>
      <c r="E118" s="14">
        <v>14.77</v>
      </c>
      <c r="F118" s="15">
        <v>3.0999999999999999E-3</v>
      </c>
      <c r="G118" s="15"/>
    </row>
    <row r="119" spans="1:7" x14ac:dyDescent="0.25">
      <c r="A119" s="12" t="s">
        <v>1040</v>
      </c>
      <c r="B119" s="30" t="s">
        <v>1041</v>
      </c>
      <c r="C119" s="30" t="s">
        <v>1039</v>
      </c>
      <c r="D119" s="13">
        <v>1597</v>
      </c>
      <c r="E119" s="14">
        <v>14.66</v>
      </c>
      <c r="F119" s="15">
        <v>3.0999999999999999E-3</v>
      </c>
      <c r="G119" s="15"/>
    </row>
    <row r="120" spans="1:7" x14ac:dyDescent="0.25">
      <c r="A120" s="12" t="s">
        <v>1402</v>
      </c>
      <c r="B120" s="30" t="s">
        <v>1403</v>
      </c>
      <c r="C120" s="30" t="s">
        <v>948</v>
      </c>
      <c r="D120" s="13">
        <v>2590</v>
      </c>
      <c r="E120" s="14">
        <v>14.48</v>
      </c>
      <c r="F120" s="15">
        <v>3.0000000000000001E-3</v>
      </c>
      <c r="G120" s="15"/>
    </row>
    <row r="121" spans="1:7" x14ac:dyDescent="0.25">
      <c r="A121" s="12" t="s">
        <v>1527</v>
      </c>
      <c r="B121" s="30" t="s">
        <v>1528</v>
      </c>
      <c r="C121" s="30" t="s">
        <v>948</v>
      </c>
      <c r="D121" s="13">
        <v>16471</v>
      </c>
      <c r="E121" s="14">
        <v>14.41</v>
      </c>
      <c r="F121" s="15">
        <v>3.0000000000000001E-3</v>
      </c>
      <c r="G121" s="15"/>
    </row>
    <row r="122" spans="1:7" x14ac:dyDescent="0.25">
      <c r="A122" s="12" t="s">
        <v>1552</v>
      </c>
      <c r="B122" s="30" t="s">
        <v>1553</v>
      </c>
      <c r="C122" s="30" t="s">
        <v>985</v>
      </c>
      <c r="D122" s="13">
        <v>2785</v>
      </c>
      <c r="E122" s="14">
        <v>14.04</v>
      </c>
      <c r="F122" s="15">
        <v>3.0000000000000001E-3</v>
      </c>
      <c r="G122" s="15"/>
    </row>
    <row r="123" spans="1:7" x14ac:dyDescent="0.25">
      <c r="A123" s="12" t="s">
        <v>1168</v>
      </c>
      <c r="B123" s="30" t="s">
        <v>1169</v>
      </c>
      <c r="C123" s="30" t="s">
        <v>873</v>
      </c>
      <c r="D123" s="13">
        <v>73</v>
      </c>
      <c r="E123" s="14">
        <v>13.97</v>
      </c>
      <c r="F123" s="15">
        <v>2.8999999999999998E-3</v>
      </c>
      <c r="G123" s="15"/>
    </row>
    <row r="124" spans="1:7" x14ac:dyDescent="0.25">
      <c r="A124" s="12" t="s">
        <v>1182</v>
      </c>
      <c r="B124" s="30" t="s">
        <v>1183</v>
      </c>
      <c r="C124" s="30" t="s">
        <v>873</v>
      </c>
      <c r="D124" s="13">
        <v>319</v>
      </c>
      <c r="E124" s="14">
        <v>13.83</v>
      </c>
      <c r="F124" s="15">
        <v>2.8999999999999998E-3</v>
      </c>
      <c r="G124" s="15"/>
    </row>
    <row r="125" spans="1:7" x14ac:dyDescent="0.25">
      <c r="A125" s="12" t="s">
        <v>1408</v>
      </c>
      <c r="B125" s="30" t="s">
        <v>1409</v>
      </c>
      <c r="C125" s="30" t="s">
        <v>945</v>
      </c>
      <c r="D125" s="13">
        <v>1137</v>
      </c>
      <c r="E125" s="14">
        <v>13.65</v>
      </c>
      <c r="F125" s="15">
        <v>2.8999999999999998E-3</v>
      </c>
      <c r="G125" s="15"/>
    </row>
    <row r="126" spans="1:7" x14ac:dyDescent="0.25">
      <c r="A126" s="12" t="s">
        <v>1516</v>
      </c>
      <c r="B126" s="30" t="s">
        <v>1517</v>
      </c>
      <c r="C126" s="30" t="s">
        <v>927</v>
      </c>
      <c r="D126" s="13">
        <v>544</v>
      </c>
      <c r="E126" s="14">
        <v>13.65</v>
      </c>
      <c r="F126" s="15">
        <v>2.8999999999999998E-3</v>
      </c>
      <c r="G126" s="15"/>
    </row>
    <row r="127" spans="1:7" x14ac:dyDescent="0.25">
      <c r="A127" s="12" t="s">
        <v>1701</v>
      </c>
      <c r="B127" s="30" t="s">
        <v>1702</v>
      </c>
      <c r="C127" s="30" t="s">
        <v>867</v>
      </c>
      <c r="D127" s="13">
        <v>607</v>
      </c>
      <c r="E127" s="14">
        <v>13.61</v>
      </c>
      <c r="F127" s="15">
        <v>2.8999999999999998E-3</v>
      </c>
      <c r="G127" s="15"/>
    </row>
    <row r="128" spans="1:7" x14ac:dyDescent="0.25">
      <c r="A128" s="12" t="s">
        <v>1447</v>
      </c>
      <c r="B128" s="30" t="s">
        <v>1448</v>
      </c>
      <c r="C128" s="30" t="s">
        <v>1449</v>
      </c>
      <c r="D128" s="13">
        <v>377</v>
      </c>
      <c r="E128" s="14">
        <v>13.54</v>
      </c>
      <c r="F128" s="15">
        <v>2.8E-3</v>
      </c>
      <c r="G128" s="15"/>
    </row>
    <row r="129" spans="1:7" x14ac:dyDescent="0.25">
      <c r="A129" s="12" t="s">
        <v>939</v>
      </c>
      <c r="B129" s="30" t="s">
        <v>940</v>
      </c>
      <c r="C129" s="30" t="s">
        <v>873</v>
      </c>
      <c r="D129" s="13">
        <v>3473</v>
      </c>
      <c r="E129" s="14">
        <v>13.44</v>
      </c>
      <c r="F129" s="15">
        <v>2.8E-3</v>
      </c>
      <c r="G129" s="15"/>
    </row>
    <row r="130" spans="1:7" x14ac:dyDescent="0.25">
      <c r="A130" s="12" t="s">
        <v>1442</v>
      </c>
      <c r="B130" s="30" t="s">
        <v>1443</v>
      </c>
      <c r="C130" s="30" t="s">
        <v>861</v>
      </c>
      <c r="D130" s="13">
        <v>366</v>
      </c>
      <c r="E130" s="14">
        <v>13.44</v>
      </c>
      <c r="F130" s="15">
        <v>2.8E-3</v>
      </c>
      <c r="G130" s="15"/>
    </row>
    <row r="131" spans="1:7" x14ac:dyDescent="0.25">
      <c r="A131" s="12" t="s">
        <v>1703</v>
      </c>
      <c r="B131" s="30" t="s">
        <v>1704</v>
      </c>
      <c r="C131" s="30" t="s">
        <v>899</v>
      </c>
      <c r="D131" s="13">
        <v>37227</v>
      </c>
      <c r="E131" s="14">
        <v>13.29</v>
      </c>
      <c r="F131" s="15">
        <v>2.8E-3</v>
      </c>
      <c r="G131" s="15"/>
    </row>
    <row r="132" spans="1:7" x14ac:dyDescent="0.25">
      <c r="A132" s="12" t="s">
        <v>1705</v>
      </c>
      <c r="B132" s="30" t="s">
        <v>1706</v>
      </c>
      <c r="C132" s="30" t="s">
        <v>876</v>
      </c>
      <c r="D132" s="13">
        <v>1751</v>
      </c>
      <c r="E132" s="14">
        <v>13.21</v>
      </c>
      <c r="F132" s="15">
        <v>2.8E-3</v>
      </c>
      <c r="G132" s="15"/>
    </row>
    <row r="133" spans="1:7" x14ac:dyDescent="0.25">
      <c r="A133" s="12" t="s">
        <v>1578</v>
      </c>
      <c r="B133" s="30" t="s">
        <v>1579</v>
      </c>
      <c r="C133" s="30" t="s">
        <v>927</v>
      </c>
      <c r="D133" s="13">
        <v>638</v>
      </c>
      <c r="E133" s="14">
        <v>13.17</v>
      </c>
      <c r="F133" s="15">
        <v>2.8E-3</v>
      </c>
      <c r="G133" s="15"/>
    </row>
    <row r="134" spans="1:7" x14ac:dyDescent="0.25">
      <c r="A134" s="12" t="s">
        <v>1099</v>
      </c>
      <c r="B134" s="30" t="s">
        <v>1100</v>
      </c>
      <c r="C134" s="30" t="s">
        <v>1012</v>
      </c>
      <c r="D134" s="13">
        <v>2479</v>
      </c>
      <c r="E134" s="14">
        <v>13.15</v>
      </c>
      <c r="F134" s="15">
        <v>2.8E-3</v>
      </c>
      <c r="G134" s="15"/>
    </row>
    <row r="135" spans="1:7" x14ac:dyDescent="0.25">
      <c r="A135" s="12" t="s">
        <v>1510</v>
      </c>
      <c r="B135" s="30" t="s">
        <v>1511</v>
      </c>
      <c r="C135" s="30" t="s">
        <v>922</v>
      </c>
      <c r="D135" s="13">
        <v>335</v>
      </c>
      <c r="E135" s="14">
        <v>13.12</v>
      </c>
      <c r="F135" s="15">
        <v>2.8E-3</v>
      </c>
      <c r="G135" s="15"/>
    </row>
    <row r="136" spans="1:7" x14ac:dyDescent="0.25">
      <c r="A136" s="12" t="s">
        <v>1707</v>
      </c>
      <c r="B136" s="30" t="s">
        <v>1708</v>
      </c>
      <c r="C136" s="30" t="s">
        <v>948</v>
      </c>
      <c r="D136" s="13">
        <v>1442</v>
      </c>
      <c r="E136" s="14">
        <v>13.11</v>
      </c>
      <c r="F136" s="15">
        <v>2.8E-3</v>
      </c>
      <c r="G136" s="15"/>
    </row>
    <row r="137" spans="1:7" x14ac:dyDescent="0.25">
      <c r="A137" s="12" t="s">
        <v>1709</v>
      </c>
      <c r="B137" s="30" t="s">
        <v>1710</v>
      </c>
      <c r="C137" s="30" t="s">
        <v>1092</v>
      </c>
      <c r="D137" s="13">
        <v>944</v>
      </c>
      <c r="E137" s="14">
        <v>12.99</v>
      </c>
      <c r="F137" s="15">
        <v>2.7000000000000001E-3</v>
      </c>
      <c r="G137" s="15"/>
    </row>
    <row r="138" spans="1:7" x14ac:dyDescent="0.25">
      <c r="A138" s="12" t="s">
        <v>1399</v>
      </c>
      <c r="B138" s="30" t="s">
        <v>1400</v>
      </c>
      <c r="C138" s="30" t="s">
        <v>1401</v>
      </c>
      <c r="D138" s="13">
        <v>10225</v>
      </c>
      <c r="E138" s="14">
        <v>12.97</v>
      </c>
      <c r="F138" s="15">
        <v>2.7000000000000001E-3</v>
      </c>
      <c r="G138" s="15"/>
    </row>
    <row r="139" spans="1:7" x14ac:dyDescent="0.25">
      <c r="A139" s="12" t="s">
        <v>1143</v>
      </c>
      <c r="B139" s="30" t="s">
        <v>1144</v>
      </c>
      <c r="C139" s="30" t="s">
        <v>1092</v>
      </c>
      <c r="D139" s="13">
        <v>1571</v>
      </c>
      <c r="E139" s="14">
        <v>12.61</v>
      </c>
      <c r="F139" s="15">
        <v>2.7000000000000001E-3</v>
      </c>
      <c r="G139" s="15"/>
    </row>
    <row r="140" spans="1:7" x14ac:dyDescent="0.25">
      <c r="A140" s="12" t="s">
        <v>1711</v>
      </c>
      <c r="B140" s="30" t="s">
        <v>1712</v>
      </c>
      <c r="C140" s="30" t="s">
        <v>867</v>
      </c>
      <c r="D140" s="13">
        <v>4096</v>
      </c>
      <c r="E140" s="14">
        <v>12.53</v>
      </c>
      <c r="F140" s="15">
        <v>2.5999999999999999E-3</v>
      </c>
      <c r="G140" s="15"/>
    </row>
    <row r="141" spans="1:7" x14ac:dyDescent="0.25">
      <c r="A141" s="12" t="s">
        <v>1008</v>
      </c>
      <c r="B141" s="30" t="s">
        <v>1009</v>
      </c>
      <c r="C141" s="30" t="s">
        <v>873</v>
      </c>
      <c r="D141" s="13">
        <v>334</v>
      </c>
      <c r="E141" s="14">
        <v>12.38</v>
      </c>
      <c r="F141" s="15">
        <v>2.5999999999999999E-3</v>
      </c>
      <c r="G141" s="15"/>
    </row>
    <row r="142" spans="1:7" x14ac:dyDescent="0.25">
      <c r="A142" s="12" t="s">
        <v>1713</v>
      </c>
      <c r="B142" s="30" t="s">
        <v>1714</v>
      </c>
      <c r="C142" s="30" t="s">
        <v>948</v>
      </c>
      <c r="D142" s="13">
        <v>2647</v>
      </c>
      <c r="E142" s="14">
        <v>12.28</v>
      </c>
      <c r="F142" s="15">
        <v>2.5999999999999999E-3</v>
      </c>
      <c r="G142" s="15"/>
    </row>
    <row r="143" spans="1:7" x14ac:dyDescent="0.25">
      <c r="A143" s="12" t="s">
        <v>1079</v>
      </c>
      <c r="B143" s="30" t="s">
        <v>1080</v>
      </c>
      <c r="C143" s="30" t="s">
        <v>846</v>
      </c>
      <c r="D143" s="13">
        <v>33968</v>
      </c>
      <c r="E143" s="14">
        <v>12.08</v>
      </c>
      <c r="F143" s="15">
        <v>2.5000000000000001E-3</v>
      </c>
      <c r="G143" s="15"/>
    </row>
    <row r="144" spans="1:7" x14ac:dyDescent="0.25">
      <c r="A144" s="12" t="s">
        <v>1548</v>
      </c>
      <c r="B144" s="30" t="s">
        <v>1549</v>
      </c>
      <c r="C144" s="30" t="s">
        <v>1531</v>
      </c>
      <c r="D144" s="13">
        <v>30</v>
      </c>
      <c r="E144" s="14">
        <v>12</v>
      </c>
      <c r="F144" s="15">
        <v>2.5000000000000001E-3</v>
      </c>
      <c r="G144" s="15"/>
    </row>
    <row r="145" spans="1:7" x14ac:dyDescent="0.25">
      <c r="A145" s="12" t="s">
        <v>1546</v>
      </c>
      <c r="B145" s="30" t="s">
        <v>1547</v>
      </c>
      <c r="C145" s="30" t="s">
        <v>973</v>
      </c>
      <c r="D145" s="13">
        <v>2362</v>
      </c>
      <c r="E145" s="14">
        <v>11.89</v>
      </c>
      <c r="F145" s="15">
        <v>2.5000000000000001E-3</v>
      </c>
      <c r="G145" s="15"/>
    </row>
    <row r="146" spans="1:7" x14ac:dyDescent="0.25">
      <c r="A146" s="12" t="s">
        <v>1508</v>
      </c>
      <c r="B146" s="30" t="s">
        <v>1509</v>
      </c>
      <c r="C146" s="30" t="s">
        <v>982</v>
      </c>
      <c r="D146" s="13">
        <v>309</v>
      </c>
      <c r="E146" s="14">
        <v>11.88</v>
      </c>
      <c r="F146" s="15">
        <v>2.5000000000000001E-3</v>
      </c>
      <c r="G146" s="15"/>
    </row>
    <row r="147" spans="1:7" x14ac:dyDescent="0.25">
      <c r="A147" s="12" t="s">
        <v>1655</v>
      </c>
      <c r="B147" s="30" t="s">
        <v>1656</v>
      </c>
      <c r="C147" s="30" t="s">
        <v>861</v>
      </c>
      <c r="D147" s="13">
        <v>336</v>
      </c>
      <c r="E147" s="14">
        <v>11.85</v>
      </c>
      <c r="F147" s="15">
        <v>2.5000000000000001E-3</v>
      </c>
      <c r="G147" s="15"/>
    </row>
    <row r="148" spans="1:7" x14ac:dyDescent="0.25">
      <c r="A148" s="12" t="s">
        <v>1068</v>
      </c>
      <c r="B148" s="30" t="s">
        <v>1069</v>
      </c>
      <c r="C148" s="30" t="s">
        <v>1070</v>
      </c>
      <c r="D148" s="13">
        <v>268</v>
      </c>
      <c r="E148" s="14">
        <v>11.75</v>
      </c>
      <c r="F148" s="15">
        <v>2.5000000000000001E-3</v>
      </c>
      <c r="G148" s="15"/>
    </row>
    <row r="149" spans="1:7" x14ac:dyDescent="0.25">
      <c r="A149" s="12" t="s">
        <v>1715</v>
      </c>
      <c r="B149" s="30" t="s">
        <v>1716</v>
      </c>
      <c r="C149" s="30" t="s">
        <v>965</v>
      </c>
      <c r="D149" s="13">
        <v>540</v>
      </c>
      <c r="E149" s="14">
        <v>11.72</v>
      </c>
      <c r="F149" s="15">
        <v>2.5000000000000001E-3</v>
      </c>
      <c r="G149" s="15"/>
    </row>
    <row r="150" spans="1:7" x14ac:dyDescent="0.25">
      <c r="A150" s="12" t="s">
        <v>1161</v>
      </c>
      <c r="B150" s="30" t="s">
        <v>1162</v>
      </c>
      <c r="C150" s="30" t="s">
        <v>1163</v>
      </c>
      <c r="D150" s="13">
        <v>5494</v>
      </c>
      <c r="E150" s="14">
        <v>11.66</v>
      </c>
      <c r="F150" s="15">
        <v>2.5000000000000001E-3</v>
      </c>
      <c r="G150" s="15"/>
    </row>
    <row r="151" spans="1:7" x14ac:dyDescent="0.25">
      <c r="A151" s="12" t="s">
        <v>1717</v>
      </c>
      <c r="B151" s="30" t="s">
        <v>1718</v>
      </c>
      <c r="C151" s="30" t="s">
        <v>1070</v>
      </c>
      <c r="D151" s="13">
        <v>458</v>
      </c>
      <c r="E151" s="14">
        <v>11.54</v>
      </c>
      <c r="F151" s="15">
        <v>2.3999999999999998E-3</v>
      </c>
      <c r="G151" s="15"/>
    </row>
    <row r="152" spans="1:7" x14ac:dyDescent="0.25">
      <c r="A152" s="12" t="s">
        <v>957</v>
      </c>
      <c r="B152" s="30" t="s">
        <v>958</v>
      </c>
      <c r="C152" s="30" t="s">
        <v>899</v>
      </c>
      <c r="D152" s="13">
        <v>2309</v>
      </c>
      <c r="E152" s="14">
        <v>11.24</v>
      </c>
      <c r="F152" s="15">
        <v>2.3999999999999998E-3</v>
      </c>
      <c r="G152" s="15"/>
    </row>
    <row r="153" spans="1:7" x14ac:dyDescent="0.25">
      <c r="A153" s="12" t="s">
        <v>1719</v>
      </c>
      <c r="B153" s="30" t="s">
        <v>1720</v>
      </c>
      <c r="C153" s="30" t="s">
        <v>1039</v>
      </c>
      <c r="D153" s="13">
        <v>1190</v>
      </c>
      <c r="E153" s="14">
        <v>11</v>
      </c>
      <c r="F153" s="15">
        <v>2.3E-3</v>
      </c>
      <c r="G153" s="15"/>
    </row>
    <row r="154" spans="1:7" x14ac:dyDescent="0.25">
      <c r="A154" s="12" t="s">
        <v>1422</v>
      </c>
      <c r="B154" s="30" t="s">
        <v>1423</v>
      </c>
      <c r="C154" s="30" t="s">
        <v>867</v>
      </c>
      <c r="D154" s="13">
        <v>331</v>
      </c>
      <c r="E154" s="14">
        <v>10.81</v>
      </c>
      <c r="F154" s="15">
        <v>2.3E-3</v>
      </c>
      <c r="G154" s="15"/>
    </row>
    <row r="155" spans="1:7" x14ac:dyDescent="0.25">
      <c r="A155" s="12" t="s">
        <v>1721</v>
      </c>
      <c r="B155" s="30" t="s">
        <v>1722</v>
      </c>
      <c r="C155" s="30" t="s">
        <v>945</v>
      </c>
      <c r="D155" s="13">
        <v>1864</v>
      </c>
      <c r="E155" s="14">
        <v>10.79</v>
      </c>
      <c r="F155" s="15">
        <v>2.3E-3</v>
      </c>
      <c r="G155" s="15"/>
    </row>
    <row r="156" spans="1:7" x14ac:dyDescent="0.25">
      <c r="A156" s="12" t="s">
        <v>1188</v>
      </c>
      <c r="B156" s="30" t="s">
        <v>1189</v>
      </c>
      <c r="C156" s="30" t="s">
        <v>922</v>
      </c>
      <c r="D156" s="13">
        <v>400</v>
      </c>
      <c r="E156" s="14">
        <v>10.76</v>
      </c>
      <c r="F156" s="15">
        <v>2.3E-3</v>
      </c>
      <c r="G156" s="15"/>
    </row>
    <row r="157" spans="1:7" x14ac:dyDescent="0.25">
      <c r="A157" s="12" t="s">
        <v>1105</v>
      </c>
      <c r="B157" s="30" t="s">
        <v>1106</v>
      </c>
      <c r="C157" s="30" t="s">
        <v>1012</v>
      </c>
      <c r="D157" s="13">
        <v>9620</v>
      </c>
      <c r="E157" s="14">
        <v>10.76</v>
      </c>
      <c r="F157" s="15">
        <v>2.3E-3</v>
      </c>
      <c r="G157" s="15"/>
    </row>
    <row r="158" spans="1:7" x14ac:dyDescent="0.25">
      <c r="A158" s="12" t="s">
        <v>963</v>
      </c>
      <c r="B158" s="30" t="s">
        <v>964</v>
      </c>
      <c r="C158" s="30" t="s">
        <v>965</v>
      </c>
      <c r="D158" s="13">
        <v>17684</v>
      </c>
      <c r="E158" s="14">
        <v>10.59</v>
      </c>
      <c r="F158" s="15">
        <v>2.2000000000000001E-3</v>
      </c>
      <c r="G158" s="15"/>
    </row>
    <row r="159" spans="1:7" x14ac:dyDescent="0.25">
      <c r="A159" s="12" t="s">
        <v>1723</v>
      </c>
      <c r="B159" s="30" t="s">
        <v>1724</v>
      </c>
      <c r="C159" s="30" t="s">
        <v>945</v>
      </c>
      <c r="D159" s="13">
        <v>991</v>
      </c>
      <c r="E159" s="14">
        <v>9.98</v>
      </c>
      <c r="F159" s="15">
        <v>2.0999999999999999E-3</v>
      </c>
      <c r="G159" s="15"/>
    </row>
    <row r="160" spans="1:7" x14ac:dyDescent="0.25">
      <c r="A160" s="12" t="s">
        <v>874</v>
      </c>
      <c r="B160" s="30" t="s">
        <v>875</v>
      </c>
      <c r="C160" s="30" t="s">
        <v>876</v>
      </c>
      <c r="D160" s="13">
        <v>1926</v>
      </c>
      <c r="E160" s="14">
        <v>9.93</v>
      </c>
      <c r="F160" s="15">
        <v>2.0999999999999999E-3</v>
      </c>
      <c r="G160" s="15"/>
    </row>
    <row r="161" spans="1:7" x14ac:dyDescent="0.25">
      <c r="A161" s="12" t="s">
        <v>1073</v>
      </c>
      <c r="B161" s="30" t="s">
        <v>1074</v>
      </c>
      <c r="C161" s="30" t="s">
        <v>990</v>
      </c>
      <c r="D161" s="13">
        <v>110216</v>
      </c>
      <c r="E161" s="14">
        <v>9.6999999999999993</v>
      </c>
      <c r="F161" s="15">
        <v>2E-3</v>
      </c>
      <c r="G161" s="15"/>
    </row>
    <row r="162" spans="1:7" x14ac:dyDescent="0.25">
      <c r="A162" s="12" t="s">
        <v>1725</v>
      </c>
      <c r="B162" s="30" t="s">
        <v>1726</v>
      </c>
      <c r="C162" s="30" t="s">
        <v>922</v>
      </c>
      <c r="D162" s="13">
        <v>293</v>
      </c>
      <c r="E162" s="14">
        <v>9.6999999999999993</v>
      </c>
      <c r="F162" s="15">
        <v>2E-3</v>
      </c>
      <c r="G162" s="15"/>
    </row>
    <row r="163" spans="1:7" x14ac:dyDescent="0.25">
      <c r="A163" s="12" t="s">
        <v>1727</v>
      </c>
      <c r="B163" s="30" t="s">
        <v>1728</v>
      </c>
      <c r="C163" s="30" t="s">
        <v>894</v>
      </c>
      <c r="D163" s="13">
        <v>453</v>
      </c>
      <c r="E163" s="14">
        <v>9.64</v>
      </c>
      <c r="F163" s="15">
        <v>2E-3</v>
      </c>
      <c r="G163" s="15"/>
    </row>
    <row r="164" spans="1:7" x14ac:dyDescent="0.25">
      <c r="A164" s="12" t="s">
        <v>897</v>
      </c>
      <c r="B164" s="30" t="s">
        <v>898</v>
      </c>
      <c r="C164" s="30" t="s">
        <v>899</v>
      </c>
      <c r="D164" s="13">
        <v>4440</v>
      </c>
      <c r="E164" s="14">
        <v>9.61</v>
      </c>
      <c r="F164" s="15">
        <v>2E-3</v>
      </c>
      <c r="G164" s="15"/>
    </row>
    <row r="165" spans="1:7" x14ac:dyDescent="0.25">
      <c r="A165" s="12" t="s">
        <v>1729</v>
      </c>
      <c r="B165" s="30" t="s">
        <v>1730</v>
      </c>
      <c r="C165" s="30" t="s">
        <v>1731</v>
      </c>
      <c r="D165" s="13">
        <v>39</v>
      </c>
      <c r="E165" s="14">
        <v>9.6</v>
      </c>
      <c r="F165" s="15">
        <v>2E-3</v>
      </c>
      <c r="G165" s="15"/>
    </row>
    <row r="166" spans="1:7" x14ac:dyDescent="0.25">
      <c r="A166" s="12" t="s">
        <v>941</v>
      </c>
      <c r="B166" s="30" t="s">
        <v>942</v>
      </c>
      <c r="C166" s="30" t="s">
        <v>922</v>
      </c>
      <c r="D166" s="13">
        <v>381</v>
      </c>
      <c r="E166" s="14">
        <v>9.5399999999999991</v>
      </c>
      <c r="F166" s="15">
        <v>2E-3</v>
      </c>
      <c r="G166" s="15"/>
    </row>
    <row r="167" spans="1:7" x14ac:dyDescent="0.25">
      <c r="A167" s="12" t="s">
        <v>1113</v>
      </c>
      <c r="B167" s="30" t="s">
        <v>1114</v>
      </c>
      <c r="C167" s="30" t="s">
        <v>881</v>
      </c>
      <c r="D167" s="13">
        <v>320</v>
      </c>
      <c r="E167" s="14">
        <v>9.5399999999999991</v>
      </c>
      <c r="F167" s="15">
        <v>2E-3</v>
      </c>
      <c r="G167" s="15"/>
    </row>
    <row r="168" spans="1:7" x14ac:dyDescent="0.25">
      <c r="A168" s="12" t="s">
        <v>895</v>
      </c>
      <c r="B168" s="30" t="s">
        <v>896</v>
      </c>
      <c r="C168" s="30" t="s">
        <v>864</v>
      </c>
      <c r="D168" s="13">
        <v>9391</v>
      </c>
      <c r="E168" s="14">
        <v>9.48</v>
      </c>
      <c r="F168" s="15">
        <v>2E-3</v>
      </c>
      <c r="G168" s="15"/>
    </row>
    <row r="169" spans="1:7" x14ac:dyDescent="0.25">
      <c r="A169" s="12" t="s">
        <v>868</v>
      </c>
      <c r="B169" s="30" t="s">
        <v>869</v>
      </c>
      <c r="C169" s="30" t="s">
        <v>870</v>
      </c>
      <c r="D169" s="13">
        <v>1397</v>
      </c>
      <c r="E169" s="14">
        <v>9.39</v>
      </c>
      <c r="F169" s="15">
        <v>2E-3</v>
      </c>
      <c r="G169" s="15"/>
    </row>
    <row r="170" spans="1:7" x14ac:dyDescent="0.25">
      <c r="A170" s="12" t="s">
        <v>1732</v>
      </c>
      <c r="B170" s="30" t="s">
        <v>1733</v>
      </c>
      <c r="C170" s="30" t="s">
        <v>1019</v>
      </c>
      <c r="D170" s="13">
        <v>210</v>
      </c>
      <c r="E170" s="14">
        <v>9.36</v>
      </c>
      <c r="F170" s="15">
        <v>2E-3</v>
      </c>
      <c r="G170" s="15"/>
    </row>
    <row r="171" spans="1:7" x14ac:dyDescent="0.25">
      <c r="A171" s="12" t="s">
        <v>1432</v>
      </c>
      <c r="B171" s="30" t="s">
        <v>1433</v>
      </c>
      <c r="C171" s="30" t="s">
        <v>919</v>
      </c>
      <c r="D171" s="13">
        <v>3480</v>
      </c>
      <c r="E171" s="14">
        <v>9.3000000000000007</v>
      </c>
      <c r="F171" s="15">
        <v>2E-3</v>
      </c>
      <c r="G171" s="15"/>
    </row>
    <row r="172" spans="1:7" x14ac:dyDescent="0.25">
      <c r="A172" s="12" t="s">
        <v>1734</v>
      </c>
      <c r="B172" s="30" t="s">
        <v>1735</v>
      </c>
      <c r="C172" s="30" t="s">
        <v>1449</v>
      </c>
      <c r="D172" s="13">
        <v>732</v>
      </c>
      <c r="E172" s="14">
        <v>9.23</v>
      </c>
      <c r="F172" s="15">
        <v>1.9E-3</v>
      </c>
      <c r="G172" s="15"/>
    </row>
    <row r="173" spans="1:7" x14ac:dyDescent="0.25">
      <c r="A173" s="12" t="s">
        <v>1736</v>
      </c>
      <c r="B173" s="30" t="s">
        <v>1737</v>
      </c>
      <c r="C173" s="30" t="s">
        <v>873</v>
      </c>
      <c r="D173" s="13">
        <v>213</v>
      </c>
      <c r="E173" s="14">
        <v>9.09</v>
      </c>
      <c r="F173" s="15">
        <v>1.9E-3</v>
      </c>
      <c r="G173" s="15"/>
    </row>
    <row r="174" spans="1:7" x14ac:dyDescent="0.25">
      <c r="A174" s="12" t="s">
        <v>1554</v>
      </c>
      <c r="B174" s="30" t="s">
        <v>1555</v>
      </c>
      <c r="C174" s="30" t="s">
        <v>945</v>
      </c>
      <c r="D174" s="13">
        <v>1849</v>
      </c>
      <c r="E174" s="14">
        <v>9.0500000000000007</v>
      </c>
      <c r="F174" s="15">
        <v>1.9E-3</v>
      </c>
      <c r="G174" s="15"/>
    </row>
    <row r="175" spans="1:7" x14ac:dyDescent="0.25">
      <c r="A175" s="12" t="s">
        <v>1155</v>
      </c>
      <c r="B175" s="30" t="s">
        <v>1156</v>
      </c>
      <c r="C175" s="30" t="s">
        <v>985</v>
      </c>
      <c r="D175" s="13">
        <v>992</v>
      </c>
      <c r="E175" s="14">
        <v>9.0299999999999994</v>
      </c>
      <c r="F175" s="15">
        <v>1.9E-3</v>
      </c>
      <c r="G175" s="15"/>
    </row>
    <row r="176" spans="1:7" x14ac:dyDescent="0.25">
      <c r="A176" s="12" t="s">
        <v>1159</v>
      </c>
      <c r="B176" s="30" t="s">
        <v>1160</v>
      </c>
      <c r="C176" s="30" t="s">
        <v>1070</v>
      </c>
      <c r="D176" s="13">
        <v>1598</v>
      </c>
      <c r="E176" s="14">
        <v>8.9600000000000009</v>
      </c>
      <c r="F176" s="15">
        <v>1.9E-3</v>
      </c>
      <c r="G176" s="15"/>
    </row>
    <row r="177" spans="1:7" x14ac:dyDescent="0.25">
      <c r="A177" s="12" t="s">
        <v>1149</v>
      </c>
      <c r="B177" s="30" t="s">
        <v>1150</v>
      </c>
      <c r="C177" s="30" t="s">
        <v>973</v>
      </c>
      <c r="D177" s="13">
        <v>3872</v>
      </c>
      <c r="E177" s="14">
        <v>8.94</v>
      </c>
      <c r="F177" s="15">
        <v>1.9E-3</v>
      </c>
      <c r="G177" s="15"/>
    </row>
    <row r="178" spans="1:7" x14ac:dyDescent="0.25">
      <c r="A178" s="12" t="s">
        <v>1192</v>
      </c>
      <c r="B178" s="30" t="s">
        <v>1193</v>
      </c>
      <c r="C178" s="30" t="s">
        <v>945</v>
      </c>
      <c r="D178" s="13">
        <v>657</v>
      </c>
      <c r="E178" s="14">
        <v>8.86</v>
      </c>
      <c r="F178" s="15">
        <v>1.9E-3</v>
      </c>
      <c r="G178" s="15"/>
    </row>
    <row r="179" spans="1:7" x14ac:dyDescent="0.25">
      <c r="A179" s="12" t="s">
        <v>930</v>
      </c>
      <c r="B179" s="30" t="s">
        <v>931</v>
      </c>
      <c r="C179" s="30" t="s">
        <v>919</v>
      </c>
      <c r="D179" s="13">
        <v>12353</v>
      </c>
      <c r="E179" s="14">
        <v>8.81</v>
      </c>
      <c r="F179" s="15">
        <v>1.9E-3</v>
      </c>
      <c r="G179" s="15"/>
    </row>
    <row r="180" spans="1:7" x14ac:dyDescent="0.25">
      <c r="A180" s="12" t="s">
        <v>1657</v>
      </c>
      <c r="B180" s="30" t="s">
        <v>1658</v>
      </c>
      <c r="C180" s="30" t="s">
        <v>985</v>
      </c>
      <c r="D180" s="13">
        <v>1533</v>
      </c>
      <c r="E180" s="14">
        <v>8.7799999999999994</v>
      </c>
      <c r="F180" s="15">
        <v>1.8E-3</v>
      </c>
      <c r="G180" s="15"/>
    </row>
    <row r="181" spans="1:7" x14ac:dyDescent="0.25">
      <c r="A181" s="12" t="s">
        <v>1738</v>
      </c>
      <c r="B181" s="30" t="s">
        <v>1739</v>
      </c>
      <c r="C181" s="30" t="s">
        <v>870</v>
      </c>
      <c r="D181" s="13">
        <v>179</v>
      </c>
      <c r="E181" s="14">
        <v>8.74</v>
      </c>
      <c r="F181" s="15">
        <v>1.8E-3</v>
      </c>
      <c r="G181" s="15"/>
    </row>
    <row r="182" spans="1:7" x14ac:dyDescent="0.25">
      <c r="A182" s="12" t="s">
        <v>1180</v>
      </c>
      <c r="B182" s="30" t="s">
        <v>1181</v>
      </c>
      <c r="C182" s="30" t="s">
        <v>861</v>
      </c>
      <c r="D182" s="13">
        <v>341</v>
      </c>
      <c r="E182" s="14">
        <v>8.69</v>
      </c>
      <c r="F182" s="15">
        <v>1.8E-3</v>
      </c>
      <c r="G182" s="15"/>
    </row>
    <row r="183" spans="1:7" x14ac:dyDescent="0.25">
      <c r="A183" s="12" t="s">
        <v>1740</v>
      </c>
      <c r="B183" s="30" t="s">
        <v>1741</v>
      </c>
      <c r="C183" s="30" t="s">
        <v>1039</v>
      </c>
      <c r="D183" s="13">
        <v>1926</v>
      </c>
      <c r="E183" s="14">
        <v>8.66</v>
      </c>
      <c r="F183" s="15">
        <v>1.8E-3</v>
      </c>
      <c r="G183" s="15"/>
    </row>
    <row r="184" spans="1:7" x14ac:dyDescent="0.25">
      <c r="A184" s="12" t="s">
        <v>1434</v>
      </c>
      <c r="B184" s="30" t="s">
        <v>1435</v>
      </c>
      <c r="C184" s="30" t="s">
        <v>870</v>
      </c>
      <c r="D184" s="13">
        <v>1713</v>
      </c>
      <c r="E184" s="14">
        <v>8.6199999999999992</v>
      </c>
      <c r="F184" s="15">
        <v>1.8E-3</v>
      </c>
      <c r="G184" s="15"/>
    </row>
    <row r="185" spans="1:7" x14ac:dyDescent="0.25">
      <c r="A185" s="12" t="s">
        <v>1742</v>
      </c>
      <c r="B185" s="30" t="s">
        <v>1743</v>
      </c>
      <c r="C185" s="30" t="s">
        <v>881</v>
      </c>
      <c r="D185" s="13">
        <v>867</v>
      </c>
      <c r="E185" s="14">
        <v>8.6199999999999992</v>
      </c>
      <c r="F185" s="15">
        <v>1.8E-3</v>
      </c>
      <c r="G185" s="15"/>
    </row>
    <row r="186" spans="1:7" x14ac:dyDescent="0.25">
      <c r="A186" s="12" t="s">
        <v>1744</v>
      </c>
      <c r="B186" s="30" t="s">
        <v>1745</v>
      </c>
      <c r="C186" s="30" t="s">
        <v>1401</v>
      </c>
      <c r="D186" s="13">
        <v>4912</v>
      </c>
      <c r="E186" s="14">
        <v>8.57</v>
      </c>
      <c r="F186" s="15">
        <v>1.8E-3</v>
      </c>
      <c r="G186" s="15"/>
    </row>
    <row r="187" spans="1:7" x14ac:dyDescent="0.25">
      <c r="A187" s="12" t="s">
        <v>1518</v>
      </c>
      <c r="B187" s="30" t="s">
        <v>1519</v>
      </c>
      <c r="C187" s="30" t="s">
        <v>873</v>
      </c>
      <c r="D187" s="13">
        <v>581</v>
      </c>
      <c r="E187" s="14">
        <v>8.2799999999999994</v>
      </c>
      <c r="F187" s="15">
        <v>1.6999999999999999E-3</v>
      </c>
      <c r="G187" s="15"/>
    </row>
    <row r="188" spans="1:7" x14ac:dyDescent="0.25">
      <c r="A188" s="12" t="s">
        <v>1746</v>
      </c>
      <c r="B188" s="30" t="s">
        <v>1747</v>
      </c>
      <c r="C188" s="30" t="s">
        <v>867</v>
      </c>
      <c r="D188" s="13">
        <v>128</v>
      </c>
      <c r="E188" s="14">
        <v>8.18</v>
      </c>
      <c r="F188" s="15">
        <v>1.6999999999999999E-3</v>
      </c>
      <c r="G188" s="15"/>
    </row>
    <row r="189" spans="1:7" x14ac:dyDescent="0.25">
      <c r="A189" s="12" t="s">
        <v>1748</v>
      </c>
      <c r="B189" s="30" t="s">
        <v>1749</v>
      </c>
      <c r="C189" s="30" t="s">
        <v>886</v>
      </c>
      <c r="D189" s="13">
        <v>1395</v>
      </c>
      <c r="E189" s="14">
        <v>8.1300000000000008</v>
      </c>
      <c r="F189" s="15">
        <v>1.6999999999999999E-3</v>
      </c>
      <c r="G189" s="15"/>
    </row>
    <row r="190" spans="1:7" x14ac:dyDescent="0.25">
      <c r="A190" s="12" t="s">
        <v>1750</v>
      </c>
      <c r="B190" s="30" t="s">
        <v>1751</v>
      </c>
      <c r="C190" s="30" t="s">
        <v>982</v>
      </c>
      <c r="D190" s="13">
        <v>769</v>
      </c>
      <c r="E190" s="14">
        <v>8.06</v>
      </c>
      <c r="F190" s="15">
        <v>1.6999999999999999E-3</v>
      </c>
      <c r="G190" s="15"/>
    </row>
    <row r="191" spans="1:7" x14ac:dyDescent="0.25">
      <c r="A191" s="12" t="s">
        <v>951</v>
      </c>
      <c r="B191" s="30" t="s">
        <v>952</v>
      </c>
      <c r="C191" s="30" t="s">
        <v>953</v>
      </c>
      <c r="D191" s="13">
        <v>2924</v>
      </c>
      <c r="E191" s="14">
        <v>7.9</v>
      </c>
      <c r="F191" s="15">
        <v>1.6999999999999999E-3</v>
      </c>
      <c r="G191" s="15"/>
    </row>
    <row r="192" spans="1:7" x14ac:dyDescent="0.25">
      <c r="A192" s="12" t="s">
        <v>1752</v>
      </c>
      <c r="B192" s="30" t="s">
        <v>1753</v>
      </c>
      <c r="C192" s="30" t="s">
        <v>1754</v>
      </c>
      <c r="D192" s="13">
        <v>1666</v>
      </c>
      <c r="E192" s="14">
        <v>7.87</v>
      </c>
      <c r="F192" s="15">
        <v>1.6999999999999999E-3</v>
      </c>
      <c r="G192" s="15"/>
    </row>
    <row r="193" spans="1:7" x14ac:dyDescent="0.25">
      <c r="A193" s="12" t="s">
        <v>1755</v>
      </c>
      <c r="B193" s="30" t="s">
        <v>1756</v>
      </c>
      <c r="C193" s="30" t="s">
        <v>1012</v>
      </c>
      <c r="D193" s="13">
        <v>1110</v>
      </c>
      <c r="E193" s="14">
        <v>7.84</v>
      </c>
      <c r="F193" s="15">
        <v>1.6000000000000001E-3</v>
      </c>
      <c r="G193" s="15"/>
    </row>
    <row r="194" spans="1:7" x14ac:dyDescent="0.25">
      <c r="A194" s="12" t="s">
        <v>1135</v>
      </c>
      <c r="B194" s="30" t="s">
        <v>1136</v>
      </c>
      <c r="C194" s="30" t="s">
        <v>1019</v>
      </c>
      <c r="D194" s="13">
        <v>203</v>
      </c>
      <c r="E194" s="14">
        <v>7.84</v>
      </c>
      <c r="F194" s="15">
        <v>1.6000000000000001E-3</v>
      </c>
      <c r="G194" s="15"/>
    </row>
    <row r="195" spans="1:7" x14ac:dyDescent="0.25">
      <c r="A195" s="12" t="s">
        <v>1757</v>
      </c>
      <c r="B195" s="30" t="s">
        <v>1758</v>
      </c>
      <c r="C195" s="30" t="s">
        <v>873</v>
      </c>
      <c r="D195" s="13">
        <v>1278</v>
      </c>
      <c r="E195" s="14">
        <v>7.74</v>
      </c>
      <c r="F195" s="15">
        <v>1.6000000000000001E-3</v>
      </c>
      <c r="G195" s="15"/>
    </row>
    <row r="196" spans="1:7" x14ac:dyDescent="0.25">
      <c r="A196" s="12" t="s">
        <v>1010</v>
      </c>
      <c r="B196" s="30" t="s">
        <v>1011</v>
      </c>
      <c r="C196" s="30" t="s">
        <v>1012</v>
      </c>
      <c r="D196" s="13">
        <v>670</v>
      </c>
      <c r="E196" s="14">
        <v>7.71</v>
      </c>
      <c r="F196" s="15">
        <v>1.6000000000000001E-3</v>
      </c>
      <c r="G196" s="15"/>
    </row>
    <row r="197" spans="1:7" x14ac:dyDescent="0.25">
      <c r="A197" s="12" t="s">
        <v>1634</v>
      </c>
      <c r="B197" s="30" t="s">
        <v>1635</v>
      </c>
      <c r="C197" s="30" t="s">
        <v>922</v>
      </c>
      <c r="D197" s="13">
        <v>367</v>
      </c>
      <c r="E197" s="14">
        <v>7.66</v>
      </c>
      <c r="F197" s="15">
        <v>1.6000000000000001E-3</v>
      </c>
      <c r="G197" s="15"/>
    </row>
    <row r="198" spans="1:7" x14ac:dyDescent="0.25">
      <c r="A198" s="12" t="s">
        <v>1395</v>
      </c>
      <c r="B198" s="30" t="s">
        <v>1396</v>
      </c>
      <c r="C198" s="30" t="s">
        <v>858</v>
      </c>
      <c r="D198" s="13">
        <v>2503</v>
      </c>
      <c r="E198" s="14">
        <v>7.63</v>
      </c>
      <c r="F198" s="15">
        <v>1.6000000000000001E-3</v>
      </c>
      <c r="G198" s="15"/>
    </row>
    <row r="199" spans="1:7" x14ac:dyDescent="0.25">
      <c r="A199" s="12" t="s">
        <v>1024</v>
      </c>
      <c r="B199" s="30" t="s">
        <v>1025</v>
      </c>
      <c r="C199" s="30" t="s">
        <v>867</v>
      </c>
      <c r="D199" s="13">
        <v>10196</v>
      </c>
      <c r="E199" s="14">
        <v>7.62</v>
      </c>
      <c r="F199" s="15">
        <v>1.6000000000000001E-3</v>
      </c>
      <c r="G199" s="15"/>
    </row>
    <row r="200" spans="1:7" x14ac:dyDescent="0.25">
      <c r="A200" s="12" t="s">
        <v>949</v>
      </c>
      <c r="B200" s="30" t="s">
        <v>950</v>
      </c>
      <c r="C200" s="30" t="s">
        <v>867</v>
      </c>
      <c r="D200" s="13">
        <v>1034</v>
      </c>
      <c r="E200" s="14">
        <v>7.57</v>
      </c>
      <c r="F200" s="15">
        <v>1.6000000000000001E-3</v>
      </c>
      <c r="G200" s="15"/>
    </row>
    <row r="201" spans="1:7" x14ac:dyDescent="0.25">
      <c r="A201" s="12" t="s">
        <v>1184</v>
      </c>
      <c r="B201" s="30" t="s">
        <v>1185</v>
      </c>
      <c r="C201" s="30" t="s">
        <v>876</v>
      </c>
      <c r="D201" s="13">
        <v>35</v>
      </c>
      <c r="E201" s="14">
        <v>7.36</v>
      </c>
      <c r="F201" s="15">
        <v>1.5E-3</v>
      </c>
      <c r="G201" s="15"/>
    </row>
    <row r="202" spans="1:7" x14ac:dyDescent="0.25">
      <c r="A202" s="12" t="s">
        <v>983</v>
      </c>
      <c r="B202" s="30" t="s">
        <v>984</v>
      </c>
      <c r="C202" s="30" t="s">
        <v>985</v>
      </c>
      <c r="D202" s="13">
        <v>1356</v>
      </c>
      <c r="E202" s="14">
        <v>7.29</v>
      </c>
      <c r="F202" s="15">
        <v>1.5E-3</v>
      </c>
      <c r="G202" s="15"/>
    </row>
    <row r="203" spans="1:7" x14ac:dyDescent="0.25">
      <c r="A203" s="12" t="s">
        <v>1759</v>
      </c>
      <c r="B203" s="30" t="s">
        <v>1760</v>
      </c>
      <c r="C203" s="30" t="s">
        <v>873</v>
      </c>
      <c r="D203" s="13">
        <v>126</v>
      </c>
      <c r="E203" s="14">
        <v>7.28</v>
      </c>
      <c r="F203" s="15">
        <v>1.5E-3</v>
      </c>
      <c r="G203" s="15"/>
    </row>
    <row r="204" spans="1:7" x14ac:dyDescent="0.25">
      <c r="A204" s="12" t="s">
        <v>1761</v>
      </c>
      <c r="B204" s="30" t="s">
        <v>1762</v>
      </c>
      <c r="C204" s="30" t="s">
        <v>990</v>
      </c>
      <c r="D204" s="13">
        <v>6977</v>
      </c>
      <c r="E204" s="14">
        <v>7.21</v>
      </c>
      <c r="F204" s="15">
        <v>1.5E-3</v>
      </c>
      <c r="G204" s="15"/>
    </row>
    <row r="205" spans="1:7" x14ac:dyDescent="0.25">
      <c r="A205" s="12" t="s">
        <v>1763</v>
      </c>
      <c r="B205" s="30" t="s">
        <v>1764</v>
      </c>
      <c r="C205" s="30" t="s">
        <v>886</v>
      </c>
      <c r="D205" s="13">
        <v>81</v>
      </c>
      <c r="E205" s="14">
        <v>7.17</v>
      </c>
      <c r="F205" s="15">
        <v>1.5E-3</v>
      </c>
      <c r="G205" s="15"/>
    </row>
    <row r="206" spans="1:7" x14ac:dyDescent="0.25">
      <c r="A206" s="12" t="s">
        <v>1765</v>
      </c>
      <c r="B206" s="30" t="s">
        <v>1766</v>
      </c>
      <c r="C206" s="30" t="s">
        <v>855</v>
      </c>
      <c r="D206" s="13">
        <v>15948</v>
      </c>
      <c r="E206" s="14">
        <v>7.12</v>
      </c>
      <c r="F206" s="15">
        <v>1.5E-3</v>
      </c>
      <c r="G206" s="15"/>
    </row>
    <row r="207" spans="1:7" x14ac:dyDescent="0.25">
      <c r="A207" s="12" t="s">
        <v>1170</v>
      </c>
      <c r="B207" s="30" t="s">
        <v>1171</v>
      </c>
      <c r="C207" s="30" t="s">
        <v>945</v>
      </c>
      <c r="D207" s="13">
        <v>435</v>
      </c>
      <c r="E207" s="14">
        <v>7.11</v>
      </c>
      <c r="F207" s="15">
        <v>1.5E-3</v>
      </c>
      <c r="G207" s="15"/>
    </row>
    <row r="208" spans="1:7" x14ac:dyDescent="0.25">
      <c r="A208" s="12" t="s">
        <v>1616</v>
      </c>
      <c r="B208" s="30" t="s">
        <v>1617</v>
      </c>
      <c r="C208" s="30" t="s">
        <v>1019</v>
      </c>
      <c r="D208" s="13">
        <v>500</v>
      </c>
      <c r="E208" s="14">
        <v>7.04</v>
      </c>
      <c r="F208" s="15">
        <v>1.5E-3</v>
      </c>
      <c r="G208" s="15"/>
    </row>
    <row r="209" spans="1:7" x14ac:dyDescent="0.25">
      <c r="A209" s="12" t="s">
        <v>910</v>
      </c>
      <c r="B209" s="30" t="s">
        <v>911</v>
      </c>
      <c r="C209" s="30" t="s">
        <v>849</v>
      </c>
      <c r="D209" s="13">
        <v>1352</v>
      </c>
      <c r="E209" s="14">
        <v>6.88</v>
      </c>
      <c r="F209" s="15">
        <v>1.4E-3</v>
      </c>
      <c r="G209" s="15"/>
    </row>
    <row r="210" spans="1:7" x14ac:dyDescent="0.25">
      <c r="A210" s="12" t="s">
        <v>1767</v>
      </c>
      <c r="B210" s="30" t="s">
        <v>1768</v>
      </c>
      <c r="C210" s="30" t="s">
        <v>948</v>
      </c>
      <c r="D210" s="13">
        <v>483</v>
      </c>
      <c r="E210" s="14">
        <v>6.88</v>
      </c>
      <c r="F210" s="15">
        <v>1.4E-3</v>
      </c>
      <c r="G210" s="15"/>
    </row>
    <row r="211" spans="1:7" x14ac:dyDescent="0.25">
      <c r="A211" s="12" t="s">
        <v>1121</v>
      </c>
      <c r="B211" s="30" t="s">
        <v>1122</v>
      </c>
      <c r="C211" s="30" t="s">
        <v>867</v>
      </c>
      <c r="D211" s="13">
        <v>742</v>
      </c>
      <c r="E211" s="14">
        <v>6.78</v>
      </c>
      <c r="F211" s="15">
        <v>1.4E-3</v>
      </c>
      <c r="G211" s="15"/>
    </row>
    <row r="212" spans="1:7" x14ac:dyDescent="0.25">
      <c r="A212" s="12" t="s">
        <v>1588</v>
      </c>
      <c r="B212" s="30" t="s">
        <v>1589</v>
      </c>
      <c r="C212" s="30" t="s">
        <v>855</v>
      </c>
      <c r="D212" s="13">
        <v>3419</v>
      </c>
      <c r="E212" s="14">
        <v>6.73</v>
      </c>
      <c r="F212" s="15">
        <v>1.4E-3</v>
      </c>
      <c r="G212" s="15"/>
    </row>
    <row r="213" spans="1:7" x14ac:dyDescent="0.25">
      <c r="A213" s="12" t="s">
        <v>1769</v>
      </c>
      <c r="B213" s="30" t="s">
        <v>1770</v>
      </c>
      <c r="C213" s="30" t="s">
        <v>873</v>
      </c>
      <c r="D213" s="13">
        <v>528</v>
      </c>
      <c r="E213" s="14">
        <v>6.72</v>
      </c>
      <c r="F213" s="15">
        <v>1.4E-3</v>
      </c>
      <c r="G213" s="15"/>
    </row>
    <row r="214" spans="1:7" x14ac:dyDescent="0.25">
      <c r="A214" s="12" t="s">
        <v>1771</v>
      </c>
      <c r="B214" s="30" t="s">
        <v>1772</v>
      </c>
      <c r="C214" s="30" t="s">
        <v>858</v>
      </c>
      <c r="D214" s="13">
        <v>9997</v>
      </c>
      <c r="E214" s="14">
        <v>6.69</v>
      </c>
      <c r="F214" s="15">
        <v>1.4E-3</v>
      </c>
      <c r="G214" s="15"/>
    </row>
    <row r="215" spans="1:7" x14ac:dyDescent="0.25">
      <c r="A215" s="12" t="s">
        <v>889</v>
      </c>
      <c r="B215" s="30" t="s">
        <v>890</v>
      </c>
      <c r="C215" s="30" t="s">
        <v>891</v>
      </c>
      <c r="D215" s="13">
        <v>781</v>
      </c>
      <c r="E215" s="14">
        <v>6.58</v>
      </c>
      <c r="F215" s="15">
        <v>1.4E-3</v>
      </c>
      <c r="G215" s="15"/>
    </row>
    <row r="216" spans="1:7" x14ac:dyDescent="0.25">
      <c r="A216" s="12" t="s">
        <v>1638</v>
      </c>
      <c r="B216" s="30" t="s">
        <v>1639</v>
      </c>
      <c r="C216" s="30" t="s">
        <v>948</v>
      </c>
      <c r="D216" s="13">
        <v>65</v>
      </c>
      <c r="E216" s="14">
        <v>6.46</v>
      </c>
      <c r="F216" s="15">
        <v>1.4E-3</v>
      </c>
      <c r="G216" s="15"/>
    </row>
    <row r="217" spans="1:7" x14ac:dyDescent="0.25">
      <c r="A217" s="12" t="s">
        <v>1164</v>
      </c>
      <c r="B217" s="30" t="s">
        <v>1165</v>
      </c>
      <c r="C217" s="30" t="s">
        <v>965</v>
      </c>
      <c r="D217" s="13">
        <v>233</v>
      </c>
      <c r="E217" s="14">
        <v>6.46</v>
      </c>
      <c r="F217" s="15">
        <v>1.4E-3</v>
      </c>
      <c r="G217" s="15"/>
    </row>
    <row r="218" spans="1:7" x14ac:dyDescent="0.25">
      <c r="A218" s="12" t="s">
        <v>1147</v>
      </c>
      <c r="B218" s="30" t="s">
        <v>1148</v>
      </c>
      <c r="C218" s="30" t="s">
        <v>855</v>
      </c>
      <c r="D218" s="13">
        <v>4881</v>
      </c>
      <c r="E218" s="14">
        <v>6.46</v>
      </c>
      <c r="F218" s="15">
        <v>1.4E-3</v>
      </c>
      <c r="G218" s="15"/>
    </row>
    <row r="219" spans="1:7" x14ac:dyDescent="0.25">
      <c r="A219" s="12" t="s">
        <v>1773</v>
      </c>
      <c r="B219" s="30" t="s">
        <v>1774</v>
      </c>
      <c r="C219" s="30" t="s">
        <v>1085</v>
      </c>
      <c r="D219" s="13">
        <v>17487</v>
      </c>
      <c r="E219" s="14">
        <v>6.37</v>
      </c>
      <c r="F219" s="15">
        <v>1.2999999999999999E-3</v>
      </c>
      <c r="G219" s="15"/>
    </row>
    <row r="220" spans="1:7" x14ac:dyDescent="0.25">
      <c r="A220" s="12" t="s">
        <v>961</v>
      </c>
      <c r="B220" s="30" t="s">
        <v>962</v>
      </c>
      <c r="C220" s="30" t="s">
        <v>870</v>
      </c>
      <c r="D220" s="13">
        <v>211</v>
      </c>
      <c r="E220" s="14">
        <v>6.33</v>
      </c>
      <c r="F220" s="15">
        <v>1.2999999999999999E-3</v>
      </c>
      <c r="G220" s="15"/>
    </row>
    <row r="221" spans="1:7" x14ac:dyDescent="0.25">
      <c r="A221" s="12" t="s">
        <v>1570</v>
      </c>
      <c r="B221" s="30" t="s">
        <v>1571</v>
      </c>
      <c r="C221" s="30" t="s">
        <v>1085</v>
      </c>
      <c r="D221" s="13">
        <v>1173</v>
      </c>
      <c r="E221" s="14">
        <v>6.29</v>
      </c>
      <c r="F221" s="15">
        <v>1.2999999999999999E-3</v>
      </c>
      <c r="G221" s="15"/>
    </row>
    <row r="222" spans="1:7" x14ac:dyDescent="0.25">
      <c r="A222" s="12" t="s">
        <v>1391</v>
      </c>
      <c r="B222" s="30" t="s">
        <v>1392</v>
      </c>
      <c r="C222" s="30" t="s">
        <v>973</v>
      </c>
      <c r="D222" s="13">
        <v>7068</v>
      </c>
      <c r="E222" s="14">
        <v>6.15</v>
      </c>
      <c r="F222" s="15">
        <v>1.2999999999999999E-3</v>
      </c>
      <c r="G222" s="15"/>
    </row>
    <row r="223" spans="1:7" x14ac:dyDescent="0.25">
      <c r="A223" s="12" t="s">
        <v>1775</v>
      </c>
      <c r="B223" s="30" t="s">
        <v>1776</v>
      </c>
      <c r="C223" s="30" t="s">
        <v>938</v>
      </c>
      <c r="D223" s="13">
        <v>2223</v>
      </c>
      <c r="E223" s="14">
        <v>5.97</v>
      </c>
      <c r="F223" s="15">
        <v>1.2999999999999999E-3</v>
      </c>
      <c r="G223" s="15"/>
    </row>
    <row r="224" spans="1:7" x14ac:dyDescent="0.25">
      <c r="A224" s="12" t="s">
        <v>1777</v>
      </c>
      <c r="B224" s="30" t="s">
        <v>1778</v>
      </c>
      <c r="C224" s="30" t="s">
        <v>938</v>
      </c>
      <c r="D224" s="13">
        <v>1108</v>
      </c>
      <c r="E224" s="14">
        <v>5.8</v>
      </c>
      <c r="F224" s="15">
        <v>1.1999999999999999E-3</v>
      </c>
      <c r="G224" s="15"/>
    </row>
    <row r="225" spans="1:7" x14ac:dyDescent="0.25">
      <c r="A225" s="12" t="s">
        <v>1139</v>
      </c>
      <c r="B225" s="30" t="s">
        <v>1140</v>
      </c>
      <c r="C225" s="30" t="s">
        <v>1039</v>
      </c>
      <c r="D225" s="13">
        <v>1623</v>
      </c>
      <c r="E225" s="14">
        <v>5.79</v>
      </c>
      <c r="F225" s="15">
        <v>1.1999999999999999E-3</v>
      </c>
      <c r="G225" s="15"/>
    </row>
    <row r="226" spans="1:7" x14ac:dyDescent="0.25">
      <c r="A226" s="12" t="s">
        <v>1653</v>
      </c>
      <c r="B226" s="30" t="s">
        <v>1654</v>
      </c>
      <c r="C226" s="30" t="s">
        <v>985</v>
      </c>
      <c r="D226" s="13">
        <v>349</v>
      </c>
      <c r="E226" s="14">
        <v>5.69</v>
      </c>
      <c r="F226" s="15">
        <v>1.1999999999999999E-3</v>
      </c>
      <c r="G226" s="15"/>
    </row>
    <row r="227" spans="1:7" x14ac:dyDescent="0.25">
      <c r="A227" s="12" t="s">
        <v>1779</v>
      </c>
      <c r="B227" s="30" t="s">
        <v>1780</v>
      </c>
      <c r="C227" s="30" t="s">
        <v>922</v>
      </c>
      <c r="D227" s="13">
        <v>196</v>
      </c>
      <c r="E227" s="14">
        <v>5.62</v>
      </c>
      <c r="F227" s="15">
        <v>1.1999999999999999E-3</v>
      </c>
      <c r="G227" s="15"/>
    </row>
    <row r="228" spans="1:7" x14ac:dyDescent="0.25">
      <c r="A228" s="12" t="s">
        <v>1781</v>
      </c>
      <c r="B228" s="30" t="s">
        <v>1782</v>
      </c>
      <c r="C228" s="30" t="s">
        <v>970</v>
      </c>
      <c r="D228" s="13">
        <v>2811</v>
      </c>
      <c r="E228" s="14">
        <v>5.47</v>
      </c>
      <c r="F228" s="15">
        <v>1.1999999999999999E-3</v>
      </c>
      <c r="G228" s="15"/>
    </row>
    <row r="229" spans="1:7" x14ac:dyDescent="0.25">
      <c r="A229" s="12" t="s">
        <v>966</v>
      </c>
      <c r="B229" s="30" t="s">
        <v>967</v>
      </c>
      <c r="C229" s="30" t="s">
        <v>876</v>
      </c>
      <c r="D229" s="13">
        <v>222</v>
      </c>
      <c r="E229" s="14">
        <v>5.36</v>
      </c>
      <c r="F229" s="15">
        <v>1.1000000000000001E-3</v>
      </c>
      <c r="G229" s="15"/>
    </row>
    <row r="230" spans="1:7" x14ac:dyDescent="0.25">
      <c r="A230" s="12" t="s">
        <v>1659</v>
      </c>
      <c r="B230" s="30" t="s">
        <v>1660</v>
      </c>
      <c r="C230" s="30" t="s">
        <v>881</v>
      </c>
      <c r="D230" s="13">
        <v>120</v>
      </c>
      <c r="E230" s="14">
        <v>5.35</v>
      </c>
      <c r="F230" s="15">
        <v>1.1000000000000001E-3</v>
      </c>
      <c r="G230" s="15"/>
    </row>
    <row r="231" spans="1:7" x14ac:dyDescent="0.25">
      <c r="A231" s="12" t="s">
        <v>1157</v>
      </c>
      <c r="B231" s="30" t="s">
        <v>1158</v>
      </c>
      <c r="C231" s="30" t="s">
        <v>1012</v>
      </c>
      <c r="D231" s="13">
        <v>1018</v>
      </c>
      <c r="E231" s="14">
        <v>5.35</v>
      </c>
      <c r="F231" s="15">
        <v>1.1000000000000001E-3</v>
      </c>
      <c r="G231" s="15"/>
    </row>
    <row r="232" spans="1:7" x14ac:dyDescent="0.25">
      <c r="A232" s="12" t="s">
        <v>1783</v>
      </c>
      <c r="B232" s="30" t="s">
        <v>1784</v>
      </c>
      <c r="C232" s="30" t="s">
        <v>867</v>
      </c>
      <c r="D232" s="13">
        <v>25113</v>
      </c>
      <c r="E232" s="14">
        <v>5.34</v>
      </c>
      <c r="F232" s="15">
        <v>1.1000000000000001E-3</v>
      </c>
      <c r="G232" s="15"/>
    </row>
    <row r="233" spans="1:7" x14ac:dyDescent="0.25">
      <c r="A233" s="12" t="s">
        <v>1022</v>
      </c>
      <c r="B233" s="30" t="s">
        <v>1023</v>
      </c>
      <c r="C233" s="30" t="s">
        <v>855</v>
      </c>
      <c r="D233" s="13">
        <v>1985</v>
      </c>
      <c r="E233" s="14">
        <v>5.29</v>
      </c>
      <c r="F233" s="15">
        <v>1.1000000000000001E-3</v>
      </c>
      <c r="G233" s="15"/>
    </row>
    <row r="234" spans="1:7" x14ac:dyDescent="0.25">
      <c r="A234" s="12" t="s">
        <v>1785</v>
      </c>
      <c r="B234" s="30" t="s">
        <v>1786</v>
      </c>
      <c r="C234" s="30" t="s">
        <v>1019</v>
      </c>
      <c r="D234" s="13">
        <v>8293</v>
      </c>
      <c r="E234" s="14">
        <v>5.17</v>
      </c>
      <c r="F234" s="15">
        <v>1.1000000000000001E-3</v>
      </c>
      <c r="G234" s="15"/>
    </row>
    <row r="235" spans="1:7" x14ac:dyDescent="0.25">
      <c r="A235" s="12" t="s">
        <v>1787</v>
      </c>
      <c r="B235" s="30" t="s">
        <v>1788</v>
      </c>
      <c r="C235" s="30" t="s">
        <v>855</v>
      </c>
      <c r="D235" s="13">
        <v>10702</v>
      </c>
      <c r="E235" s="14">
        <v>5.16</v>
      </c>
      <c r="F235" s="15">
        <v>1.1000000000000001E-3</v>
      </c>
      <c r="G235" s="15"/>
    </row>
    <row r="236" spans="1:7" x14ac:dyDescent="0.25">
      <c r="A236" s="12" t="s">
        <v>862</v>
      </c>
      <c r="B236" s="30" t="s">
        <v>863</v>
      </c>
      <c r="C236" s="30" t="s">
        <v>864</v>
      </c>
      <c r="D236" s="13">
        <v>219</v>
      </c>
      <c r="E236" s="14">
        <v>5.14</v>
      </c>
      <c r="F236" s="15">
        <v>1.1000000000000001E-3</v>
      </c>
      <c r="G236" s="15"/>
    </row>
    <row r="237" spans="1:7" x14ac:dyDescent="0.25">
      <c r="A237" s="12" t="s">
        <v>1789</v>
      </c>
      <c r="B237" s="30" t="s">
        <v>1790</v>
      </c>
      <c r="C237" s="30" t="s">
        <v>970</v>
      </c>
      <c r="D237" s="13">
        <v>692</v>
      </c>
      <c r="E237" s="14">
        <v>4.8899999999999997</v>
      </c>
      <c r="F237" s="15">
        <v>1E-3</v>
      </c>
      <c r="G237" s="15"/>
    </row>
    <row r="238" spans="1:7" x14ac:dyDescent="0.25">
      <c r="A238" s="12" t="s">
        <v>1791</v>
      </c>
      <c r="B238" s="30" t="s">
        <v>1792</v>
      </c>
      <c r="C238" s="30" t="s">
        <v>873</v>
      </c>
      <c r="D238" s="13">
        <v>782</v>
      </c>
      <c r="E238" s="14">
        <v>4.7300000000000004</v>
      </c>
      <c r="F238" s="15">
        <v>1E-3</v>
      </c>
      <c r="G238" s="15"/>
    </row>
    <row r="239" spans="1:7" x14ac:dyDescent="0.25">
      <c r="A239" s="12" t="s">
        <v>884</v>
      </c>
      <c r="B239" s="30" t="s">
        <v>885</v>
      </c>
      <c r="C239" s="30" t="s">
        <v>886</v>
      </c>
      <c r="D239" s="13">
        <v>253</v>
      </c>
      <c r="E239" s="14">
        <v>4.6900000000000004</v>
      </c>
      <c r="F239" s="15">
        <v>1E-3</v>
      </c>
      <c r="G239" s="15"/>
    </row>
    <row r="240" spans="1:7" x14ac:dyDescent="0.25">
      <c r="A240" s="12" t="s">
        <v>1060</v>
      </c>
      <c r="B240" s="30" t="s">
        <v>1061</v>
      </c>
      <c r="C240" s="30" t="s">
        <v>881</v>
      </c>
      <c r="D240" s="13">
        <v>217</v>
      </c>
      <c r="E240" s="14">
        <v>4.53</v>
      </c>
      <c r="F240" s="15">
        <v>1E-3</v>
      </c>
      <c r="G240" s="15"/>
    </row>
    <row r="241" spans="1:7" x14ac:dyDescent="0.25">
      <c r="A241" s="12" t="s">
        <v>1793</v>
      </c>
      <c r="B241" s="30" t="s">
        <v>1794</v>
      </c>
      <c r="C241" s="30" t="s">
        <v>922</v>
      </c>
      <c r="D241" s="13">
        <v>248</v>
      </c>
      <c r="E241" s="14">
        <v>4.3600000000000003</v>
      </c>
      <c r="F241" s="15">
        <v>8.9999999999999998E-4</v>
      </c>
      <c r="G241" s="15"/>
    </row>
    <row r="242" spans="1:7" x14ac:dyDescent="0.25">
      <c r="A242" s="12" t="s">
        <v>1127</v>
      </c>
      <c r="B242" s="30" t="s">
        <v>1128</v>
      </c>
      <c r="C242" s="30" t="s">
        <v>990</v>
      </c>
      <c r="D242" s="13">
        <v>2190</v>
      </c>
      <c r="E242" s="14">
        <v>4.32</v>
      </c>
      <c r="F242" s="15">
        <v>8.9999999999999998E-4</v>
      </c>
      <c r="G242" s="15"/>
    </row>
    <row r="243" spans="1:7" x14ac:dyDescent="0.25">
      <c r="A243" s="12" t="s">
        <v>1795</v>
      </c>
      <c r="B243" s="30" t="s">
        <v>1796</v>
      </c>
      <c r="C243" s="30" t="s">
        <v>1012</v>
      </c>
      <c r="D243" s="13">
        <v>3371</v>
      </c>
      <c r="E243" s="14">
        <v>4.1399999999999997</v>
      </c>
      <c r="F243" s="15">
        <v>8.9999999999999998E-4</v>
      </c>
      <c r="G243" s="15"/>
    </row>
    <row r="244" spans="1:7" x14ac:dyDescent="0.25">
      <c r="A244" s="12" t="s">
        <v>1797</v>
      </c>
      <c r="B244" s="30" t="s">
        <v>1798</v>
      </c>
      <c r="C244" s="30" t="s">
        <v>1012</v>
      </c>
      <c r="D244" s="13">
        <v>663</v>
      </c>
      <c r="E244" s="14">
        <v>4.12</v>
      </c>
      <c r="F244" s="15">
        <v>8.9999999999999998E-4</v>
      </c>
      <c r="G244" s="15"/>
    </row>
    <row r="245" spans="1:7" x14ac:dyDescent="0.25">
      <c r="A245" s="12" t="s">
        <v>1186</v>
      </c>
      <c r="B245" s="30" t="s">
        <v>1187</v>
      </c>
      <c r="C245" s="30" t="s">
        <v>873</v>
      </c>
      <c r="D245" s="13">
        <v>257</v>
      </c>
      <c r="E245" s="14">
        <v>4.01</v>
      </c>
      <c r="F245" s="15">
        <v>8.0000000000000004E-4</v>
      </c>
      <c r="G245" s="15"/>
    </row>
    <row r="246" spans="1:7" x14ac:dyDescent="0.25">
      <c r="A246" s="12" t="s">
        <v>1006</v>
      </c>
      <c r="B246" s="30" t="s">
        <v>1007</v>
      </c>
      <c r="C246" s="30" t="s">
        <v>945</v>
      </c>
      <c r="D246" s="13">
        <v>637</v>
      </c>
      <c r="E246" s="14">
        <v>3.93</v>
      </c>
      <c r="F246" s="15">
        <v>8.0000000000000004E-4</v>
      </c>
      <c r="G246" s="15"/>
    </row>
    <row r="247" spans="1:7" x14ac:dyDescent="0.25">
      <c r="A247" s="12" t="s">
        <v>1799</v>
      </c>
      <c r="B247" s="30" t="s">
        <v>1800</v>
      </c>
      <c r="C247" s="30" t="s">
        <v>982</v>
      </c>
      <c r="D247" s="13">
        <v>878</v>
      </c>
      <c r="E247" s="14">
        <v>3.85</v>
      </c>
      <c r="F247" s="15">
        <v>8.0000000000000004E-4</v>
      </c>
      <c r="G247" s="15"/>
    </row>
    <row r="248" spans="1:7" x14ac:dyDescent="0.25">
      <c r="A248" s="12" t="s">
        <v>1086</v>
      </c>
      <c r="B248" s="30" t="s">
        <v>1087</v>
      </c>
      <c r="C248" s="30" t="s">
        <v>948</v>
      </c>
      <c r="D248" s="13">
        <v>3317</v>
      </c>
      <c r="E248" s="14">
        <v>3.62</v>
      </c>
      <c r="F248" s="15">
        <v>8.0000000000000004E-4</v>
      </c>
      <c r="G248" s="15"/>
    </row>
    <row r="249" spans="1:7" x14ac:dyDescent="0.25">
      <c r="A249" s="12" t="s">
        <v>946</v>
      </c>
      <c r="B249" s="30" t="s">
        <v>947</v>
      </c>
      <c r="C249" s="30" t="s">
        <v>948</v>
      </c>
      <c r="D249" s="13">
        <v>22</v>
      </c>
      <c r="E249" s="14">
        <v>3.48</v>
      </c>
      <c r="F249" s="15">
        <v>6.9999999999999999E-4</v>
      </c>
      <c r="G249" s="15"/>
    </row>
    <row r="250" spans="1:7" x14ac:dyDescent="0.25">
      <c r="A250" s="12" t="s">
        <v>1125</v>
      </c>
      <c r="B250" s="30" t="s">
        <v>1126</v>
      </c>
      <c r="C250" s="30" t="s">
        <v>873</v>
      </c>
      <c r="D250" s="13">
        <v>1196</v>
      </c>
      <c r="E250" s="14">
        <v>3.48</v>
      </c>
      <c r="F250" s="15">
        <v>6.9999999999999999E-4</v>
      </c>
      <c r="G250" s="15"/>
    </row>
    <row r="251" spans="1:7" x14ac:dyDescent="0.25">
      <c r="A251" s="12" t="s">
        <v>1514</v>
      </c>
      <c r="B251" s="30" t="s">
        <v>1515</v>
      </c>
      <c r="C251" s="30" t="s">
        <v>985</v>
      </c>
      <c r="D251" s="13">
        <v>25</v>
      </c>
      <c r="E251" s="14">
        <v>3.47</v>
      </c>
      <c r="F251" s="15">
        <v>6.9999999999999999E-4</v>
      </c>
      <c r="G251" s="15"/>
    </row>
    <row r="252" spans="1:7" x14ac:dyDescent="0.25">
      <c r="A252" s="12" t="s">
        <v>1801</v>
      </c>
      <c r="B252" s="30" t="s">
        <v>1802</v>
      </c>
      <c r="C252" s="30" t="s">
        <v>938</v>
      </c>
      <c r="D252" s="13">
        <v>173</v>
      </c>
      <c r="E252" s="14">
        <v>3.27</v>
      </c>
      <c r="F252" s="15">
        <v>6.9999999999999999E-4</v>
      </c>
      <c r="G252" s="15"/>
    </row>
    <row r="253" spans="1:7" x14ac:dyDescent="0.25">
      <c r="A253" s="12" t="s">
        <v>1436</v>
      </c>
      <c r="B253" s="30" t="s">
        <v>1437</v>
      </c>
      <c r="C253" s="30" t="s">
        <v>873</v>
      </c>
      <c r="D253" s="13">
        <v>155</v>
      </c>
      <c r="E253" s="14">
        <v>3.24</v>
      </c>
      <c r="F253" s="15">
        <v>6.9999999999999999E-4</v>
      </c>
      <c r="G253" s="15"/>
    </row>
    <row r="254" spans="1:7" x14ac:dyDescent="0.25">
      <c r="A254" s="12" t="s">
        <v>1661</v>
      </c>
      <c r="B254" s="30" t="s">
        <v>1662</v>
      </c>
      <c r="C254" s="30" t="s">
        <v>867</v>
      </c>
      <c r="D254" s="13">
        <v>284</v>
      </c>
      <c r="E254" s="14">
        <v>2.95</v>
      </c>
      <c r="F254" s="15">
        <v>5.9999999999999995E-4</v>
      </c>
      <c r="G254" s="15"/>
    </row>
    <row r="255" spans="1:7" x14ac:dyDescent="0.25">
      <c r="A255" s="12" t="s">
        <v>1803</v>
      </c>
      <c r="B255" s="30" t="s">
        <v>1804</v>
      </c>
      <c r="C255" s="30" t="s">
        <v>1012</v>
      </c>
      <c r="D255" s="13">
        <v>3393</v>
      </c>
      <c r="E255" s="14">
        <v>2.91</v>
      </c>
      <c r="F255" s="15">
        <v>5.9999999999999995E-4</v>
      </c>
      <c r="G255" s="15"/>
    </row>
    <row r="256" spans="1:7" x14ac:dyDescent="0.25">
      <c r="A256" s="12" t="s">
        <v>1805</v>
      </c>
      <c r="B256" s="30" t="s">
        <v>1806</v>
      </c>
      <c r="C256" s="30" t="s">
        <v>1019</v>
      </c>
      <c r="D256" s="13">
        <v>162</v>
      </c>
      <c r="E256" s="14">
        <v>2.06</v>
      </c>
      <c r="F256" s="15">
        <v>4.0000000000000002E-4</v>
      </c>
      <c r="G256" s="15"/>
    </row>
    <row r="257" spans="1:7" x14ac:dyDescent="0.25">
      <c r="A257" s="12" t="s">
        <v>1807</v>
      </c>
      <c r="B257" s="30" t="s">
        <v>1808</v>
      </c>
      <c r="C257" s="30" t="s">
        <v>1754</v>
      </c>
      <c r="D257" s="13">
        <v>238</v>
      </c>
      <c r="E257" s="14">
        <v>1.52</v>
      </c>
      <c r="F257" s="15">
        <v>2.9999999999999997E-4</v>
      </c>
      <c r="G257" s="15"/>
    </row>
    <row r="258" spans="1:7" x14ac:dyDescent="0.25">
      <c r="A258" s="16" t="s">
        <v>102</v>
      </c>
      <c r="B258" s="31"/>
      <c r="C258" s="31"/>
      <c r="D258" s="17"/>
      <c r="E258" s="37">
        <v>4720.5600000000004</v>
      </c>
      <c r="F258" s="38">
        <v>0.9919</v>
      </c>
      <c r="G258" s="20"/>
    </row>
    <row r="259" spans="1:7" x14ac:dyDescent="0.25">
      <c r="A259" s="16" t="s">
        <v>1196</v>
      </c>
      <c r="B259" s="30"/>
      <c r="C259" s="30"/>
      <c r="D259" s="13"/>
      <c r="E259" s="14"/>
      <c r="F259" s="15"/>
      <c r="G259" s="15"/>
    </row>
    <row r="260" spans="1:7" x14ac:dyDescent="0.25">
      <c r="A260" s="16" t="s">
        <v>102</v>
      </c>
      <c r="B260" s="30"/>
      <c r="C260" s="30"/>
      <c r="D260" s="13"/>
      <c r="E260" s="39" t="s">
        <v>92</v>
      </c>
      <c r="F260" s="40" t="s">
        <v>92</v>
      </c>
      <c r="G260" s="15"/>
    </row>
    <row r="261" spans="1:7" x14ac:dyDescent="0.25">
      <c r="A261" s="21" t="s">
        <v>127</v>
      </c>
      <c r="B261" s="32"/>
      <c r="C261" s="32"/>
      <c r="D261" s="22"/>
      <c r="E261" s="27">
        <v>4720.5600000000004</v>
      </c>
      <c r="F261" s="28">
        <v>0.9919</v>
      </c>
      <c r="G261" s="20"/>
    </row>
    <row r="262" spans="1:7" x14ac:dyDescent="0.25">
      <c r="A262" s="12"/>
      <c r="B262" s="30"/>
      <c r="C262" s="30"/>
      <c r="D262" s="13"/>
      <c r="E262" s="14"/>
      <c r="F262" s="15"/>
      <c r="G262" s="15"/>
    </row>
    <row r="263" spans="1:7" x14ac:dyDescent="0.25">
      <c r="A263" s="12"/>
      <c r="B263" s="30"/>
      <c r="C263" s="30"/>
      <c r="D263" s="13"/>
      <c r="E263" s="14"/>
      <c r="F263" s="15"/>
      <c r="G263" s="15"/>
    </row>
    <row r="264" spans="1:7" x14ac:dyDescent="0.25">
      <c r="A264" s="16" t="s">
        <v>128</v>
      </c>
      <c r="B264" s="30"/>
      <c r="C264" s="30"/>
      <c r="D264" s="13"/>
      <c r="E264" s="14"/>
      <c r="F264" s="15"/>
      <c r="G264" s="15"/>
    </row>
    <row r="265" spans="1:7" x14ac:dyDescent="0.25">
      <c r="A265" s="12" t="s">
        <v>129</v>
      </c>
      <c r="B265" s="30"/>
      <c r="C265" s="30"/>
      <c r="D265" s="13"/>
      <c r="E265" s="14">
        <v>34.979999999999997</v>
      </c>
      <c r="F265" s="15">
        <v>7.4000000000000003E-3</v>
      </c>
      <c r="G265" s="15">
        <v>5.9233000000000001E-2</v>
      </c>
    </row>
    <row r="266" spans="1:7" x14ac:dyDescent="0.25">
      <c r="A266" s="16" t="s">
        <v>102</v>
      </c>
      <c r="B266" s="31"/>
      <c r="C266" s="31"/>
      <c r="D266" s="17"/>
      <c r="E266" s="37">
        <v>34.979999999999997</v>
      </c>
      <c r="F266" s="38">
        <v>7.4000000000000003E-3</v>
      </c>
      <c r="G266" s="20"/>
    </row>
    <row r="267" spans="1:7" x14ac:dyDescent="0.25">
      <c r="A267" s="12"/>
      <c r="B267" s="30"/>
      <c r="C267" s="30"/>
      <c r="D267" s="13"/>
      <c r="E267" s="14"/>
      <c r="F267" s="15"/>
      <c r="G267" s="15"/>
    </row>
    <row r="268" spans="1:7" x14ac:dyDescent="0.25">
      <c r="A268" s="21" t="s">
        <v>127</v>
      </c>
      <c r="B268" s="32"/>
      <c r="C268" s="32"/>
      <c r="D268" s="22"/>
      <c r="E268" s="18">
        <v>34.979999999999997</v>
      </c>
      <c r="F268" s="19">
        <v>7.4000000000000003E-3</v>
      </c>
      <c r="G268" s="20"/>
    </row>
    <row r="269" spans="1:7" x14ac:dyDescent="0.25">
      <c r="A269" s="12" t="s">
        <v>130</v>
      </c>
      <c r="B269" s="30"/>
      <c r="C269" s="30"/>
      <c r="D269" s="13"/>
      <c r="E269" s="14">
        <v>5.6771E-3</v>
      </c>
      <c r="F269" s="15">
        <v>9.9999999999999995E-7</v>
      </c>
      <c r="G269" s="15"/>
    </row>
    <row r="270" spans="1:7" x14ac:dyDescent="0.25">
      <c r="A270" s="12" t="s">
        <v>131</v>
      </c>
      <c r="B270" s="30"/>
      <c r="C270" s="30"/>
      <c r="D270" s="13"/>
      <c r="E270" s="14">
        <v>3.0943228999999999</v>
      </c>
      <c r="F270" s="15">
        <v>6.9899999999999997E-4</v>
      </c>
      <c r="G270" s="15">
        <v>5.9233000000000001E-2</v>
      </c>
    </row>
    <row r="271" spans="1:7" x14ac:dyDescent="0.25">
      <c r="A271" s="25" t="s">
        <v>132</v>
      </c>
      <c r="B271" s="33"/>
      <c r="C271" s="33"/>
      <c r="D271" s="26"/>
      <c r="E271" s="27">
        <v>4758.6400000000003</v>
      </c>
      <c r="F271" s="28">
        <v>1</v>
      </c>
      <c r="G271" s="28"/>
    </row>
    <row r="276" spans="1:7" x14ac:dyDescent="0.25">
      <c r="A276" s="1" t="s">
        <v>1957</v>
      </c>
    </row>
    <row r="277" spans="1:7" x14ac:dyDescent="0.25">
      <c r="A277" s="47" t="s">
        <v>1958</v>
      </c>
      <c r="B277" s="34" t="s">
        <v>92</v>
      </c>
    </row>
    <row r="278" spans="1:7" x14ac:dyDescent="0.25">
      <c r="A278" t="s">
        <v>1959</v>
      </c>
    </row>
    <row r="279" spans="1:7" x14ac:dyDescent="0.25">
      <c r="A279" t="s">
        <v>1960</v>
      </c>
      <c r="B279" t="s">
        <v>1961</v>
      </c>
      <c r="C279" t="s">
        <v>1961</v>
      </c>
    </row>
    <row r="280" spans="1:7" x14ac:dyDescent="0.25">
      <c r="B280" s="48">
        <v>44803</v>
      </c>
      <c r="C280" s="48">
        <v>44834</v>
      </c>
    </row>
    <row r="281" spans="1:7" x14ac:dyDescent="0.25">
      <c r="A281" t="s">
        <v>1965</v>
      </c>
      <c r="B281">
        <v>10.3436</v>
      </c>
      <c r="C281">
        <v>10.074400000000001</v>
      </c>
      <c r="E281" s="2"/>
      <c r="G281"/>
    </row>
    <row r="282" spans="1:7" x14ac:dyDescent="0.25">
      <c r="A282" t="s">
        <v>1966</v>
      </c>
      <c r="B282">
        <v>10.3436</v>
      </c>
      <c r="C282">
        <v>10.074400000000001</v>
      </c>
      <c r="E282" s="2"/>
      <c r="G282"/>
    </row>
    <row r="283" spans="1:7" x14ac:dyDescent="0.25">
      <c r="A283" t="s">
        <v>1990</v>
      </c>
      <c r="B283">
        <v>10.292899999999999</v>
      </c>
      <c r="C283">
        <v>10.019500000000001</v>
      </c>
      <c r="E283" s="2"/>
      <c r="G283"/>
    </row>
    <row r="284" spans="1:7" x14ac:dyDescent="0.25">
      <c r="A284" t="s">
        <v>1991</v>
      </c>
      <c r="B284">
        <v>10.292400000000001</v>
      </c>
      <c r="C284">
        <v>10.019</v>
      </c>
      <c r="E284" s="2"/>
      <c r="G284"/>
    </row>
    <row r="285" spans="1:7" x14ac:dyDescent="0.25">
      <c r="E285" s="2"/>
      <c r="G285"/>
    </row>
    <row r="286" spans="1:7" x14ac:dyDescent="0.25">
      <c r="A286" t="s">
        <v>1976</v>
      </c>
      <c r="B286" s="34" t="s">
        <v>92</v>
      </c>
    </row>
    <row r="287" spans="1:7" x14ac:dyDescent="0.25">
      <c r="A287" t="s">
        <v>1977</v>
      </c>
      <c r="B287" s="34" t="s">
        <v>92</v>
      </c>
    </row>
    <row r="288" spans="1:7" ht="30" x14ac:dyDescent="0.25">
      <c r="A288" s="47" t="s">
        <v>1978</v>
      </c>
      <c r="B288" s="34" t="s">
        <v>92</v>
      </c>
    </row>
    <row r="289" spans="1:4" x14ac:dyDescent="0.25">
      <c r="A289" s="47" t="s">
        <v>1979</v>
      </c>
      <c r="B289" s="34" t="s">
        <v>92</v>
      </c>
    </row>
    <row r="290" spans="1:4" x14ac:dyDescent="0.25">
      <c r="A290" t="s">
        <v>2018</v>
      </c>
      <c r="B290" s="49">
        <v>0.52628699999999995</v>
      </c>
    </row>
    <row r="291" spans="1:4" ht="30" x14ac:dyDescent="0.25">
      <c r="A291" s="47" t="s">
        <v>1981</v>
      </c>
      <c r="B291" s="34" t="s">
        <v>92</v>
      </c>
    </row>
    <row r="292" spans="1:4" ht="30" x14ac:dyDescent="0.25">
      <c r="A292" s="47" t="s">
        <v>1982</v>
      </c>
      <c r="B292" s="34" t="s">
        <v>92</v>
      </c>
    </row>
    <row r="293" spans="1:4" x14ac:dyDescent="0.25">
      <c r="A293" t="s">
        <v>2114</v>
      </c>
      <c r="B293" s="34" t="s">
        <v>92</v>
      </c>
    </row>
    <row r="294" spans="1:4" x14ac:dyDescent="0.25">
      <c r="A294" t="s">
        <v>2115</v>
      </c>
      <c r="B294" s="34" t="s">
        <v>92</v>
      </c>
    </row>
    <row r="296" spans="1:4" ht="30" x14ac:dyDescent="0.25">
      <c r="A296" s="63" t="s">
        <v>2164</v>
      </c>
      <c r="B296" s="55" t="s">
        <v>2165</v>
      </c>
      <c r="C296" s="55" t="s">
        <v>2121</v>
      </c>
      <c r="D296" s="65" t="s">
        <v>2122</v>
      </c>
    </row>
    <row r="297" spans="1:4" ht="80.45" customHeight="1" x14ac:dyDescent="0.25">
      <c r="A297" s="64" t="str">
        <f>HYPERLINK("[EDEL_Portfolio Monthly 30092022.xlsx]EELMIF!A1","Edelweiss NIFTY Large Mid Cap 250 Index Fund")</f>
        <v>Edelweiss NIFTY Large Mid Cap 250 Index Fund</v>
      </c>
      <c r="B297" s="56"/>
      <c r="C297" s="57" t="s">
        <v>2149</v>
      </c>
      <c r="D297"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F280D-23D0-4987-B9B9-639CE0139619}">
  <dimension ref="A1:H111"/>
  <sheetViews>
    <sheetView showGridLines="0" workbookViewId="0">
      <pane ySplit="4" topLeftCell="A104"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65</v>
      </c>
      <c r="B1" s="66"/>
      <c r="C1" s="66"/>
      <c r="D1" s="66"/>
      <c r="E1" s="66"/>
      <c r="F1" s="66"/>
      <c r="G1" s="66"/>
      <c r="H1" s="51" t="str">
        <f>HYPERLINK("[EDEL_Portfolio Monthly 30092022.xlsx]Index!A1","Index")</f>
        <v>Index</v>
      </c>
    </row>
    <row r="2" spans="1:8" ht="18.75" x14ac:dyDescent="0.25">
      <c r="A2" s="66" t="s">
        <v>66</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1397</v>
      </c>
      <c r="B8" s="30" t="s">
        <v>1398</v>
      </c>
      <c r="C8" s="30" t="s">
        <v>938</v>
      </c>
      <c r="D8" s="13">
        <v>207976</v>
      </c>
      <c r="E8" s="14">
        <v>5256.39</v>
      </c>
      <c r="F8" s="15">
        <v>5.0999999999999997E-2</v>
      </c>
      <c r="G8" s="15"/>
    </row>
    <row r="9" spans="1:8" x14ac:dyDescent="0.25">
      <c r="A9" s="12" t="s">
        <v>1121</v>
      </c>
      <c r="B9" s="30" t="s">
        <v>1122</v>
      </c>
      <c r="C9" s="30" t="s">
        <v>867</v>
      </c>
      <c r="D9" s="13">
        <v>572748</v>
      </c>
      <c r="E9" s="14">
        <v>5232.05</v>
      </c>
      <c r="F9" s="15">
        <v>5.0799999999999998E-2</v>
      </c>
      <c r="G9" s="15"/>
    </row>
    <row r="10" spans="1:8" x14ac:dyDescent="0.25">
      <c r="A10" s="12" t="s">
        <v>1809</v>
      </c>
      <c r="B10" s="30" t="s">
        <v>1810</v>
      </c>
      <c r="C10" s="30" t="s">
        <v>945</v>
      </c>
      <c r="D10" s="13">
        <v>492425</v>
      </c>
      <c r="E10" s="14">
        <v>4510.8599999999997</v>
      </c>
      <c r="F10" s="15">
        <v>4.3799999999999999E-2</v>
      </c>
      <c r="G10" s="15"/>
    </row>
    <row r="11" spans="1:8" x14ac:dyDescent="0.25">
      <c r="A11" s="12" t="s">
        <v>1811</v>
      </c>
      <c r="B11" s="30" t="s">
        <v>1812</v>
      </c>
      <c r="C11" s="30" t="s">
        <v>1019</v>
      </c>
      <c r="D11" s="13">
        <v>320000</v>
      </c>
      <c r="E11" s="14">
        <v>4218.08</v>
      </c>
      <c r="F11" s="15">
        <v>4.0899999999999999E-2</v>
      </c>
      <c r="G11" s="15"/>
    </row>
    <row r="12" spans="1:8" x14ac:dyDescent="0.25">
      <c r="A12" s="12" t="s">
        <v>1713</v>
      </c>
      <c r="B12" s="30" t="s">
        <v>1714</v>
      </c>
      <c r="C12" s="30" t="s">
        <v>948</v>
      </c>
      <c r="D12" s="13">
        <v>890000</v>
      </c>
      <c r="E12" s="14">
        <v>4127.38</v>
      </c>
      <c r="F12" s="15">
        <v>4.0099999999999997E-2</v>
      </c>
      <c r="G12" s="15"/>
    </row>
    <row r="13" spans="1:8" x14ac:dyDescent="0.25">
      <c r="A13" s="12" t="s">
        <v>1813</v>
      </c>
      <c r="B13" s="30" t="s">
        <v>1814</v>
      </c>
      <c r="C13" s="30" t="s">
        <v>864</v>
      </c>
      <c r="D13" s="13">
        <v>363820</v>
      </c>
      <c r="E13" s="14">
        <v>4109.71</v>
      </c>
      <c r="F13" s="15">
        <v>3.9899999999999998E-2</v>
      </c>
      <c r="G13" s="15"/>
    </row>
    <row r="14" spans="1:8" x14ac:dyDescent="0.25">
      <c r="A14" s="12" t="s">
        <v>1815</v>
      </c>
      <c r="B14" s="30" t="s">
        <v>1816</v>
      </c>
      <c r="C14" s="30" t="s">
        <v>864</v>
      </c>
      <c r="D14" s="13">
        <v>254000</v>
      </c>
      <c r="E14" s="14">
        <v>4022.6</v>
      </c>
      <c r="F14" s="15">
        <v>3.9100000000000003E-2</v>
      </c>
      <c r="G14" s="15"/>
    </row>
    <row r="15" spans="1:8" x14ac:dyDescent="0.25">
      <c r="A15" s="12" t="s">
        <v>1616</v>
      </c>
      <c r="B15" s="30" t="s">
        <v>1617</v>
      </c>
      <c r="C15" s="30" t="s">
        <v>1019</v>
      </c>
      <c r="D15" s="13">
        <v>270000</v>
      </c>
      <c r="E15" s="14">
        <v>3803.76</v>
      </c>
      <c r="F15" s="15">
        <v>3.6900000000000002E-2</v>
      </c>
      <c r="G15" s="15"/>
    </row>
    <row r="16" spans="1:8" x14ac:dyDescent="0.25">
      <c r="A16" s="12" t="s">
        <v>1781</v>
      </c>
      <c r="B16" s="30" t="s">
        <v>1782</v>
      </c>
      <c r="C16" s="30" t="s">
        <v>970</v>
      </c>
      <c r="D16" s="13">
        <v>1800000</v>
      </c>
      <c r="E16" s="14">
        <v>3504.6</v>
      </c>
      <c r="F16" s="15">
        <v>3.4000000000000002E-2</v>
      </c>
      <c r="G16" s="15"/>
    </row>
    <row r="17" spans="1:7" x14ac:dyDescent="0.25">
      <c r="A17" s="12" t="s">
        <v>1817</v>
      </c>
      <c r="B17" s="30" t="s">
        <v>1818</v>
      </c>
      <c r="C17" s="30" t="s">
        <v>881</v>
      </c>
      <c r="D17" s="13">
        <v>250000</v>
      </c>
      <c r="E17" s="14">
        <v>3498</v>
      </c>
      <c r="F17" s="15">
        <v>3.4000000000000002E-2</v>
      </c>
      <c r="G17" s="15"/>
    </row>
    <row r="18" spans="1:7" x14ac:dyDescent="0.25">
      <c r="A18" s="12" t="s">
        <v>1436</v>
      </c>
      <c r="B18" s="30" t="s">
        <v>1437</v>
      </c>
      <c r="C18" s="30" t="s">
        <v>873</v>
      </c>
      <c r="D18" s="13">
        <v>167000</v>
      </c>
      <c r="E18" s="14">
        <v>3495.06</v>
      </c>
      <c r="F18" s="15">
        <v>3.39E-2</v>
      </c>
      <c r="G18" s="15"/>
    </row>
    <row r="19" spans="1:7" x14ac:dyDescent="0.25">
      <c r="A19" s="12" t="s">
        <v>1644</v>
      </c>
      <c r="B19" s="30" t="s">
        <v>1645</v>
      </c>
      <c r="C19" s="30" t="s">
        <v>1646</v>
      </c>
      <c r="D19" s="13">
        <v>422570</v>
      </c>
      <c r="E19" s="14">
        <v>3446.27</v>
      </c>
      <c r="F19" s="15">
        <v>3.3500000000000002E-2</v>
      </c>
      <c r="G19" s="15"/>
    </row>
    <row r="20" spans="1:7" x14ac:dyDescent="0.25">
      <c r="A20" s="12" t="s">
        <v>1742</v>
      </c>
      <c r="B20" s="30" t="s">
        <v>1743</v>
      </c>
      <c r="C20" s="30" t="s">
        <v>881</v>
      </c>
      <c r="D20" s="13">
        <v>328000</v>
      </c>
      <c r="E20" s="14">
        <v>3260.16</v>
      </c>
      <c r="F20" s="15">
        <v>3.1600000000000003E-2</v>
      </c>
      <c r="G20" s="15"/>
    </row>
    <row r="21" spans="1:7" x14ac:dyDescent="0.25">
      <c r="A21" s="12" t="s">
        <v>1734</v>
      </c>
      <c r="B21" s="30" t="s">
        <v>1735</v>
      </c>
      <c r="C21" s="30" t="s">
        <v>1449</v>
      </c>
      <c r="D21" s="13">
        <v>236000</v>
      </c>
      <c r="E21" s="14">
        <v>2976.31</v>
      </c>
      <c r="F21" s="15">
        <v>2.8899999999999999E-2</v>
      </c>
      <c r="G21" s="15"/>
    </row>
    <row r="22" spans="1:7" x14ac:dyDescent="0.25">
      <c r="A22" s="12" t="s">
        <v>1793</v>
      </c>
      <c r="B22" s="30" t="s">
        <v>1794</v>
      </c>
      <c r="C22" s="30" t="s">
        <v>922</v>
      </c>
      <c r="D22" s="13">
        <v>165000</v>
      </c>
      <c r="E22" s="14">
        <v>2902.6</v>
      </c>
      <c r="F22" s="15">
        <v>2.8199999999999999E-2</v>
      </c>
      <c r="G22" s="15"/>
    </row>
    <row r="23" spans="1:7" x14ac:dyDescent="0.25">
      <c r="A23" s="12" t="s">
        <v>1022</v>
      </c>
      <c r="B23" s="30" t="s">
        <v>1023</v>
      </c>
      <c r="C23" s="30" t="s">
        <v>855</v>
      </c>
      <c r="D23" s="13">
        <v>979893</v>
      </c>
      <c r="E23" s="14">
        <v>2612.39</v>
      </c>
      <c r="F23" s="15">
        <v>2.5399999999999999E-2</v>
      </c>
      <c r="G23" s="15"/>
    </row>
    <row r="24" spans="1:7" x14ac:dyDescent="0.25">
      <c r="A24" s="12" t="s">
        <v>1805</v>
      </c>
      <c r="B24" s="30" t="s">
        <v>1806</v>
      </c>
      <c r="C24" s="30" t="s">
        <v>1019</v>
      </c>
      <c r="D24" s="13">
        <v>200000</v>
      </c>
      <c r="E24" s="14">
        <v>2544.1999999999998</v>
      </c>
      <c r="F24" s="15">
        <v>2.47E-2</v>
      </c>
      <c r="G24" s="15"/>
    </row>
    <row r="25" spans="1:7" x14ac:dyDescent="0.25">
      <c r="A25" s="12" t="s">
        <v>1819</v>
      </c>
      <c r="B25" s="30" t="s">
        <v>1820</v>
      </c>
      <c r="C25" s="30" t="s">
        <v>881</v>
      </c>
      <c r="D25" s="13">
        <v>710000</v>
      </c>
      <c r="E25" s="14">
        <v>2536.83</v>
      </c>
      <c r="F25" s="15">
        <v>2.46E-2</v>
      </c>
      <c r="G25" s="15"/>
    </row>
    <row r="26" spans="1:7" x14ac:dyDescent="0.25">
      <c r="A26" s="12" t="s">
        <v>1755</v>
      </c>
      <c r="B26" s="30" t="s">
        <v>1756</v>
      </c>
      <c r="C26" s="30" t="s">
        <v>1012</v>
      </c>
      <c r="D26" s="13">
        <v>330000</v>
      </c>
      <c r="E26" s="14">
        <v>2330.63</v>
      </c>
      <c r="F26" s="15">
        <v>2.2599999999999999E-2</v>
      </c>
      <c r="G26" s="15"/>
    </row>
    <row r="27" spans="1:7" x14ac:dyDescent="0.25">
      <c r="A27" s="12" t="s">
        <v>1821</v>
      </c>
      <c r="B27" s="30" t="s">
        <v>1822</v>
      </c>
      <c r="C27" s="30" t="s">
        <v>1070</v>
      </c>
      <c r="D27" s="13">
        <v>137367</v>
      </c>
      <c r="E27" s="14">
        <v>2079.67</v>
      </c>
      <c r="F27" s="15">
        <v>2.0199999999999999E-2</v>
      </c>
      <c r="G27" s="15"/>
    </row>
    <row r="28" spans="1:7" x14ac:dyDescent="0.25">
      <c r="A28" s="12" t="s">
        <v>1414</v>
      </c>
      <c r="B28" s="30" t="s">
        <v>1415</v>
      </c>
      <c r="C28" s="30" t="s">
        <v>867</v>
      </c>
      <c r="D28" s="13">
        <v>173309</v>
      </c>
      <c r="E28" s="14">
        <v>1722.86</v>
      </c>
      <c r="F28" s="15">
        <v>1.67E-2</v>
      </c>
      <c r="G28" s="15"/>
    </row>
    <row r="29" spans="1:7" x14ac:dyDescent="0.25">
      <c r="A29" s="12" t="s">
        <v>1823</v>
      </c>
      <c r="B29" s="30" t="s">
        <v>1824</v>
      </c>
      <c r="C29" s="30" t="s">
        <v>867</v>
      </c>
      <c r="D29" s="13">
        <v>560000</v>
      </c>
      <c r="E29" s="14">
        <v>1720.88</v>
      </c>
      <c r="F29" s="15">
        <v>1.67E-2</v>
      </c>
      <c r="G29" s="15"/>
    </row>
    <row r="30" spans="1:7" x14ac:dyDescent="0.25">
      <c r="A30" s="12" t="s">
        <v>1825</v>
      </c>
      <c r="B30" s="30" t="s">
        <v>1826</v>
      </c>
      <c r="C30" s="30" t="s">
        <v>876</v>
      </c>
      <c r="D30" s="13">
        <v>410000</v>
      </c>
      <c r="E30" s="14">
        <v>1685.51</v>
      </c>
      <c r="F30" s="15">
        <v>1.6400000000000001E-2</v>
      </c>
      <c r="G30" s="15"/>
    </row>
    <row r="31" spans="1:7" x14ac:dyDescent="0.25">
      <c r="A31" s="12" t="s">
        <v>1827</v>
      </c>
      <c r="B31" s="30" t="s">
        <v>1828</v>
      </c>
      <c r="C31" s="30" t="s">
        <v>873</v>
      </c>
      <c r="D31" s="13">
        <v>179635</v>
      </c>
      <c r="E31" s="14">
        <v>1638.27</v>
      </c>
      <c r="F31" s="15">
        <v>1.5900000000000001E-2</v>
      </c>
      <c r="G31" s="15"/>
    </row>
    <row r="32" spans="1:7" x14ac:dyDescent="0.25">
      <c r="A32" s="12" t="s">
        <v>1701</v>
      </c>
      <c r="B32" s="30" t="s">
        <v>1702</v>
      </c>
      <c r="C32" s="30" t="s">
        <v>867</v>
      </c>
      <c r="D32" s="13">
        <v>70000</v>
      </c>
      <c r="E32" s="14">
        <v>1569.19</v>
      </c>
      <c r="F32" s="15">
        <v>1.52E-2</v>
      </c>
      <c r="G32" s="15"/>
    </row>
    <row r="33" spans="1:7" x14ac:dyDescent="0.25">
      <c r="A33" s="12" t="s">
        <v>1752</v>
      </c>
      <c r="B33" s="30" t="s">
        <v>1753</v>
      </c>
      <c r="C33" s="30" t="s">
        <v>1754</v>
      </c>
      <c r="D33" s="13">
        <v>330000</v>
      </c>
      <c r="E33" s="14">
        <v>1559.42</v>
      </c>
      <c r="F33" s="15">
        <v>1.5100000000000001E-2</v>
      </c>
      <c r="G33" s="15"/>
    </row>
    <row r="34" spans="1:7" x14ac:dyDescent="0.25">
      <c r="A34" s="12" t="s">
        <v>1829</v>
      </c>
      <c r="B34" s="30" t="s">
        <v>1830</v>
      </c>
      <c r="C34" s="30" t="s">
        <v>993</v>
      </c>
      <c r="D34" s="13">
        <v>126782</v>
      </c>
      <c r="E34" s="14">
        <v>1553.27</v>
      </c>
      <c r="F34" s="15">
        <v>1.5100000000000001E-2</v>
      </c>
      <c r="G34" s="15"/>
    </row>
    <row r="35" spans="1:7" x14ac:dyDescent="0.25">
      <c r="A35" s="12" t="s">
        <v>1831</v>
      </c>
      <c r="B35" s="30" t="s">
        <v>1832</v>
      </c>
      <c r="C35" s="30" t="s">
        <v>922</v>
      </c>
      <c r="D35" s="13">
        <v>160000</v>
      </c>
      <c r="E35" s="14">
        <v>1552</v>
      </c>
      <c r="F35" s="15">
        <v>1.5100000000000001E-2</v>
      </c>
      <c r="G35" s="15"/>
    </row>
    <row r="36" spans="1:7" x14ac:dyDescent="0.25">
      <c r="A36" s="12" t="s">
        <v>1833</v>
      </c>
      <c r="B36" s="30" t="s">
        <v>1834</v>
      </c>
      <c r="C36" s="30" t="s">
        <v>945</v>
      </c>
      <c r="D36" s="13">
        <v>90000</v>
      </c>
      <c r="E36" s="14">
        <v>1349.46</v>
      </c>
      <c r="F36" s="15">
        <v>1.3100000000000001E-2</v>
      </c>
      <c r="G36" s="15"/>
    </row>
    <row r="37" spans="1:7" x14ac:dyDescent="0.25">
      <c r="A37" s="12" t="s">
        <v>1622</v>
      </c>
      <c r="B37" s="30" t="s">
        <v>1623</v>
      </c>
      <c r="C37" s="30" t="s">
        <v>948</v>
      </c>
      <c r="D37" s="13">
        <v>62767</v>
      </c>
      <c r="E37" s="14">
        <v>1305.1099999999999</v>
      </c>
      <c r="F37" s="15">
        <v>1.2699999999999999E-2</v>
      </c>
      <c r="G37" s="15"/>
    </row>
    <row r="38" spans="1:7" x14ac:dyDescent="0.25">
      <c r="A38" s="12" t="s">
        <v>1835</v>
      </c>
      <c r="B38" s="30" t="s">
        <v>1836</v>
      </c>
      <c r="C38" s="30" t="s">
        <v>867</v>
      </c>
      <c r="D38" s="13">
        <v>140000</v>
      </c>
      <c r="E38" s="14">
        <v>1222.97</v>
      </c>
      <c r="F38" s="15">
        <v>1.1900000000000001E-2</v>
      </c>
      <c r="G38" s="15"/>
    </row>
    <row r="39" spans="1:7" x14ac:dyDescent="0.25">
      <c r="A39" s="12" t="s">
        <v>1141</v>
      </c>
      <c r="B39" s="30" t="s">
        <v>1142</v>
      </c>
      <c r="C39" s="30" t="s">
        <v>1012</v>
      </c>
      <c r="D39" s="13">
        <v>95000</v>
      </c>
      <c r="E39" s="14">
        <v>1187.93</v>
      </c>
      <c r="F39" s="15">
        <v>1.15E-2</v>
      </c>
      <c r="G39" s="15"/>
    </row>
    <row r="40" spans="1:7" x14ac:dyDescent="0.25">
      <c r="A40" s="12" t="s">
        <v>1837</v>
      </c>
      <c r="B40" s="30" t="s">
        <v>1838</v>
      </c>
      <c r="C40" s="30" t="s">
        <v>1019</v>
      </c>
      <c r="D40" s="13">
        <v>184941</v>
      </c>
      <c r="E40" s="14">
        <v>1142.8399999999999</v>
      </c>
      <c r="F40" s="15">
        <v>1.11E-2</v>
      </c>
      <c r="G40" s="15"/>
    </row>
    <row r="41" spans="1:7" x14ac:dyDescent="0.25">
      <c r="A41" s="12" t="s">
        <v>1839</v>
      </c>
      <c r="B41" s="30" t="s">
        <v>1840</v>
      </c>
      <c r="C41" s="30" t="s">
        <v>990</v>
      </c>
      <c r="D41" s="13">
        <v>1100000</v>
      </c>
      <c r="E41" s="14">
        <v>1136.8499999999999</v>
      </c>
      <c r="F41" s="15">
        <v>1.0999999999999999E-2</v>
      </c>
      <c r="G41" s="15"/>
    </row>
    <row r="42" spans="1:7" x14ac:dyDescent="0.25">
      <c r="A42" s="12" t="s">
        <v>1841</v>
      </c>
      <c r="B42" s="30" t="s">
        <v>1842</v>
      </c>
      <c r="C42" s="30" t="s">
        <v>1531</v>
      </c>
      <c r="D42" s="13">
        <v>373098</v>
      </c>
      <c r="E42" s="14">
        <v>1052.8800000000001</v>
      </c>
      <c r="F42" s="15">
        <v>1.0200000000000001E-2</v>
      </c>
      <c r="G42" s="15"/>
    </row>
    <row r="43" spans="1:7" x14ac:dyDescent="0.25">
      <c r="A43" s="12" t="s">
        <v>1843</v>
      </c>
      <c r="B43" s="30" t="s">
        <v>1844</v>
      </c>
      <c r="C43" s="30" t="s">
        <v>922</v>
      </c>
      <c r="D43" s="13">
        <v>112226</v>
      </c>
      <c r="E43" s="14">
        <v>1024.6199999999999</v>
      </c>
      <c r="F43" s="15">
        <v>9.9000000000000008E-3</v>
      </c>
      <c r="G43" s="15"/>
    </row>
    <row r="44" spans="1:7" x14ac:dyDescent="0.25">
      <c r="A44" s="12" t="s">
        <v>1845</v>
      </c>
      <c r="B44" s="30" t="s">
        <v>1846</v>
      </c>
      <c r="C44" s="30" t="s">
        <v>1070</v>
      </c>
      <c r="D44" s="13">
        <v>200000</v>
      </c>
      <c r="E44" s="14">
        <v>921.4</v>
      </c>
      <c r="F44" s="15">
        <v>8.8999999999999999E-3</v>
      </c>
      <c r="G44" s="15"/>
    </row>
    <row r="45" spans="1:7" x14ac:dyDescent="0.25">
      <c r="A45" s="12" t="s">
        <v>1847</v>
      </c>
      <c r="B45" s="30" t="s">
        <v>1848</v>
      </c>
      <c r="C45" s="30" t="s">
        <v>938</v>
      </c>
      <c r="D45" s="13">
        <v>200000</v>
      </c>
      <c r="E45" s="14">
        <v>910</v>
      </c>
      <c r="F45" s="15">
        <v>8.8000000000000005E-3</v>
      </c>
      <c r="G45" s="15"/>
    </row>
    <row r="46" spans="1:7" x14ac:dyDescent="0.25">
      <c r="A46" s="12" t="s">
        <v>1849</v>
      </c>
      <c r="B46" s="30" t="s">
        <v>1850</v>
      </c>
      <c r="C46" s="30" t="s">
        <v>948</v>
      </c>
      <c r="D46" s="13">
        <v>30373</v>
      </c>
      <c r="E46" s="14">
        <v>841.26</v>
      </c>
      <c r="F46" s="15">
        <v>8.2000000000000007E-3</v>
      </c>
      <c r="G46" s="15"/>
    </row>
    <row r="47" spans="1:7" x14ac:dyDescent="0.25">
      <c r="A47" s="12" t="s">
        <v>1851</v>
      </c>
      <c r="B47" s="30" t="s">
        <v>1852</v>
      </c>
      <c r="C47" s="30" t="s">
        <v>982</v>
      </c>
      <c r="D47" s="13">
        <v>155000</v>
      </c>
      <c r="E47" s="14">
        <v>795.77</v>
      </c>
      <c r="F47" s="15">
        <v>7.7000000000000002E-3</v>
      </c>
      <c r="G47" s="15"/>
    </row>
    <row r="48" spans="1:7" x14ac:dyDescent="0.25">
      <c r="A48" s="12" t="s">
        <v>1853</v>
      </c>
      <c r="B48" s="30" t="s">
        <v>1854</v>
      </c>
      <c r="C48" s="30" t="s">
        <v>1085</v>
      </c>
      <c r="D48" s="13">
        <v>100000</v>
      </c>
      <c r="E48" s="14">
        <v>584.95000000000005</v>
      </c>
      <c r="F48" s="15">
        <v>5.7000000000000002E-3</v>
      </c>
      <c r="G48" s="15"/>
    </row>
    <row r="49" spans="1:7" x14ac:dyDescent="0.25">
      <c r="A49" s="12" t="s">
        <v>1855</v>
      </c>
      <c r="B49" s="30" t="s">
        <v>1856</v>
      </c>
      <c r="C49" s="30" t="s">
        <v>945</v>
      </c>
      <c r="D49" s="13">
        <v>98475</v>
      </c>
      <c r="E49" s="14">
        <v>562.78</v>
      </c>
      <c r="F49" s="15">
        <v>5.4999999999999997E-3</v>
      </c>
      <c r="G49" s="15"/>
    </row>
    <row r="50" spans="1:7" x14ac:dyDescent="0.25">
      <c r="A50" s="12" t="s">
        <v>1857</v>
      </c>
      <c r="B50" s="30" t="s">
        <v>1858</v>
      </c>
      <c r="C50" s="30" t="s">
        <v>970</v>
      </c>
      <c r="D50" s="13">
        <v>377924</v>
      </c>
      <c r="E50" s="14">
        <v>489.41</v>
      </c>
      <c r="F50" s="15">
        <v>4.7999999999999996E-3</v>
      </c>
      <c r="G50" s="15"/>
    </row>
    <row r="51" spans="1:7" x14ac:dyDescent="0.25">
      <c r="A51" s="12" t="s">
        <v>1859</v>
      </c>
      <c r="B51" s="30" t="s">
        <v>1860</v>
      </c>
      <c r="C51" s="30" t="s">
        <v>1070</v>
      </c>
      <c r="D51" s="13">
        <v>90000</v>
      </c>
      <c r="E51" s="14">
        <v>449.28</v>
      </c>
      <c r="F51" s="15">
        <v>4.4000000000000003E-3</v>
      </c>
      <c r="G51" s="15"/>
    </row>
    <row r="52" spans="1:7" x14ac:dyDescent="0.25">
      <c r="A52" s="12" t="s">
        <v>1777</v>
      </c>
      <c r="B52" s="30" t="s">
        <v>1778</v>
      </c>
      <c r="C52" s="30" t="s">
        <v>938</v>
      </c>
      <c r="D52" s="13">
        <v>80000</v>
      </c>
      <c r="E52" s="14">
        <v>418.52</v>
      </c>
      <c r="F52" s="15">
        <v>4.1000000000000003E-3</v>
      </c>
      <c r="G52" s="15"/>
    </row>
    <row r="53" spans="1:7" x14ac:dyDescent="0.25">
      <c r="A53" s="16" t="s">
        <v>102</v>
      </c>
      <c r="B53" s="31"/>
      <c r="C53" s="31"/>
      <c r="D53" s="17"/>
      <c r="E53" s="37">
        <v>98864.98</v>
      </c>
      <c r="F53" s="38">
        <v>0.95979999999999999</v>
      </c>
      <c r="G53" s="20"/>
    </row>
    <row r="54" spans="1:7" x14ac:dyDescent="0.25">
      <c r="A54" s="16" t="s">
        <v>1196</v>
      </c>
      <c r="B54" s="30"/>
      <c r="C54" s="30"/>
      <c r="D54" s="13"/>
      <c r="E54" s="14"/>
      <c r="F54" s="15"/>
      <c r="G54" s="15"/>
    </row>
    <row r="55" spans="1:7" x14ac:dyDescent="0.25">
      <c r="A55" s="16" t="s">
        <v>102</v>
      </c>
      <c r="B55" s="30"/>
      <c r="C55" s="30"/>
      <c r="D55" s="13"/>
      <c r="E55" s="39" t="s">
        <v>92</v>
      </c>
      <c r="F55" s="40" t="s">
        <v>92</v>
      </c>
      <c r="G55" s="15"/>
    </row>
    <row r="56" spans="1:7" x14ac:dyDescent="0.25">
      <c r="A56" s="21" t="s">
        <v>127</v>
      </c>
      <c r="B56" s="32"/>
      <c r="C56" s="32"/>
      <c r="D56" s="22"/>
      <c r="E56" s="27">
        <v>98864.98</v>
      </c>
      <c r="F56" s="28">
        <v>0.95979999999999999</v>
      </c>
      <c r="G56" s="20"/>
    </row>
    <row r="57" spans="1:7" x14ac:dyDescent="0.25">
      <c r="A57" s="12"/>
      <c r="B57" s="30"/>
      <c r="C57" s="30"/>
      <c r="D57" s="13"/>
      <c r="E57" s="14"/>
      <c r="F57" s="15"/>
      <c r="G57" s="15"/>
    </row>
    <row r="58" spans="1:7" x14ac:dyDescent="0.25">
      <c r="A58" s="16" t="s">
        <v>1197</v>
      </c>
      <c r="B58" s="30"/>
      <c r="C58" s="30"/>
      <c r="D58" s="13"/>
      <c r="E58" s="14"/>
      <c r="F58" s="15"/>
      <c r="G58" s="15"/>
    </row>
    <row r="59" spans="1:7" x14ac:dyDescent="0.25">
      <c r="A59" s="16" t="s">
        <v>1198</v>
      </c>
      <c r="B59" s="30"/>
      <c r="C59" s="30"/>
      <c r="D59" s="13"/>
      <c r="E59" s="14"/>
      <c r="F59" s="15"/>
      <c r="G59" s="15"/>
    </row>
    <row r="60" spans="1:7" x14ac:dyDescent="0.25">
      <c r="A60" s="12" t="s">
        <v>1861</v>
      </c>
      <c r="B60" s="30"/>
      <c r="C60" s="30" t="s">
        <v>927</v>
      </c>
      <c r="D60" s="13">
        <v>82800</v>
      </c>
      <c r="E60" s="14">
        <v>2088.63</v>
      </c>
      <c r="F60" s="15">
        <v>2.0275999999999999E-2</v>
      </c>
      <c r="G60" s="15"/>
    </row>
    <row r="61" spans="1:7" x14ac:dyDescent="0.25">
      <c r="A61" s="12" t="s">
        <v>1457</v>
      </c>
      <c r="B61" s="30"/>
      <c r="C61" s="30" t="s">
        <v>1458</v>
      </c>
      <c r="D61" s="13">
        <v>7950</v>
      </c>
      <c r="E61" s="14">
        <v>1359.7</v>
      </c>
      <c r="F61" s="15">
        <v>1.3199000000000001E-2</v>
      </c>
      <c r="G61" s="15"/>
    </row>
    <row r="62" spans="1:7" x14ac:dyDescent="0.25">
      <c r="A62" s="16" t="s">
        <v>102</v>
      </c>
      <c r="B62" s="31"/>
      <c r="C62" s="31"/>
      <c r="D62" s="17"/>
      <c r="E62" s="37">
        <v>3448.33</v>
      </c>
      <c r="F62" s="38">
        <v>3.3474999999999998E-2</v>
      </c>
      <c r="G62" s="20"/>
    </row>
    <row r="63" spans="1:7" x14ac:dyDescent="0.25">
      <c r="A63" s="12"/>
      <c r="B63" s="30"/>
      <c r="C63" s="30"/>
      <c r="D63" s="13"/>
      <c r="E63" s="14"/>
      <c r="F63" s="15"/>
      <c r="G63" s="15"/>
    </row>
    <row r="64" spans="1:7" x14ac:dyDescent="0.25">
      <c r="A64" s="12"/>
      <c r="B64" s="30"/>
      <c r="C64" s="30"/>
      <c r="D64" s="13"/>
      <c r="E64" s="14"/>
      <c r="F64" s="15"/>
      <c r="G64" s="15"/>
    </row>
    <row r="65" spans="1:7" x14ac:dyDescent="0.25">
      <c r="A65" s="12"/>
      <c r="B65" s="30"/>
      <c r="C65" s="30"/>
      <c r="D65" s="13"/>
      <c r="E65" s="14"/>
      <c r="F65" s="15"/>
      <c r="G65" s="15"/>
    </row>
    <row r="66" spans="1:7" x14ac:dyDescent="0.25">
      <c r="A66" s="21" t="s">
        <v>127</v>
      </c>
      <c r="B66" s="32"/>
      <c r="C66" s="32"/>
      <c r="D66" s="22"/>
      <c r="E66" s="18">
        <v>3448.33</v>
      </c>
      <c r="F66" s="19">
        <v>3.3474999999999998E-2</v>
      </c>
      <c r="G66" s="20"/>
    </row>
    <row r="67" spans="1:7" x14ac:dyDescent="0.25">
      <c r="A67" s="12"/>
      <c r="B67" s="30"/>
      <c r="C67" s="30"/>
      <c r="D67" s="13"/>
      <c r="E67" s="14"/>
      <c r="F67" s="15"/>
      <c r="G67" s="15"/>
    </row>
    <row r="68" spans="1:7" x14ac:dyDescent="0.25">
      <c r="A68" s="16" t="s">
        <v>93</v>
      </c>
      <c r="B68" s="30"/>
      <c r="C68" s="30"/>
      <c r="D68" s="13"/>
      <c r="E68" s="14"/>
      <c r="F68" s="15"/>
      <c r="G68" s="15"/>
    </row>
    <row r="69" spans="1:7" x14ac:dyDescent="0.25">
      <c r="A69" s="12"/>
      <c r="B69" s="30"/>
      <c r="C69" s="30"/>
      <c r="D69" s="13"/>
      <c r="E69" s="14"/>
      <c r="F69" s="15"/>
      <c r="G69" s="15"/>
    </row>
    <row r="70" spans="1:7" x14ac:dyDescent="0.25">
      <c r="A70" s="16" t="s">
        <v>94</v>
      </c>
      <c r="B70" s="30"/>
      <c r="C70" s="30"/>
      <c r="D70" s="13"/>
      <c r="E70" s="14"/>
      <c r="F70" s="15"/>
      <c r="G70" s="15"/>
    </row>
    <row r="71" spans="1:7" x14ac:dyDescent="0.25">
      <c r="A71" s="12" t="s">
        <v>1504</v>
      </c>
      <c r="B71" s="30" t="s">
        <v>1505</v>
      </c>
      <c r="C71" s="30" t="s">
        <v>97</v>
      </c>
      <c r="D71" s="13">
        <v>500000</v>
      </c>
      <c r="E71" s="14">
        <v>498.48</v>
      </c>
      <c r="F71" s="15">
        <v>4.7999999999999996E-3</v>
      </c>
      <c r="G71" s="15">
        <v>5.8597000000000003E-2</v>
      </c>
    </row>
    <row r="72" spans="1:7" x14ac:dyDescent="0.25">
      <c r="A72" s="16" t="s">
        <v>102</v>
      </c>
      <c r="B72" s="31"/>
      <c r="C72" s="31"/>
      <c r="D72" s="17"/>
      <c r="E72" s="37">
        <v>498.48</v>
      </c>
      <c r="F72" s="38">
        <v>4.7999999999999996E-3</v>
      </c>
      <c r="G72" s="20"/>
    </row>
    <row r="73" spans="1:7" x14ac:dyDescent="0.25">
      <c r="A73" s="12"/>
      <c r="B73" s="30"/>
      <c r="C73" s="30"/>
      <c r="D73" s="13"/>
      <c r="E73" s="14"/>
      <c r="F73" s="15"/>
      <c r="G73" s="15"/>
    </row>
    <row r="74" spans="1:7" x14ac:dyDescent="0.25">
      <c r="A74" s="21" t="s">
        <v>127</v>
      </c>
      <c r="B74" s="32"/>
      <c r="C74" s="32"/>
      <c r="D74" s="22"/>
      <c r="E74" s="18">
        <v>498.48</v>
      </c>
      <c r="F74" s="19">
        <v>4.7999999999999996E-3</v>
      </c>
      <c r="G74" s="20"/>
    </row>
    <row r="75" spans="1:7" x14ac:dyDescent="0.25">
      <c r="A75" s="12"/>
      <c r="B75" s="30"/>
      <c r="C75" s="30"/>
      <c r="D75" s="13"/>
      <c r="E75" s="14"/>
      <c r="F75" s="15"/>
      <c r="G75" s="15"/>
    </row>
    <row r="76" spans="1:7" x14ac:dyDescent="0.25">
      <c r="A76" s="12"/>
      <c r="B76" s="30"/>
      <c r="C76" s="30"/>
      <c r="D76" s="13"/>
      <c r="E76" s="14"/>
      <c r="F76" s="15"/>
      <c r="G76" s="15"/>
    </row>
    <row r="77" spans="1:7" x14ac:dyDescent="0.25">
      <c r="A77" s="16" t="s">
        <v>128</v>
      </c>
      <c r="B77" s="30"/>
      <c r="C77" s="30"/>
      <c r="D77" s="13"/>
      <c r="E77" s="14"/>
      <c r="F77" s="15"/>
      <c r="G77" s="15"/>
    </row>
    <row r="78" spans="1:7" x14ac:dyDescent="0.25">
      <c r="A78" s="12" t="s">
        <v>129</v>
      </c>
      <c r="B78" s="30"/>
      <c r="C78" s="30"/>
      <c r="D78" s="13"/>
      <c r="E78" s="14">
        <v>3563.27</v>
      </c>
      <c r="F78" s="15">
        <v>3.4599999999999999E-2</v>
      </c>
      <c r="G78" s="15">
        <v>5.9233000000000001E-2</v>
      </c>
    </row>
    <row r="79" spans="1:7" x14ac:dyDescent="0.25">
      <c r="A79" s="16" t="s">
        <v>102</v>
      </c>
      <c r="B79" s="31"/>
      <c r="C79" s="31"/>
      <c r="D79" s="17"/>
      <c r="E79" s="37">
        <v>3563.27</v>
      </c>
      <c r="F79" s="38">
        <v>3.4599999999999999E-2</v>
      </c>
      <c r="G79" s="20"/>
    </row>
    <row r="80" spans="1:7" x14ac:dyDescent="0.25">
      <c r="A80" s="12"/>
      <c r="B80" s="30"/>
      <c r="C80" s="30"/>
      <c r="D80" s="13"/>
      <c r="E80" s="14"/>
      <c r="F80" s="15"/>
      <c r="G80" s="15"/>
    </row>
    <row r="81" spans="1:7" x14ac:dyDescent="0.25">
      <c r="A81" s="21" t="s">
        <v>127</v>
      </c>
      <c r="B81" s="32"/>
      <c r="C81" s="32"/>
      <c r="D81" s="22"/>
      <c r="E81" s="18">
        <v>3563.27</v>
      </c>
      <c r="F81" s="19">
        <v>3.4599999999999999E-2</v>
      </c>
      <c r="G81" s="20"/>
    </row>
    <row r="82" spans="1:7" x14ac:dyDescent="0.25">
      <c r="A82" s="12" t="s">
        <v>130</v>
      </c>
      <c r="B82" s="30"/>
      <c r="C82" s="30"/>
      <c r="D82" s="13"/>
      <c r="E82" s="14">
        <v>0.5782545</v>
      </c>
      <c r="F82" s="15">
        <v>5.0000000000000004E-6</v>
      </c>
      <c r="G82" s="15"/>
    </row>
    <row r="83" spans="1:7" x14ac:dyDescent="0.25">
      <c r="A83" s="12" t="s">
        <v>131</v>
      </c>
      <c r="B83" s="30"/>
      <c r="C83" s="30"/>
      <c r="D83" s="13"/>
      <c r="E83" s="14">
        <v>81.791745500000005</v>
      </c>
      <c r="F83" s="15">
        <v>7.9500000000000003E-4</v>
      </c>
      <c r="G83" s="15">
        <v>5.9233000000000001E-2</v>
      </c>
    </row>
    <row r="84" spans="1:7" x14ac:dyDescent="0.25">
      <c r="A84" s="25" t="s">
        <v>132</v>
      </c>
      <c r="B84" s="33"/>
      <c r="C84" s="33"/>
      <c r="D84" s="26"/>
      <c r="E84" s="27">
        <v>103009.1</v>
      </c>
      <c r="F84" s="28">
        <v>1</v>
      </c>
      <c r="G84" s="28"/>
    </row>
    <row r="86" spans="1:7" x14ac:dyDescent="0.25">
      <c r="A86" s="1" t="s">
        <v>1388</v>
      </c>
    </row>
    <row r="89" spans="1:7" x14ac:dyDescent="0.25">
      <c r="A89" s="1" t="s">
        <v>1957</v>
      </c>
    </row>
    <row r="90" spans="1:7" x14ac:dyDescent="0.25">
      <c r="A90" s="47" t="s">
        <v>1958</v>
      </c>
      <c r="B90" s="34" t="s">
        <v>92</v>
      </c>
    </row>
    <row r="91" spans="1:7" x14ac:dyDescent="0.25">
      <c r="A91" t="s">
        <v>1959</v>
      </c>
    </row>
    <row r="92" spans="1:7" x14ac:dyDescent="0.25">
      <c r="A92" t="s">
        <v>1960</v>
      </c>
      <c r="B92" t="s">
        <v>1961</v>
      </c>
      <c r="C92" t="s">
        <v>1961</v>
      </c>
    </row>
    <row r="93" spans="1:7" x14ac:dyDescent="0.25">
      <c r="B93" s="48">
        <v>44803</v>
      </c>
      <c r="C93" s="48">
        <v>44834</v>
      </c>
    </row>
    <row r="94" spans="1:7" x14ac:dyDescent="0.25">
      <c r="A94" t="s">
        <v>1965</v>
      </c>
      <c r="B94">
        <v>18.425899999999999</v>
      </c>
      <c r="C94">
        <v>18.528400000000001</v>
      </c>
      <c r="E94" s="2"/>
      <c r="G94"/>
    </row>
    <row r="95" spans="1:7" x14ac:dyDescent="0.25">
      <c r="A95" t="s">
        <v>1966</v>
      </c>
      <c r="B95">
        <v>18.425899999999999</v>
      </c>
      <c r="C95">
        <v>18.528300000000002</v>
      </c>
      <c r="E95" s="2"/>
      <c r="G95"/>
    </row>
    <row r="96" spans="1:7" x14ac:dyDescent="0.25">
      <c r="A96" t="s">
        <v>1990</v>
      </c>
      <c r="B96">
        <v>17.868500000000001</v>
      </c>
      <c r="C96">
        <v>17.947600000000001</v>
      </c>
      <c r="E96" s="2"/>
      <c r="G96"/>
    </row>
    <row r="97" spans="1:7" x14ac:dyDescent="0.25">
      <c r="A97" t="s">
        <v>1991</v>
      </c>
      <c r="B97">
        <v>17.867599999999999</v>
      </c>
      <c r="C97">
        <v>17.9467</v>
      </c>
      <c r="E97" s="2"/>
      <c r="G97"/>
    </row>
    <row r="98" spans="1:7" x14ac:dyDescent="0.25">
      <c r="E98" s="2"/>
      <c r="G98"/>
    </row>
    <row r="99" spans="1:7" x14ac:dyDescent="0.25">
      <c r="A99" t="s">
        <v>1976</v>
      </c>
      <c r="B99" s="34" t="s">
        <v>92</v>
      </c>
    </row>
    <row r="100" spans="1:7" x14ac:dyDescent="0.25">
      <c r="A100" t="s">
        <v>1977</v>
      </c>
      <c r="B100" s="34" t="s">
        <v>92</v>
      </c>
    </row>
    <row r="101" spans="1:7" ht="30" x14ac:dyDescent="0.25">
      <c r="A101" s="47" t="s">
        <v>1978</v>
      </c>
      <c r="B101" s="34" t="s">
        <v>92</v>
      </c>
    </row>
    <row r="102" spans="1:7" x14ac:dyDescent="0.25">
      <c r="A102" s="47" t="s">
        <v>1979</v>
      </c>
      <c r="B102" s="34" t="s">
        <v>92</v>
      </c>
    </row>
    <row r="103" spans="1:7" x14ac:dyDescent="0.25">
      <c r="A103" t="s">
        <v>2018</v>
      </c>
      <c r="B103" s="49">
        <v>1.686415</v>
      </c>
    </row>
    <row r="104" spans="1:7" ht="30" x14ac:dyDescent="0.25">
      <c r="A104" s="47" t="s">
        <v>1981</v>
      </c>
      <c r="B104" s="34">
        <v>3448.3344000000002</v>
      </c>
    </row>
    <row r="105" spans="1:7" ht="30" x14ac:dyDescent="0.25">
      <c r="A105" s="47" t="s">
        <v>1982</v>
      </c>
      <c r="B105" s="34" t="s">
        <v>92</v>
      </c>
    </row>
    <row r="106" spans="1:7" x14ac:dyDescent="0.25">
      <c r="A106" t="s">
        <v>2114</v>
      </c>
      <c r="B106" s="34" t="s">
        <v>92</v>
      </c>
    </row>
    <row r="107" spans="1:7" x14ac:dyDescent="0.25">
      <c r="A107" t="s">
        <v>2115</v>
      </c>
      <c r="B107" s="34" t="s">
        <v>92</v>
      </c>
    </row>
    <row r="110" spans="1:7" ht="30" x14ac:dyDescent="0.25">
      <c r="A110" s="63" t="s">
        <v>2164</v>
      </c>
      <c r="B110" s="55" t="s">
        <v>2165</v>
      </c>
      <c r="C110" s="55" t="s">
        <v>2121</v>
      </c>
      <c r="D110" s="65" t="s">
        <v>2122</v>
      </c>
    </row>
    <row r="111" spans="1:7" ht="79.349999999999994" customHeight="1" x14ac:dyDescent="0.25">
      <c r="A111" s="64" t="str">
        <f>HYPERLINK("[EDEL_Portfolio Monthly 30092022.xlsx]EEMOF1!A1","EDELWEISS RECENTLY LISTED IPO FUND")</f>
        <v>EDELWEISS RECENTLY LISTED IPO FUND</v>
      </c>
      <c r="B111" s="56"/>
      <c r="C111" s="56" t="s">
        <v>2150</v>
      </c>
      <c r="D111"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94E86-FB35-467C-B777-8F66BE574E1C}">
  <dimension ref="A1:H57"/>
  <sheetViews>
    <sheetView showGridLines="0" workbookViewId="0">
      <pane ySplit="4" topLeftCell="A51"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67</v>
      </c>
      <c r="B1" s="66"/>
      <c r="C1" s="66"/>
      <c r="D1" s="66"/>
      <c r="E1" s="66"/>
      <c r="F1" s="66"/>
      <c r="G1" s="66"/>
      <c r="H1" s="51" t="str">
        <f>HYPERLINK("[EDEL_Portfolio Monthly 30092022.xlsx]Index!A1","Index")</f>
        <v>Index</v>
      </c>
    </row>
    <row r="2" spans="1:8" ht="18.75" x14ac:dyDescent="0.25">
      <c r="A2" s="66" t="s">
        <v>68</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882</v>
      </c>
      <c r="B8" s="30" t="s">
        <v>883</v>
      </c>
      <c r="C8" s="30" t="s">
        <v>855</v>
      </c>
      <c r="D8" s="13">
        <v>2664</v>
      </c>
      <c r="E8" s="14">
        <v>37.86</v>
      </c>
      <c r="F8" s="15">
        <v>0.25869999999999999</v>
      </c>
      <c r="G8" s="15"/>
    </row>
    <row r="9" spans="1:8" x14ac:dyDescent="0.25">
      <c r="A9" s="12" t="s">
        <v>902</v>
      </c>
      <c r="B9" s="30" t="s">
        <v>903</v>
      </c>
      <c r="C9" s="30" t="s">
        <v>855</v>
      </c>
      <c r="D9" s="13">
        <v>4219</v>
      </c>
      <c r="E9" s="14">
        <v>36.369999999999997</v>
      </c>
      <c r="F9" s="15">
        <v>0.2485</v>
      </c>
      <c r="G9" s="15"/>
    </row>
    <row r="10" spans="1:8" x14ac:dyDescent="0.25">
      <c r="A10" s="12" t="s">
        <v>853</v>
      </c>
      <c r="B10" s="30" t="s">
        <v>854</v>
      </c>
      <c r="C10" s="30" t="s">
        <v>855</v>
      </c>
      <c r="D10" s="13">
        <v>890</v>
      </c>
      <c r="E10" s="14">
        <v>16.190000000000001</v>
      </c>
      <c r="F10" s="15">
        <v>0.1106</v>
      </c>
      <c r="G10" s="15"/>
    </row>
    <row r="11" spans="1:8" x14ac:dyDescent="0.25">
      <c r="A11" s="12" t="s">
        <v>932</v>
      </c>
      <c r="B11" s="30" t="s">
        <v>933</v>
      </c>
      <c r="C11" s="30" t="s">
        <v>855</v>
      </c>
      <c r="D11" s="13">
        <v>2171</v>
      </c>
      <c r="E11" s="14">
        <v>15.92</v>
      </c>
      <c r="F11" s="15">
        <v>0.10879999999999999</v>
      </c>
      <c r="G11" s="15"/>
    </row>
    <row r="12" spans="1:8" x14ac:dyDescent="0.25">
      <c r="A12" s="12" t="s">
        <v>1151</v>
      </c>
      <c r="B12" s="30" t="s">
        <v>1152</v>
      </c>
      <c r="C12" s="30" t="s">
        <v>855</v>
      </c>
      <c r="D12" s="13">
        <v>2984</v>
      </c>
      <c r="E12" s="14">
        <v>15.83</v>
      </c>
      <c r="F12" s="15">
        <v>0.1082</v>
      </c>
      <c r="G12" s="15"/>
    </row>
    <row r="13" spans="1:8" x14ac:dyDescent="0.25">
      <c r="A13" s="12" t="s">
        <v>1035</v>
      </c>
      <c r="B13" s="30" t="s">
        <v>1036</v>
      </c>
      <c r="C13" s="30" t="s">
        <v>855</v>
      </c>
      <c r="D13" s="13">
        <v>759</v>
      </c>
      <c r="E13" s="14">
        <v>9</v>
      </c>
      <c r="F13" s="15">
        <v>6.1499999999999999E-2</v>
      </c>
      <c r="G13" s="15"/>
    </row>
    <row r="14" spans="1:8" x14ac:dyDescent="0.25">
      <c r="A14" s="12" t="s">
        <v>976</v>
      </c>
      <c r="B14" s="30" t="s">
        <v>977</v>
      </c>
      <c r="C14" s="30" t="s">
        <v>855</v>
      </c>
      <c r="D14" s="13">
        <v>550</v>
      </c>
      <c r="E14" s="14">
        <v>3.41</v>
      </c>
      <c r="F14" s="15">
        <v>2.3300000000000001E-2</v>
      </c>
      <c r="G14" s="15"/>
    </row>
    <row r="15" spans="1:8" x14ac:dyDescent="0.25">
      <c r="A15" s="12" t="s">
        <v>1147</v>
      </c>
      <c r="B15" s="30" t="s">
        <v>1148</v>
      </c>
      <c r="C15" s="30" t="s">
        <v>855</v>
      </c>
      <c r="D15" s="13">
        <v>2169</v>
      </c>
      <c r="E15" s="14">
        <v>2.87</v>
      </c>
      <c r="F15" s="15">
        <v>1.9599999999999999E-2</v>
      </c>
      <c r="G15" s="15"/>
    </row>
    <row r="16" spans="1:8" x14ac:dyDescent="0.25">
      <c r="A16" s="12" t="s">
        <v>1077</v>
      </c>
      <c r="B16" s="30" t="s">
        <v>1078</v>
      </c>
      <c r="C16" s="30" t="s">
        <v>855</v>
      </c>
      <c r="D16" s="13">
        <v>2335</v>
      </c>
      <c r="E16" s="14">
        <v>2.77</v>
      </c>
      <c r="F16" s="15">
        <v>1.89E-2</v>
      </c>
      <c r="G16" s="15"/>
    </row>
    <row r="17" spans="1:7" x14ac:dyDescent="0.25">
      <c r="A17" s="12" t="s">
        <v>1022</v>
      </c>
      <c r="B17" s="30" t="s">
        <v>1023</v>
      </c>
      <c r="C17" s="30" t="s">
        <v>855</v>
      </c>
      <c r="D17" s="13">
        <v>882</v>
      </c>
      <c r="E17" s="14">
        <v>2.35</v>
      </c>
      <c r="F17" s="15">
        <v>1.61E-2</v>
      </c>
      <c r="G17" s="15"/>
    </row>
    <row r="18" spans="1:7" x14ac:dyDescent="0.25">
      <c r="A18" s="12" t="s">
        <v>1681</v>
      </c>
      <c r="B18" s="30" t="s">
        <v>1682</v>
      </c>
      <c r="C18" s="30" t="s">
        <v>855</v>
      </c>
      <c r="D18" s="13">
        <v>3623</v>
      </c>
      <c r="E18" s="14">
        <v>1.81</v>
      </c>
      <c r="F18" s="15">
        <v>1.23E-2</v>
      </c>
      <c r="G18" s="15"/>
    </row>
    <row r="19" spans="1:7" x14ac:dyDescent="0.25">
      <c r="A19" s="12" t="s">
        <v>887</v>
      </c>
      <c r="B19" s="30" t="s">
        <v>888</v>
      </c>
      <c r="C19" s="30" t="s">
        <v>855</v>
      </c>
      <c r="D19" s="13">
        <v>3463</v>
      </c>
      <c r="E19" s="14">
        <v>1.27</v>
      </c>
      <c r="F19" s="15">
        <v>8.6E-3</v>
      </c>
      <c r="G19" s="15"/>
    </row>
    <row r="20" spans="1:7" x14ac:dyDescent="0.25">
      <c r="A20" s="12" t="s">
        <v>2109</v>
      </c>
      <c r="B20" s="30" t="s">
        <v>1670</v>
      </c>
      <c r="C20" s="30" t="s">
        <v>855</v>
      </c>
      <c r="D20" s="13">
        <v>1752</v>
      </c>
      <c r="E20" s="14">
        <v>0</v>
      </c>
      <c r="F20" s="15">
        <v>0</v>
      </c>
      <c r="G20" s="15"/>
    </row>
    <row r="21" spans="1:7" x14ac:dyDescent="0.25">
      <c r="A21" s="16" t="s">
        <v>102</v>
      </c>
      <c r="B21" s="31"/>
      <c r="C21" s="31"/>
      <c r="D21" s="17"/>
      <c r="E21" s="37">
        <v>145.65</v>
      </c>
      <c r="F21" s="38">
        <v>0.99509999999999998</v>
      </c>
      <c r="G21" s="20"/>
    </row>
    <row r="22" spans="1:7" x14ac:dyDescent="0.25">
      <c r="A22" s="16" t="s">
        <v>1196</v>
      </c>
      <c r="B22" s="30"/>
      <c r="C22" s="30"/>
      <c r="D22" s="13"/>
      <c r="E22" s="14"/>
      <c r="F22" s="15"/>
      <c r="G22" s="15"/>
    </row>
    <row r="23" spans="1:7" x14ac:dyDescent="0.25">
      <c r="A23" s="16" t="s">
        <v>102</v>
      </c>
      <c r="B23" s="30"/>
      <c r="C23" s="30"/>
      <c r="D23" s="13"/>
      <c r="E23" s="39" t="s">
        <v>92</v>
      </c>
      <c r="F23" s="40" t="s">
        <v>92</v>
      </c>
      <c r="G23" s="15"/>
    </row>
    <row r="24" spans="1:7" x14ac:dyDescent="0.25">
      <c r="A24" s="21" t="s">
        <v>127</v>
      </c>
      <c r="B24" s="32"/>
      <c r="C24" s="32"/>
      <c r="D24" s="22"/>
      <c r="E24" s="27">
        <v>145.65</v>
      </c>
      <c r="F24" s="28">
        <v>0.99509999999999998</v>
      </c>
      <c r="G24" s="20"/>
    </row>
    <row r="25" spans="1:7" x14ac:dyDescent="0.25">
      <c r="A25" s="12"/>
      <c r="B25" s="30"/>
      <c r="C25" s="30"/>
      <c r="D25" s="13"/>
      <c r="E25" s="14"/>
      <c r="F25" s="15"/>
      <c r="G25" s="15"/>
    </row>
    <row r="26" spans="1:7" x14ac:dyDescent="0.25">
      <c r="A26" s="12"/>
      <c r="B26" s="30"/>
      <c r="C26" s="30"/>
      <c r="D26" s="13"/>
      <c r="E26" s="14"/>
      <c r="F26" s="15"/>
      <c r="G26" s="15"/>
    </row>
    <row r="27" spans="1:7" x14ac:dyDescent="0.25">
      <c r="A27" s="16" t="s">
        <v>128</v>
      </c>
      <c r="B27" s="30"/>
      <c r="C27" s="30"/>
      <c r="D27" s="13"/>
      <c r="E27" s="14"/>
      <c r="F27" s="15"/>
      <c r="G27" s="15"/>
    </row>
    <row r="28" spans="1:7" x14ac:dyDescent="0.25">
      <c r="A28" s="12" t="s">
        <v>129</v>
      </c>
      <c r="B28" s="30"/>
      <c r="C28" s="30"/>
      <c r="D28" s="13"/>
      <c r="E28" s="14">
        <v>0.7</v>
      </c>
      <c r="F28" s="15">
        <v>4.7999999999999996E-3</v>
      </c>
      <c r="G28" s="15">
        <v>5.9233000000000001E-2</v>
      </c>
    </row>
    <row r="29" spans="1:7" x14ac:dyDescent="0.25">
      <c r="A29" s="16" t="s">
        <v>102</v>
      </c>
      <c r="B29" s="31"/>
      <c r="C29" s="31"/>
      <c r="D29" s="17"/>
      <c r="E29" s="37">
        <v>0.7</v>
      </c>
      <c r="F29" s="38">
        <v>4.7999999999999996E-3</v>
      </c>
      <c r="G29" s="20"/>
    </row>
    <row r="30" spans="1:7" x14ac:dyDescent="0.25">
      <c r="A30" s="12"/>
      <c r="B30" s="30"/>
      <c r="C30" s="30"/>
      <c r="D30" s="13"/>
      <c r="E30" s="14"/>
      <c r="F30" s="15"/>
      <c r="G30" s="15"/>
    </row>
    <row r="31" spans="1:7" x14ac:dyDescent="0.25">
      <c r="A31" s="21" t="s">
        <v>127</v>
      </c>
      <c r="B31" s="32"/>
      <c r="C31" s="32"/>
      <c r="D31" s="22"/>
      <c r="E31" s="18">
        <v>0.7</v>
      </c>
      <c r="F31" s="19">
        <v>4.7999999999999996E-3</v>
      </c>
      <c r="G31" s="20"/>
    </row>
    <row r="32" spans="1:7" x14ac:dyDescent="0.25">
      <c r="A32" s="12" t="s">
        <v>130</v>
      </c>
      <c r="B32" s="30"/>
      <c r="C32" s="30"/>
      <c r="D32" s="13"/>
      <c r="E32" s="14">
        <v>1.1349999999999999E-4</v>
      </c>
      <c r="F32" s="15">
        <v>0</v>
      </c>
      <c r="G32" s="15"/>
    </row>
    <row r="33" spans="1:7" x14ac:dyDescent="0.25">
      <c r="A33" s="12" t="s">
        <v>131</v>
      </c>
      <c r="B33" s="30"/>
      <c r="C33" s="30"/>
      <c r="D33" s="13"/>
      <c r="E33" s="23">
        <v>-1.1349999999999999E-4</v>
      </c>
      <c r="F33" s="15">
        <v>1E-4</v>
      </c>
      <c r="G33" s="15">
        <v>5.9233000000000001E-2</v>
      </c>
    </row>
    <row r="34" spans="1:7" x14ac:dyDescent="0.25">
      <c r="A34" s="25" t="s">
        <v>132</v>
      </c>
      <c r="B34" s="33"/>
      <c r="C34" s="33"/>
      <c r="D34" s="26"/>
      <c r="E34" s="27">
        <v>146.35</v>
      </c>
      <c r="F34" s="28">
        <v>1</v>
      </c>
      <c r="G34" s="28"/>
    </row>
    <row r="36" spans="1:7" x14ac:dyDescent="0.25">
      <c r="A36" s="67" t="s">
        <v>2110</v>
      </c>
      <c r="B36" s="67"/>
      <c r="C36" s="67"/>
      <c r="D36" s="67"/>
      <c r="E36" s="67"/>
      <c r="F36" s="67"/>
      <c r="G36" s="67"/>
    </row>
    <row r="39" spans="1:7" x14ac:dyDescent="0.25">
      <c r="A39" s="1" t="s">
        <v>1957</v>
      </c>
    </row>
    <row r="40" spans="1:7" x14ac:dyDescent="0.25">
      <c r="A40" s="47" t="s">
        <v>1958</v>
      </c>
      <c r="B40" s="34" t="s">
        <v>92</v>
      </c>
    </row>
    <row r="41" spans="1:7" x14ac:dyDescent="0.25">
      <c r="A41" t="s">
        <v>1959</v>
      </c>
    </row>
    <row r="42" spans="1:7" x14ac:dyDescent="0.25">
      <c r="A42" t="s">
        <v>1960</v>
      </c>
      <c r="B42" t="s">
        <v>1961</v>
      </c>
      <c r="C42" t="s">
        <v>1961</v>
      </c>
    </row>
    <row r="43" spans="1:7" x14ac:dyDescent="0.25">
      <c r="B43" s="48">
        <v>44803</v>
      </c>
      <c r="C43" s="48">
        <v>44834</v>
      </c>
    </row>
    <row r="44" spans="1:7" x14ac:dyDescent="0.25">
      <c r="A44" t="s">
        <v>1984</v>
      </c>
      <c r="B44">
        <v>4033.9621999999999</v>
      </c>
      <c r="C44">
        <v>3941.6428999999998</v>
      </c>
      <c r="E44" s="2"/>
      <c r="G44"/>
    </row>
    <row r="45" spans="1:7" x14ac:dyDescent="0.25">
      <c r="E45" s="2"/>
      <c r="G45"/>
    </row>
    <row r="46" spans="1:7" x14ac:dyDescent="0.25">
      <c r="A46" t="s">
        <v>1976</v>
      </c>
      <c r="B46" s="34" t="s">
        <v>92</v>
      </c>
    </row>
    <row r="47" spans="1:7" x14ac:dyDescent="0.25">
      <c r="A47" t="s">
        <v>1977</v>
      </c>
      <c r="B47" s="34" t="s">
        <v>92</v>
      </c>
    </row>
    <row r="48" spans="1:7" ht="30" x14ac:dyDescent="0.25">
      <c r="A48" s="47" t="s">
        <v>1978</v>
      </c>
      <c r="B48" s="34" t="s">
        <v>92</v>
      </c>
    </row>
    <row r="49" spans="1:4" x14ac:dyDescent="0.25">
      <c r="A49" s="47" t="s">
        <v>1979</v>
      </c>
      <c r="B49" s="34" t="s">
        <v>92</v>
      </c>
    </row>
    <row r="50" spans="1:4" x14ac:dyDescent="0.25">
      <c r="A50" t="s">
        <v>2018</v>
      </c>
      <c r="B50" s="49">
        <v>0.13009899999999999</v>
      </c>
    </row>
    <row r="51" spans="1:4" ht="30" x14ac:dyDescent="0.25">
      <c r="A51" s="47" t="s">
        <v>1981</v>
      </c>
      <c r="B51" s="34" t="s">
        <v>92</v>
      </c>
    </row>
    <row r="52" spans="1:4" ht="30" x14ac:dyDescent="0.25">
      <c r="A52" s="47" t="s">
        <v>1982</v>
      </c>
      <c r="B52" s="34" t="s">
        <v>92</v>
      </c>
    </row>
    <row r="53" spans="1:4" x14ac:dyDescent="0.25">
      <c r="A53" t="s">
        <v>2114</v>
      </c>
      <c r="B53" s="34" t="s">
        <v>92</v>
      </c>
    </row>
    <row r="54" spans="1:4" x14ac:dyDescent="0.25">
      <c r="A54" t="s">
        <v>2115</v>
      </c>
      <c r="B54" s="34" t="s">
        <v>92</v>
      </c>
    </row>
    <row r="56" spans="1:4" ht="30" x14ac:dyDescent="0.25">
      <c r="A56" s="63" t="s">
        <v>2164</v>
      </c>
      <c r="B56" s="55" t="s">
        <v>2165</v>
      </c>
      <c r="C56" s="55" t="s">
        <v>2121</v>
      </c>
      <c r="D56" s="65" t="s">
        <v>2122</v>
      </c>
    </row>
    <row r="57" spans="1:4" ht="91.35" customHeight="1" x14ac:dyDescent="0.25">
      <c r="A57" s="64" t="str">
        <f>HYPERLINK("[EDEL_Portfolio Monthly 30092022.xlsx]EENFBA!A1","Edelweiss ETF - Nifty Bank")</f>
        <v>Edelweiss ETF - Nifty Bank</v>
      </c>
      <c r="B57" s="56"/>
      <c r="C57" s="56" t="s">
        <v>2151</v>
      </c>
      <c r="D57" s="56"/>
    </row>
  </sheetData>
  <mergeCells count="3">
    <mergeCell ref="A1:G1"/>
    <mergeCell ref="A2:G2"/>
    <mergeCell ref="A36:G36"/>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6B88A-8479-419B-AE81-290EC17C53AD}">
  <dimension ref="A1:H168"/>
  <sheetViews>
    <sheetView showGridLines="0" workbookViewId="0">
      <pane ySplit="4" topLeftCell="A155"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69</v>
      </c>
      <c r="B1" s="66"/>
      <c r="C1" s="66"/>
      <c r="D1" s="66"/>
      <c r="E1" s="66"/>
      <c r="F1" s="66"/>
      <c r="G1" s="66"/>
      <c r="H1" s="51" t="str">
        <f>HYPERLINK("[EDEL_Portfolio Monthly 30092022.xlsx]Index!A1","Index")</f>
        <v>Index</v>
      </c>
    </row>
    <row r="2" spans="1:8" ht="18.75" x14ac:dyDescent="0.25">
      <c r="A2" s="66" t="s">
        <v>70</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902</v>
      </c>
      <c r="B8" s="30" t="s">
        <v>903</v>
      </c>
      <c r="C8" s="30" t="s">
        <v>855</v>
      </c>
      <c r="D8" s="13">
        <v>239278</v>
      </c>
      <c r="E8" s="14">
        <v>2062.58</v>
      </c>
      <c r="F8" s="15">
        <v>6.08E-2</v>
      </c>
      <c r="G8" s="15"/>
    </row>
    <row r="9" spans="1:8" x14ac:dyDescent="0.25">
      <c r="A9" s="12" t="s">
        <v>856</v>
      </c>
      <c r="B9" s="30" t="s">
        <v>857</v>
      </c>
      <c r="C9" s="30" t="s">
        <v>858</v>
      </c>
      <c r="D9" s="13">
        <v>57987</v>
      </c>
      <c r="E9" s="14">
        <v>1378.79</v>
      </c>
      <c r="F9" s="15">
        <v>4.07E-2</v>
      </c>
      <c r="G9" s="15"/>
    </row>
    <row r="10" spans="1:8" x14ac:dyDescent="0.25">
      <c r="A10" s="12" t="s">
        <v>882</v>
      </c>
      <c r="B10" s="30" t="s">
        <v>883</v>
      </c>
      <c r="C10" s="30" t="s">
        <v>855</v>
      </c>
      <c r="D10" s="13">
        <v>93448</v>
      </c>
      <c r="E10" s="14">
        <v>1328.22</v>
      </c>
      <c r="F10" s="15">
        <v>3.9199999999999999E-2</v>
      </c>
      <c r="G10" s="15"/>
    </row>
    <row r="11" spans="1:8" x14ac:dyDescent="0.25">
      <c r="A11" s="12" t="s">
        <v>900</v>
      </c>
      <c r="B11" s="30" t="s">
        <v>901</v>
      </c>
      <c r="C11" s="30" t="s">
        <v>881</v>
      </c>
      <c r="D11" s="13">
        <v>81324</v>
      </c>
      <c r="E11" s="14">
        <v>1149.47</v>
      </c>
      <c r="F11" s="15">
        <v>3.39E-2</v>
      </c>
      <c r="G11" s="15"/>
    </row>
    <row r="12" spans="1:8" x14ac:dyDescent="0.25">
      <c r="A12" s="12" t="s">
        <v>1117</v>
      </c>
      <c r="B12" s="30" t="s">
        <v>1118</v>
      </c>
      <c r="C12" s="30" t="s">
        <v>1028</v>
      </c>
      <c r="D12" s="13">
        <v>283476</v>
      </c>
      <c r="E12" s="14">
        <v>941.71</v>
      </c>
      <c r="F12" s="15">
        <v>2.7799999999999998E-2</v>
      </c>
      <c r="G12" s="15"/>
    </row>
    <row r="13" spans="1:8" x14ac:dyDescent="0.25">
      <c r="A13" s="12" t="s">
        <v>991</v>
      </c>
      <c r="B13" s="30" t="s">
        <v>992</v>
      </c>
      <c r="C13" s="30" t="s">
        <v>993</v>
      </c>
      <c r="D13" s="13">
        <v>42771</v>
      </c>
      <c r="E13" s="14">
        <v>790.28</v>
      </c>
      <c r="F13" s="15">
        <v>2.3300000000000001E-2</v>
      </c>
      <c r="G13" s="15"/>
    </row>
    <row r="14" spans="1:8" x14ac:dyDescent="0.25">
      <c r="A14" s="12" t="s">
        <v>1151</v>
      </c>
      <c r="B14" s="30" t="s">
        <v>1152</v>
      </c>
      <c r="C14" s="30" t="s">
        <v>855</v>
      </c>
      <c r="D14" s="13">
        <v>145965</v>
      </c>
      <c r="E14" s="14">
        <v>774.49</v>
      </c>
      <c r="F14" s="15">
        <v>2.2800000000000001E-2</v>
      </c>
      <c r="G14" s="15"/>
    </row>
    <row r="15" spans="1:8" x14ac:dyDescent="0.25">
      <c r="A15" s="12" t="s">
        <v>1026</v>
      </c>
      <c r="B15" s="30" t="s">
        <v>1027</v>
      </c>
      <c r="C15" s="30" t="s">
        <v>1028</v>
      </c>
      <c r="D15" s="13">
        <v>25358</v>
      </c>
      <c r="E15" s="14">
        <v>683.77</v>
      </c>
      <c r="F15" s="15">
        <v>2.0199999999999999E-2</v>
      </c>
      <c r="G15" s="15"/>
    </row>
    <row r="16" spans="1:8" x14ac:dyDescent="0.25">
      <c r="A16" s="12" t="s">
        <v>871</v>
      </c>
      <c r="B16" s="30" t="s">
        <v>872</v>
      </c>
      <c r="C16" s="30" t="s">
        <v>873</v>
      </c>
      <c r="D16" s="13">
        <v>69290</v>
      </c>
      <c r="E16" s="14">
        <v>657.32</v>
      </c>
      <c r="F16" s="15">
        <v>1.9400000000000001E-2</v>
      </c>
      <c r="G16" s="15"/>
    </row>
    <row r="17" spans="1:7" x14ac:dyDescent="0.25">
      <c r="A17" s="12" t="s">
        <v>932</v>
      </c>
      <c r="B17" s="30" t="s">
        <v>933</v>
      </c>
      <c r="C17" s="30" t="s">
        <v>855</v>
      </c>
      <c r="D17" s="13">
        <v>80791</v>
      </c>
      <c r="E17" s="14">
        <v>592.36</v>
      </c>
      <c r="F17" s="15">
        <v>1.7500000000000002E-2</v>
      </c>
      <c r="G17" s="15"/>
    </row>
    <row r="18" spans="1:7" x14ac:dyDescent="0.25">
      <c r="A18" s="12" t="s">
        <v>1172</v>
      </c>
      <c r="B18" s="30" t="s">
        <v>1173</v>
      </c>
      <c r="C18" s="30" t="s">
        <v>899</v>
      </c>
      <c r="D18" s="13">
        <v>334047</v>
      </c>
      <c r="E18" s="14">
        <v>533.30999999999995</v>
      </c>
      <c r="F18" s="15">
        <v>1.5699999999999999E-2</v>
      </c>
      <c r="G18" s="15"/>
    </row>
    <row r="19" spans="1:7" x14ac:dyDescent="0.25">
      <c r="A19" s="12" t="s">
        <v>915</v>
      </c>
      <c r="B19" s="30" t="s">
        <v>916</v>
      </c>
      <c r="C19" s="30" t="s">
        <v>867</v>
      </c>
      <c r="D19" s="13">
        <v>7103</v>
      </c>
      <c r="E19" s="14">
        <v>521.05999999999995</v>
      </c>
      <c r="F19" s="15">
        <v>1.54E-2</v>
      </c>
      <c r="G19" s="15"/>
    </row>
    <row r="20" spans="1:7" x14ac:dyDescent="0.25">
      <c r="A20" s="12" t="s">
        <v>1035</v>
      </c>
      <c r="B20" s="30" t="s">
        <v>1036</v>
      </c>
      <c r="C20" s="30" t="s">
        <v>855</v>
      </c>
      <c r="D20" s="13">
        <v>41414</v>
      </c>
      <c r="E20" s="14">
        <v>490.84</v>
      </c>
      <c r="F20" s="15">
        <v>1.4500000000000001E-2</v>
      </c>
      <c r="G20" s="15"/>
    </row>
    <row r="21" spans="1:7" x14ac:dyDescent="0.25">
      <c r="A21" s="12" t="s">
        <v>906</v>
      </c>
      <c r="B21" s="30" t="s">
        <v>907</v>
      </c>
      <c r="C21" s="30" t="s">
        <v>881</v>
      </c>
      <c r="D21" s="13">
        <v>45095</v>
      </c>
      <c r="E21" s="14">
        <v>420.44</v>
      </c>
      <c r="F21" s="15">
        <v>1.24E-2</v>
      </c>
      <c r="G21" s="15"/>
    </row>
    <row r="22" spans="1:7" x14ac:dyDescent="0.25">
      <c r="A22" s="12" t="s">
        <v>1510</v>
      </c>
      <c r="B22" s="30" t="s">
        <v>1511</v>
      </c>
      <c r="C22" s="30" t="s">
        <v>922</v>
      </c>
      <c r="D22" s="13">
        <v>10000</v>
      </c>
      <c r="E22" s="14">
        <v>391.68</v>
      </c>
      <c r="F22" s="15">
        <v>1.1599999999999999E-2</v>
      </c>
      <c r="G22" s="15"/>
    </row>
    <row r="23" spans="1:7" x14ac:dyDescent="0.25">
      <c r="A23" s="12" t="s">
        <v>865</v>
      </c>
      <c r="B23" s="30" t="s">
        <v>866</v>
      </c>
      <c r="C23" s="30" t="s">
        <v>867</v>
      </c>
      <c r="D23" s="13">
        <v>16884</v>
      </c>
      <c r="E23" s="14">
        <v>386.26</v>
      </c>
      <c r="F23" s="15">
        <v>1.14E-2</v>
      </c>
      <c r="G23" s="15"/>
    </row>
    <row r="24" spans="1:7" x14ac:dyDescent="0.25">
      <c r="A24" s="12" t="s">
        <v>1093</v>
      </c>
      <c r="B24" s="30" t="s">
        <v>1094</v>
      </c>
      <c r="C24" s="30" t="s">
        <v>970</v>
      </c>
      <c r="D24" s="13">
        <v>112807</v>
      </c>
      <c r="E24" s="14">
        <v>374.18</v>
      </c>
      <c r="F24" s="15">
        <v>1.0999999999999999E-2</v>
      </c>
      <c r="G24" s="15"/>
    </row>
    <row r="25" spans="1:7" x14ac:dyDescent="0.25">
      <c r="A25" s="12" t="s">
        <v>879</v>
      </c>
      <c r="B25" s="30" t="s">
        <v>880</v>
      </c>
      <c r="C25" s="30" t="s">
        <v>881</v>
      </c>
      <c r="D25" s="13">
        <v>12228</v>
      </c>
      <c r="E25" s="14">
        <v>367.4</v>
      </c>
      <c r="F25" s="15">
        <v>1.0800000000000001E-2</v>
      </c>
      <c r="G25" s="15"/>
    </row>
    <row r="26" spans="1:7" x14ac:dyDescent="0.25">
      <c r="A26" s="12" t="s">
        <v>1399</v>
      </c>
      <c r="B26" s="30" t="s">
        <v>1400</v>
      </c>
      <c r="C26" s="30" t="s">
        <v>1401</v>
      </c>
      <c r="D26" s="13">
        <v>284923</v>
      </c>
      <c r="E26" s="14">
        <v>361.28</v>
      </c>
      <c r="F26" s="15">
        <v>1.0699999999999999E-2</v>
      </c>
      <c r="G26" s="15"/>
    </row>
    <row r="27" spans="1:7" x14ac:dyDescent="0.25">
      <c r="A27" s="12" t="s">
        <v>859</v>
      </c>
      <c r="B27" s="30" t="s">
        <v>860</v>
      </c>
      <c r="C27" s="30" t="s">
        <v>861</v>
      </c>
      <c r="D27" s="13">
        <v>3935</v>
      </c>
      <c r="E27" s="14">
        <v>347.39</v>
      </c>
      <c r="F27" s="15">
        <v>1.0200000000000001E-2</v>
      </c>
      <c r="G27" s="15"/>
    </row>
    <row r="28" spans="1:7" x14ac:dyDescent="0.25">
      <c r="A28" s="12" t="s">
        <v>895</v>
      </c>
      <c r="B28" s="30" t="s">
        <v>896</v>
      </c>
      <c r="C28" s="30" t="s">
        <v>864</v>
      </c>
      <c r="D28" s="13">
        <v>313473</v>
      </c>
      <c r="E28" s="14">
        <v>316.45</v>
      </c>
      <c r="F28" s="15">
        <v>9.2999999999999992E-3</v>
      </c>
      <c r="G28" s="15"/>
    </row>
    <row r="29" spans="1:7" x14ac:dyDescent="0.25">
      <c r="A29" s="12" t="s">
        <v>1430</v>
      </c>
      <c r="B29" s="30" t="s">
        <v>1431</v>
      </c>
      <c r="C29" s="30" t="s">
        <v>990</v>
      </c>
      <c r="D29" s="13">
        <v>76755</v>
      </c>
      <c r="E29" s="14">
        <v>308.58999999999997</v>
      </c>
      <c r="F29" s="15">
        <v>9.1000000000000004E-3</v>
      </c>
      <c r="G29" s="15"/>
    </row>
    <row r="30" spans="1:7" x14ac:dyDescent="0.25">
      <c r="A30" s="12" t="s">
        <v>862</v>
      </c>
      <c r="B30" s="30" t="s">
        <v>863</v>
      </c>
      <c r="C30" s="30" t="s">
        <v>864</v>
      </c>
      <c r="D30" s="13">
        <v>12425</v>
      </c>
      <c r="E30" s="14">
        <v>291.35000000000002</v>
      </c>
      <c r="F30" s="15">
        <v>8.6E-3</v>
      </c>
      <c r="G30" s="15"/>
    </row>
    <row r="31" spans="1:7" x14ac:dyDescent="0.25">
      <c r="A31" s="12" t="s">
        <v>917</v>
      </c>
      <c r="B31" s="30" t="s">
        <v>918</v>
      </c>
      <c r="C31" s="30" t="s">
        <v>919</v>
      </c>
      <c r="D31" s="13">
        <v>74553</v>
      </c>
      <c r="E31" s="14">
        <v>291.17</v>
      </c>
      <c r="F31" s="15">
        <v>8.6E-3</v>
      </c>
      <c r="G31" s="15"/>
    </row>
    <row r="32" spans="1:7" x14ac:dyDescent="0.25">
      <c r="A32" s="12" t="s">
        <v>959</v>
      </c>
      <c r="B32" s="30" t="s">
        <v>960</v>
      </c>
      <c r="C32" s="30" t="s">
        <v>861</v>
      </c>
      <c r="D32" s="13">
        <v>20966</v>
      </c>
      <c r="E32" s="14">
        <v>265.89</v>
      </c>
      <c r="F32" s="15">
        <v>7.7999999999999996E-3</v>
      </c>
      <c r="G32" s="15"/>
    </row>
    <row r="33" spans="1:7" x14ac:dyDescent="0.25">
      <c r="A33" s="12" t="s">
        <v>1393</v>
      </c>
      <c r="B33" s="30" t="s">
        <v>1394</v>
      </c>
      <c r="C33" s="30" t="s">
        <v>948</v>
      </c>
      <c r="D33" s="13">
        <v>8260</v>
      </c>
      <c r="E33" s="14">
        <v>265.33999999999997</v>
      </c>
      <c r="F33" s="15">
        <v>7.7999999999999996E-3</v>
      </c>
      <c r="G33" s="15"/>
    </row>
    <row r="34" spans="1:7" x14ac:dyDescent="0.25">
      <c r="A34" s="12" t="s">
        <v>1153</v>
      </c>
      <c r="B34" s="30" t="s">
        <v>1154</v>
      </c>
      <c r="C34" s="30" t="s">
        <v>965</v>
      </c>
      <c r="D34" s="13">
        <v>8348</v>
      </c>
      <c r="E34" s="14">
        <v>257.82</v>
      </c>
      <c r="F34" s="15">
        <v>7.6E-3</v>
      </c>
      <c r="G34" s="15"/>
    </row>
    <row r="35" spans="1:7" x14ac:dyDescent="0.25">
      <c r="A35" s="12" t="s">
        <v>868</v>
      </c>
      <c r="B35" s="30" t="s">
        <v>869</v>
      </c>
      <c r="C35" s="30" t="s">
        <v>870</v>
      </c>
      <c r="D35" s="13">
        <v>36936</v>
      </c>
      <c r="E35" s="14">
        <v>248.23</v>
      </c>
      <c r="F35" s="15">
        <v>7.3000000000000001E-3</v>
      </c>
      <c r="G35" s="15"/>
    </row>
    <row r="36" spans="1:7" x14ac:dyDescent="0.25">
      <c r="A36" s="12" t="s">
        <v>1174</v>
      </c>
      <c r="B36" s="30" t="s">
        <v>1175</v>
      </c>
      <c r="C36" s="30" t="s">
        <v>1019</v>
      </c>
      <c r="D36" s="13">
        <v>68275</v>
      </c>
      <c r="E36" s="14">
        <v>238.35</v>
      </c>
      <c r="F36" s="15">
        <v>7.0000000000000001E-3</v>
      </c>
      <c r="G36" s="15"/>
    </row>
    <row r="37" spans="1:7" x14ac:dyDescent="0.25">
      <c r="A37" s="12" t="s">
        <v>1095</v>
      </c>
      <c r="B37" s="30" t="s">
        <v>1096</v>
      </c>
      <c r="C37" s="30" t="s">
        <v>861</v>
      </c>
      <c r="D37" s="13">
        <v>22400</v>
      </c>
      <c r="E37" s="14">
        <v>231.22</v>
      </c>
      <c r="F37" s="15">
        <v>6.7999999999999996E-3</v>
      </c>
      <c r="G37" s="15"/>
    </row>
    <row r="38" spans="1:7" x14ac:dyDescent="0.25">
      <c r="A38" s="12" t="s">
        <v>1071</v>
      </c>
      <c r="B38" s="30" t="s">
        <v>1072</v>
      </c>
      <c r="C38" s="30" t="s">
        <v>881</v>
      </c>
      <c r="D38" s="13">
        <v>7050</v>
      </c>
      <c r="E38" s="14">
        <v>228.5</v>
      </c>
      <c r="F38" s="15">
        <v>6.7000000000000002E-3</v>
      </c>
      <c r="G38" s="15"/>
    </row>
    <row r="39" spans="1:7" x14ac:dyDescent="0.25">
      <c r="A39" s="12" t="s">
        <v>1052</v>
      </c>
      <c r="B39" s="30" t="s">
        <v>1053</v>
      </c>
      <c r="C39" s="30" t="s">
        <v>876</v>
      </c>
      <c r="D39" s="13">
        <v>3646</v>
      </c>
      <c r="E39" s="14">
        <v>228.06</v>
      </c>
      <c r="F39" s="15">
        <v>6.7000000000000002E-3</v>
      </c>
      <c r="G39" s="15"/>
    </row>
    <row r="40" spans="1:7" x14ac:dyDescent="0.25">
      <c r="A40" s="12" t="s">
        <v>1664</v>
      </c>
      <c r="B40" s="30" t="s">
        <v>1665</v>
      </c>
      <c r="C40" s="30" t="s">
        <v>948</v>
      </c>
      <c r="D40" s="13">
        <v>8000</v>
      </c>
      <c r="E40" s="14">
        <v>219.55</v>
      </c>
      <c r="F40" s="15">
        <v>6.4999999999999997E-3</v>
      </c>
      <c r="G40" s="15"/>
    </row>
    <row r="41" spans="1:7" x14ac:dyDescent="0.25">
      <c r="A41" s="12" t="s">
        <v>1512</v>
      </c>
      <c r="B41" s="30" t="s">
        <v>1513</v>
      </c>
      <c r="C41" s="30" t="s">
        <v>861</v>
      </c>
      <c r="D41" s="13">
        <v>51565</v>
      </c>
      <c r="E41" s="14">
        <v>208.63</v>
      </c>
      <c r="F41" s="15">
        <v>6.1999999999999998E-3</v>
      </c>
      <c r="G41" s="15"/>
    </row>
    <row r="42" spans="1:7" x14ac:dyDescent="0.25">
      <c r="A42" s="12" t="s">
        <v>1029</v>
      </c>
      <c r="B42" s="30" t="s">
        <v>1030</v>
      </c>
      <c r="C42" s="30" t="s">
        <v>870</v>
      </c>
      <c r="D42" s="13">
        <v>20896</v>
      </c>
      <c r="E42" s="14">
        <v>207.75</v>
      </c>
      <c r="F42" s="15">
        <v>6.1000000000000004E-3</v>
      </c>
      <c r="G42" s="15"/>
    </row>
    <row r="43" spans="1:7" x14ac:dyDescent="0.25">
      <c r="A43" s="12" t="s">
        <v>1389</v>
      </c>
      <c r="B43" s="30" t="s">
        <v>1390</v>
      </c>
      <c r="C43" s="30" t="s">
        <v>867</v>
      </c>
      <c r="D43" s="13">
        <v>12350</v>
      </c>
      <c r="E43" s="14">
        <v>207.28</v>
      </c>
      <c r="F43" s="15">
        <v>6.1000000000000004E-3</v>
      </c>
      <c r="G43" s="15"/>
    </row>
    <row r="44" spans="1:7" x14ac:dyDescent="0.25">
      <c r="A44" s="12" t="s">
        <v>1391</v>
      </c>
      <c r="B44" s="30" t="s">
        <v>1392</v>
      </c>
      <c r="C44" s="30" t="s">
        <v>973</v>
      </c>
      <c r="D44" s="13">
        <v>225430</v>
      </c>
      <c r="E44" s="14">
        <v>196.24</v>
      </c>
      <c r="F44" s="15">
        <v>5.7999999999999996E-3</v>
      </c>
      <c r="G44" s="15"/>
    </row>
    <row r="45" spans="1:7" x14ac:dyDescent="0.25">
      <c r="A45" s="12" t="s">
        <v>983</v>
      </c>
      <c r="B45" s="30" t="s">
        <v>984</v>
      </c>
      <c r="C45" s="30" t="s">
        <v>985</v>
      </c>
      <c r="D45" s="13">
        <v>36375</v>
      </c>
      <c r="E45" s="14">
        <v>195.64</v>
      </c>
      <c r="F45" s="15">
        <v>5.7999999999999996E-3</v>
      </c>
      <c r="G45" s="15"/>
    </row>
    <row r="46" spans="1:7" x14ac:dyDescent="0.25">
      <c r="A46" s="12" t="s">
        <v>920</v>
      </c>
      <c r="B46" s="30" t="s">
        <v>921</v>
      </c>
      <c r="C46" s="30" t="s">
        <v>922</v>
      </c>
      <c r="D46" s="13">
        <v>17535</v>
      </c>
      <c r="E46" s="14">
        <v>193.72</v>
      </c>
      <c r="F46" s="15">
        <v>5.7000000000000002E-3</v>
      </c>
      <c r="G46" s="15"/>
    </row>
    <row r="47" spans="1:7" x14ac:dyDescent="0.25">
      <c r="A47" s="12" t="s">
        <v>1580</v>
      </c>
      <c r="B47" s="30" t="s">
        <v>1581</v>
      </c>
      <c r="C47" s="30" t="s">
        <v>886</v>
      </c>
      <c r="D47" s="13">
        <v>10000</v>
      </c>
      <c r="E47" s="14">
        <v>184.74</v>
      </c>
      <c r="F47" s="15">
        <v>5.4000000000000003E-3</v>
      </c>
      <c r="G47" s="15"/>
    </row>
    <row r="48" spans="1:7" x14ac:dyDescent="0.25">
      <c r="A48" s="12" t="s">
        <v>1624</v>
      </c>
      <c r="B48" s="30" t="s">
        <v>1625</v>
      </c>
      <c r="C48" s="30" t="s">
        <v>867</v>
      </c>
      <c r="D48" s="13">
        <v>28000</v>
      </c>
      <c r="E48" s="14">
        <v>183.01</v>
      </c>
      <c r="F48" s="15">
        <v>5.4000000000000003E-3</v>
      </c>
      <c r="G48" s="15"/>
    </row>
    <row r="49" spans="1:7" x14ac:dyDescent="0.25">
      <c r="A49" s="12" t="s">
        <v>1141</v>
      </c>
      <c r="B49" s="30" t="s">
        <v>1142</v>
      </c>
      <c r="C49" s="30" t="s">
        <v>1012</v>
      </c>
      <c r="D49" s="13">
        <v>14624</v>
      </c>
      <c r="E49" s="14">
        <v>182.87</v>
      </c>
      <c r="F49" s="15">
        <v>5.4000000000000003E-3</v>
      </c>
      <c r="G49" s="15"/>
    </row>
    <row r="50" spans="1:7" x14ac:dyDescent="0.25">
      <c r="A50" s="12" t="s">
        <v>1862</v>
      </c>
      <c r="B50" s="30" t="s">
        <v>1863</v>
      </c>
      <c r="C50" s="30" t="s">
        <v>1092</v>
      </c>
      <c r="D50" s="13">
        <v>30414</v>
      </c>
      <c r="E50" s="14">
        <v>181.8</v>
      </c>
      <c r="F50" s="15">
        <v>5.4000000000000003E-3</v>
      </c>
      <c r="G50" s="15"/>
    </row>
    <row r="51" spans="1:7" x14ac:dyDescent="0.25">
      <c r="A51" s="12" t="s">
        <v>1538</v>
      </c>
      <c r="B51" s="30" t="s">
        <v>1539</v>
      </c>
      <c r="C51" s="30" t="s">
        <v>927</v>
      </c>
      <c r="D51" s="13">
        <v>17335</v>
      </c>
      <c r="E51" s="14">
        <v>179.95</v>
      </c>
      <c r="F51" s="15">
        <v>5.3E-3</v>
      </c>
      <c r="G51" s="15"/>
    </row>
    <row r="52" spans="1:7" x14ac:dyDescent="0.25">
      <c r="A52" s="12" t="s">
        <v>1769</v>
      </c>
      <c r="B52" s="30" t="s">
        <v>1770</v>
      </c>
      <c r="C52" s="30" t="s">
        <v>873</v>
      </c>
      <c r="D52" s="13">
        <v>14000</v>
      </c>
      <c r="E52" s="14">
        <v>178.14</v>
      </c>
      <c r="F52" s="15">
        <v>5.3E-3</v>
      </c>
      <c r="G52" s="15"/>
    </row>
    <row r="53" spans="1:7" x14ac:dyDescent="0.25">
      <c r="A53" s="12" t="s">
        <v>1402</v>
      </c>
      <c r="B53" s="30" t="s">
        <v>1403</v>
      </c>
      <c r="C53" s="30" t="s">
        <v>948</v>
      </c>
      <c r="D53" s="13">
        <v>31850</v>
      </c>
      <c r="E53" s="14">
        <v>178.07</v>
      </c>
      <c r="F53" s="15">
        <v>5.3E-3</v>
      </c>
      <c r="G53" s="15"/>
    </row>
    <row r="54" spans="1:7" x14ac:dyDescent="0.25">
      <c r="A54" s="12" t="s">
        <v>1121</v>
      </c>
      <c r="B54" s="30" t="s">
        <v>1122</v>
      </c>
      <c r="C54" s="30" t="s">
        <v>867</v>
      </c>
      <c r="D54" s="13">
        <v>18793</v>
      </c>
      <c r="E54" s="14">
        <v>171.67</v>
      </c>
      <c r="F54" s="15">
        <v>5.1000000000000004E-3</v>
      </c>
      <c r="G54" s="15"/>
    </row>
    <row r="55" spans="1:7" x14ac:dyDescent="0.25">
      <c r="A55" s="12" t="s">
        <v>1161</v>
      </c>
      <c r="B55" s="30" t="s">
        <v>1162</v>
      </c>
      <c r="C55" s="30" t="s">
        <v>1163</v>
      </c>
      <c r="D55" s="13">
        <v>80309</v>
      </c>
      <c r="E55" s="14">
        <v>170.46</v>
      </c>
      <c r="F55" s="15">
        <v>5.0000000000000001E-3</v>
      </c>
      <c r="G55" s="15"/>
    </row>
    <row r="56" spans="1:7" x14ac:dyDescent="0.25">
      <c r="A56" s="12" t="s">
        <v>1536</v>
      </c>
      <c r="B56" s="30" t="s">
        <v>1537</v>
      </c>
      <c r="C56" s="30" t="s">
        <v>1070</v>
      </c>
      <c r="D56" s="13">
        <v>41660</v>
      </c>
      <c r="E56" s="14">
        <v>169.93</v>
      </c>
      <c r="F56" s="15">
        <v>5.0000000000000001E-3</v>
      </c>
      <c r="G56" s="15"/>
    </row>
    <row r="57" spans="1:7" x14ac:dyDescent="0.25">
      <c r="A57" s="12" t="s">
        <v>853</v>
      </c>
      <c r="B57" s="30" t="s">
        <v>854</v>
      </c>
      <c r="C57" s="30" t="s">
        <v>855</v>
      </c>
      <c r="D57" s="13">
        <v>9115</v>
      </c>
      <c r="E57" s="14">
        <v>165.82</v>
      </c>
      <c r="F57" s="15">
        <v>4.8999999999999998E-3</v>
      </c>
      <c r="G57" s="15"/>
    </row>
    <row r="58" spans="1:7" x14ac:dyDescent="0.25">
      <c r="A58" s="12" t="s">
        <v>1008</v>
      </c>
      <c r="B58" s="30" t="s">
        <v>1009</v>
      </c>
      <c r="C58" s="30" t="s">
        <v>873</v>
      </c>
      <c r="D58" s="13">
        <v>4432</v>
      </c>
      <c r="E58" s="14">
        <v>164.21</v>
      </c>
      <c r="F58" s="15">
        <v>4.7999999999999996E-3</v>
      </c>
      <c r="G58" s="15"/>
    </row>
    <row r="59" spans="1:7" x14ac:dyDescent="0.25">
      <c r="A59" s="12" t="s">
        <v>1397</v>
      </c>
      <c r="B59" s="30" t="s">
        <v>1398</v>
      </c>
      <c r="C59" s="30" t="s">
        <v>938</v>
      </c>
      <c r="D59" s="13">
        <v>6269</v>
      </c>
      <c r="E59" s="14">
        <v>158.44</v>
      </c>
      <c r="F59" s="15">
        <v>4.7000000000000002E-3</v>
      </c>
      <c r="G59" s="15"/>
    </row>
    <row r="60" spans="1:7" x14ac:dyDescent="0.25">
      <c r="A60" s="12" t="s">
        <v>1107</v>
      </c>
      <c r="B60" s="30" t="s">
        <v>1108</v>
      </c>
      <c r="C60" s="30" t="s">
        <v>956</v>
      </c>
      <c r="D60" s="13">
        <v>158975</v>
      </c>
      <c r="E60" s="14">
        <v>157.86000000000001</v>
      </c>
      <c r="F60" s="15">
        <v>4.7000000000000002E-3</v>
      </c>
      <c r="G60" s="15"/>
    </row>
    <row r="61" spans="1:7" x14ac:dyDescent="0.25">
      <c r="A61" s="12" t="s">
        <v>1046</v>
      </c>
      <c r="B61" s="30" t="s">
        <v>1047</v>
      </c>
      <c r="C61" s="30" t="s">
        <v>867</v>
      </c>
      <c r="D61" s="13">
        <v>80000</v>
      </c>
      <c r="E61" s="14">
        <v>148.19999999999999</v>
      </c>
      <c r="F61" s="15">
        <v>4.4000000000000003E-3</v>
      </c>
      <c r="G61" s="15"/>
    </row>
    <row r="62" spans="1:7" x14ac:dyDescent="0.25">
      <c r="A62" s="12" t="s">
        <v>1422</v>
      </c>
      <c r="B62" s="30" t="s">
        <v>1423</v>
      </c>
      <c r="C62" s="30" t="s">
        <v>867</v>
      </c>
      <c r="D62" s="13">
        <v>4500</v>
      </c>
      <c r="E62" s="14">
        <v>146.91</v>
      </c>
      <c r="F62" s="15">
        <v>4.3E-3</v>
      </c>
      <c r="G62" s="15"/>
    </row>
    <row r="63" spans="1:7" x14ac:dyDescent="0.25">
      <c r="A63" s="12" t="s">
        <v>1186</v>
      </c>
      <c r="B63" s="30" t="s">
        <v>1187</v>
      </c>
      <c r="C63" s="30" t="s">
        <v>873</v>
      </c>
      <c r="D63" s="13">
        <v>9227</v>
      </c>
      <c r="E63" s="14">
        <v>143.93</v>
      </c>
      <c r="F63" s="15">
        <v>4.1999999999999997E-3</v>
      </c>
      <c r="G63" s="15"/>
    </row>
    <row r="64" spans="1:7" x14ac:dyDescent="0.25">
      <c r="A64" s="12" t="s">
        <v>1508</v>
      </c>
      <c r="B64" s="30" t="s">
        <v>1509</v>
      </c>
      <c r="C64" s="30" t="s">
        <v>982</v>
      </c>
      <c r="D64" s="13">
        <v>3652</v>
      </c>
      <c r="E64" s="14">
        <v>140.35</v>
      </c>
      <c r="F64" s="15">
        <v>4.1000000000000003E-3</v>
      </c>
      <c r="G64" s="15"/>
    </row>
    <row r="65" spans="1:7" x14ac:dyDescent="0.25">
      <c r="A65" s="12" t="s">
        <v>1675</v>
      </c>
      <c r="B65" s="30" t="s">
        <v>1676</v>
      </c>
      <c r="C65" s="30" t="s">
        <v>948</v>
      </c>
      <c r="D65" s="13">
        <v>170</v>
      </c>
      <c r="E65" s="14">
        <v>138.81</v>
      </c>
      <c r="F65" s="15">
        <v>4.1000000000000003E-3</v>
      </c>
      <c r="G65" s="15"/>
    </row>
    <row r="66" spans="1:7" x14ac:dyDescent="0.25">
      <c r="A66" s="12" t="s">
        <v>1406</v>
      </c>
      <c r="B66" s="30" t="s">
        <v>1407</v>
      </c>
      <c r="C66" s="30" t="s">
        <v>881</v>
      </c>
      <c r="D66" s="13">
        <v>1572</v>
      </c>
      <c r="E66" s="14">
        <v>134.51</v>
      </c>
      <c r="F66" s="15">
        <v>4.0000000000000001E-3</v>
      </c>
      <c r="G66" s="15"/>
    </row>
    <row r="67" spans="1:7" x14ac:dyDescent="0.25">
      <c r="A67" s="12" t="s">
        <v>925</v>
      </c>
      <c r="B67" s="30" t="s">
        <v>926</v>
      </c>
      <c r="C67" s="30" t="s">
        <v>927</v>
      </c>
      <c r="D67" s="13">
        <v>10801</v>
      </c>
      <c r="E67" s="14">
        <v>129.16</v>
      </c>
      <c r="F67" s="15">
        <v>3.8E-3</v>
      </c>
      <c r="G67" s="15"/>
    </row>
    <row r="68" spans="1:7" x14ac:dyDescent="0.25">
      <c r="A68" s="12" t="s">
        <v>957</v>
      </c>
      <c r="B68" s="30" t="s">
        <v>958</v>
      </c>
      <c r="C68" s="30" t="s">
        <v>899</v>
      </c>
      <c r="D68" s="13">
        <v>24697</v>
      </c>
      <c r="E68" s="14">
        <v>120.25</v>
      </c>
      <c r="F68" s="15">
        <v>3.5000000000000001E-3</v>
      </c>
      <c r="G68" s="15"/>
    </row>
    <row r="69" spans="1:7" x14ac:dyDescent="0.25">
      <c r="A69" s="12" t="s">
        <v>1064</v>
      </c>
      <c r="B69" s="30" t="s">
        <v>1065</v>
      </c>
      <c r="C69" s="30" t="s">
        <v>867</v>
      </c>
      <c r="D69" s="13">
        <v>22699</v>
      </c>
      <c r="E69" s="14">
        <v>108.91</v>
      </c>
      <c r="F69" s="15">
        <v>3.2000000000000002E-3</v>
      </c>
      <c r="G69" s="15"/>
    </row>
    <row r="70" spans="1:7" x14ac:dyDescent="0.25">
      <c r="A70" s="12" t="s">
        <v>1395</v>
      </c>
      <c r="B70" s="30" t="s">
        <v>1396</v>
      </c>
      <c r="C70" s="30" t="s">
        <v>858</v>
      </c>
      <c r="D70" s="13">
        <v>26692</v>
      </c>
      <c r="E70" s="14">
        <v>81.36</v>
      </c>
      <c r="F70" s="15">
        <v>2.3999999999999998E-3</v>
      </c>
      <c r="G70" s="15"/>
    </row>
    <row r="71" spans="1:7" x14ac:dyDescent="0.25">
      <c r="A71" s="12" t="s">
        <v>1430</v>
      </c>
      <c r="B71" s="30" t="s">
        <v>1446</v>
      </c>
      <c r="C71" s="30" t="s">
        <v>990</v>
      </c>
      <c r="D71" s="13">
        <v>4339</v>
      </c>
      <c r="E71" s="14">
        <v>34.71</v>
      </c>
      <c r="F71" s="15">
        <v>1E-3</v>
      </c>
      <c r="G71" s="15"/>
    </row>
    <row r="72" spans="1:7" x14ac:dyDescent="0.25">
      <c r="A72" s="12" t="s">
        <v>1428</v>
      </c>
      <c r="B72" s="30" t="s">
        <v>1429</v>
      </c>
      <c r="C72" s="30" t="s">
        <v>1039</v>
      </c>
      <c r="D72" s="13">
        <v>10400</v>
      </c>
      <c r="E72" s="14">
        <v>33.78</v>
      </c>
      <c r="F72" s="15">
        <v>1E-3</v>
      </c>
      <c r="G72" s="15"/>
    </row>
    <row r="73" spans="1:7" x14ac:dyDescent="0.25">
      <c r="A73" s="12" t="s">
        <v>1440</v>
      </c>
      <c r="B73" s="30" t="s">
        <v>1441</v>
      </c>
      <c r="C73" s="30" t="s">
        <v>867</v>
      </c>
      <c r="D73" s="13">
        <v>8400</v>
      </c>
      <c r="E73" s="14">
        <v>33.340000000000003</v>
      </c>
      <c r="F73" s="15">
        <v>1E-3</v>
      </c>
      <c r="G73" s="15"/>
    </row>
    <row r="74" spans="1:7" x14ac:dyDescent="0.25">
      <c r="A74" s="12" t="s">
        <v>1697</v>
      </c>
      <c r="B74" s="30" t="s">
        <v>1698</v>
      </c>
      <c r="C74" s="30" t="s">
        <v>927</v>
      </c>
      <c r="D74" s="13">
        <v>515</v>
      </c>
      <c r="E74" s="14">
        <v>13.19</v>
      </c>
      <c r="F74" s="15">
        <v>4.0000000000000002E-4</v>
      </c>
      <c r="G74" s="15"/>
    </row>
    <row r="75" spans="1:7" x14ac:dyDescent="0.25">
      <c r="A75" s="12" t="s">
        <v>1450</v>
      </c>
      <c r="B75" s="30" t="s">
        <v>1451</v>
      </c>
      <c r="C75" s="30" t="s">
        <v>881</v>
      </c>
      <c r="D75" s="13">
        <v>143</v>
      </c>
      <c r="E75" s="14">
        <v>4.8099999999999996</v>
      </c>
      <c r="F75" s="15">
        <v>1E-4</v>
      </c>
      <c r="G75" s="15"/>
    </row>
    <row r="76" spans="1:7" x14ac:dyDescent="0.25">
      <c r="A76" s="16" t="s">
        <v>102</v>
      </c>
      <c r="B76" s="31"/>
      <c r="C76" s="31"/>
      <c r="D76" s="17"/>
      <c r="E76" s="37">
        <v>22991.8</v>
      </c>
      <c r="F76" s="38">
        <v>0.67800000000000005</v>
      </c>
      <c r="G76" s="20"/>
    </row>
    <row r="77" spans="1:7" x14ac:dyDescent="0.25">
      <c r="A77" s="16" t="s">
        <v>1196</v>
      </c>
      <c r="B77" s="30"/>
      <c r="C77" s="30"/>
      <c r="D77" s="13"/>
      <c r="E77" s="14"/>
      <c r="F77" s="15"/>
      <c r="G77" s="15"/>
    </row>
    <row r="78" spans="1:7" x14ac:dyDescent="0.25">
      <c r="A78" s="16" t="s">
        <v>102</v>
      </c>
      <c r="B78" s="30"/>
      <c r="C78" s="30"/>
      <c r="D78" s="13"/>
      <c r="E78" s="39" t="s">
        <v>92</v>
      </c>
      <c r="F78" s="40" t="s">
        <v>92</v>
      </c>
      <c r="G78" s="15"/>
    </row>
    <row r="79" spans="1:7" x14ac:dyDescent="0.25">
      <c r="A79" s="21" t="s">
        <v>127</v>
      </c>
      <c r="B79" s="32"/>
      <c r="C79" s="32"/>
      <c r="D79" s="22"/>
      <c r="E79" s="27">
        <v>22991.8</v>
      </c>
      <c r="F79" s="28">
        <v>0.67800000000000005</v>
      </c>
      <c r="G79" s="20"/>
    </row>
    <row r="80" spans="1:7" x14ac:dyDescent="0.25">
      <c r="A80" s="12"/>
      <c r="B80" s="30"/>
      <c r="C80" s="30"/>
      <c r="D80" s="13"/>
      <c r="E80" s="14"/>
      <c r="F80" s="15"/>
      <c r="G80" s="15"/>
    </row>
    <row r="81" spans="1:7" x14ac:dyDescent="0.25">
      <c r="A81" s="16" t="s">
        <v>1459</v>
      </c>
      <c r="B81" s="31"/>
      <c r="C81" s="31"/>
      <c r="D81" s="17"/>
      <c r="E81" s="46"/>
      <c r="F81" s="20"/>
      <c r="G81" s="20"/>
    </row>
    <row r="82" spans="1:7" x14ac:dyDescent="0.25">
      <c r="A82" s="12" t="s">
        <v>1864</v>
      </c>
      <c r="B82" s="30"/>
      <c r="C82" s="30" t="s">
        <v>1464</v>
      </c>
      <c r="D82" s="41">
        <v>-11400</v>
      </c>
      <c r="E82" s="23">
        <v>-1.32</v>
      </c>
      <c r="F82" s="15">
        <v>0</v>
      </c>
      <c r="G82" s="15"/>
    </row>
    <row r="83" spans="1:7" x14ac:dyDescent="0.25">
      <c r="A83" s="12" t="s">
        <v>1474</v>
      </c>
      <c r="B83" s="30"/>
      <c r="C83" s="30" t="s">
        <v>1464</v>
      </c>
      <c r="D83" s="41">
        <v>-900</v>
      </c>
      <c r="E83" s="23">
        <v>-2.1</v>
      </c>
      <c r="F83" s="24">
        <v>-1E-4</v>
      </c>
      <c r="G83" s="15"/>
    </row>
    <row r="84" spans="1:7" x14ac:dyDescent="0.25">
      <c r="A84" s="12" t="s">
        <v>1865</v>
      </c>
      <c r="B84" s="30"/>
      <c r="C84" s="30" t="s">
        <v>1464</v>
      </c>
      <c r="D84" s="41">
        <v>-65450</v>
      </c>
      <c r="E84" s="23">
        <v>-2.91</v>
      </c>
      <c r="F84" s="24">
        <v>-1E-4</v>
      </c>
      <c r="G84" s="15"/>
    </row>
    <row r="85" spans="1:7" x14ac:dyDescent="0.25">
      <c r="A85" s="12" t="s">
        <v>1866</v>
      </c>
      <c r="B85" s="30"/>
      <c r="C85" s="30" t="s">
        <v>1464</v>
      </c>
      <c r="D85" s="41">
        <v>-17200</v>
      </c>
      <c r="E85" s="23">
        <v>-3.42</v>
      </c>
      <c r="F85" s="24">
        <v>-1E-4</v>
      </c>
      <c r="G85" s="15"/>
    </row>
    <row r="86" spans="1:7" x14ac:dyDescent="0.25">
      <c r="A86" s="12" t="s">
        <v>1867</v>
      </c>
      <c r="B86" s="30"/>
      <c r="C86" s="30" t="s">
        <v>1464</v>
      </c>
      <c r="D86" s="41">
        <v>-1625</v>
      </c>
      <c r="E86" s="23">
        <v>-4.3099999999999996</v>
      </c>
      <c r="F86" s="24">
        <v>-1E-4</v>
      </c>
      <c r="G86" s="15"/>
    </row>
    <row r="87" spans="1:7" x14ac:dyDescent="0.25">
      <c r="A87" s="12" t="s">
        <v>1478</v>
      </c>
      <c r="B87" s="30"/>
      <c r="C87" s="30" t="s">
        <v>1464</v>
      </c>
      <c r="D87" s="41">
        <v>-9000</v>
      </c>
      <c r="E87" s="23">
        <v>-4.55</v>
      </c>
      <c r="F87" s="24">
        <v>-1E-4</v>
      </c>
      <c r="G87" s="15"/>
    </row>
    <row r="88" spans="1:7" x14ac:dyDescent="0.25">
      <c r="A88" s="16" t="s">
        <v>102</v>
      </c>
      <c r="B88" s="31"/>
      <c r="C88" s="31"/>
      <c r="D88" s="17"/>
      <c r="E88" s="42">
        <v>-18.61</v>
      </c>
      <c r="F88" s="43">
        <v>-5.0000000000000001E-4</v>
      </c>
      <c r="G88" s="20"/>
    </row>
    <row r="89" spans="1:7" x14ac:dyDescent="0.25">
      <c r="A89" s="12"/>
      <c r="B89" s="30"/>
      <c r="C89" s="30"/>
      <c r="D89" s="13"/>
      <c r="E89" s="14"/>
      <c r="F89" s="15"/>
      <c r="G89" s="15"/>
    </row>
    <row r="90" spans="1:7" x14ac:dyDescent="0.25">
      <c r="A90" s="21" t="s">
        <v>127</v>
      </c>
      <c r="B90" s="32"/>
      <c r="C90" s="32"/>
      <c r="D90" s="22"/>
      <c r="E90" s="44">
        <v>-18.61</v>
      </c>
      <c r="F90" s="45">
        <v>-5.0000000000000001E-4</v>
      </c>
      <c r="G90" s="20"/>
    </row>
    <row r="91" spans="1:7" x14ac:dyDescent="0.25">
      <c r="A91" s="16" t="s">
        <v>1197</v>
      </c>
      <c r="B91" s="30"/>
      <c r="C91" s="30"/>
      <c r="D91" s="13"/>
      <c r="E91" s="14"/>
      <c r="F91" s="15"/>
      <c r="G91" s="15"/>
    </row>
    <row r="92" spans="1:7" x14ac:dyDescent="0.25">
      <c r="A92" s="16" t="s">
        <v>1198</v>
      </c>
      <c r="B92" s="30"/>
      <c r="C92" s="30"/>
      <c r="D92" s="13"/>
      <c r="E92" s="14"/>
      <c r="F92" s="15"/>
      <c r="G92" s="15"/>
    </row>
    <row r="93" spans="1:7" x14ac:dyDescent="0.25">
      <c r="A93" s="12" t="s">
        <v>1457</v>
      </c>
      <c r="B93" s="30"/>
      <c r="C93" s="30" t="s">
        <v>1458</v>
      </c>
      <c r="D93" s="13">
        <v>7400</v>
      </c>
      <c r="E93" s="14">
        <v>1265.6400000000001</v>
      </c>
      <c r="F93" s="15">
        <v>3.7331000000000003E-2</v>
      </c>
      <c r="G93" s="15"/>
    </row>
    <row r="94" spans="1:7" x14ac:dyDescent="0.25">
      <c r="A94" s="12" t="s">
        <v>1220</v>
      </c>
      <c r="B94" s="30"/>
      <c r="C94" s="30" t="s">
        <v>855</v>
      </c>
      <c r="D94" s="13">
        <v>49500</v>
      </c>
      <c r="E94" s="14">
        <v>264.13</v>
      </c>
      <c r="F94" s="15">
        <v>7.79E-3</v>
      </c>
      <c r="G94" s="15"/>
    </row>
    <row r="95" spans="1:7" x14ac:dyDescent="0.25">
      <c r="A95" s="12" t="s">
        <v>1452</v>
      </c>
      <c r="B95" s="30"/>
      <c r="C95" s="30" t="s">
        <v>990</v>
      </c>
      <c r="D95" s="13">
        <v>28500</v>
      </c>
      <c r="E95" s="14">
        <v>226.82</v>
      </c>
      <c r="F95" s="15">
        <v>6.6899999999999998E-3</v>
      </c>
      <c r="G95" s="15"/>
    </row>
    <row r="96" spans="1:7" x14ac:dyDescent="0.25">
      <c r="A96" s="12" t="s">
        <v>1454</v>
      </c>
      <c r="B96" s="30"/>
      <c r="C96" s="30" t="s">
        <v>881</v>
      </c>
      <c r="D96" s="13">
        <v>4650</v>
      </c>
      <c r="E96" s="14">
        <v>156.54</v>
      </c>
      <c r="F96" s="15">
        <v>4.6169999999999996E-3</v>
      </c>
      <c r="G96" s="15"/>
    </row>
    <row r="97" spans="1:7" x14ac:dyDescent="0.25">
      <c r="A97" s="12" t="s">
        <v>1861</v>
      </c>
      <c r="B97" s="30"/>
      <c r="C97" s="30" t="s">
        <v>927</v>
      </c>
      <c r="D97" s="13">
        <v>6000</v>
      </c>
      <c r="E97" s="14">
        <v>151.35</v>
      </c>
      <c r="F97" s="15">
        <v>4.4640000000000001E-3</v>
      </c>
      <c r="G97" s="15"/>
    </row>
    <row r="98" spans="1:7" x14ac:dyDescent="0.25">
      <c r="A98" s="16" t="s">
        <v>102</v>
      </c>
      <c r="B98" s="31"/>
      <c r="C98" s="31"/>
      <c r="D98" s="17"/>
      <c r="E98" s="37">
        <v>2064.48</v>
      </c>
      <c r="F98" s="38">
        <v>6.0892000000000002E-2</v>
      </c>
      <c r="G98" s="20"/>
    </row>
    <row r="99" spans="1:7" x14ac:dyDescent="0.25">
      <c r="A99" s="12"/>
      <c r="B99" s="30"/>
      <c r="C99" s="30"/>
      <c r="D99" s="13"/>
      <c r="E99" s="14"/>
      <c r="F99" s="15"/>
      <c r="G99" s="15"/>
    </row>
    <row r="100" spans="1:7" x14ac:dyDescent="0.25">
      <c r="A100" s="12"/>
      <c r="B100" s="30"/>
      <c r="C100" s="30"/>
      <c r="D100" s="13"/>
      <c r="E100" s="14"/>
      <c r="F100" s="15"/>
      <c r="G100" s="15"/>
    </row>
    <row r="101" spans="1:7" x14ac:dyDescent="0.25">
      <c r="A101" s="16" t="s">
        <v>135</v>
      </c>
      <c r="B101" s="30"/>
      <c r="C101" s="30"/>
      <c r="D101" s="13"/>
      <c r="E101" s="14"/>
      <c r="F101" s="15"/>
      <c r="G101" s="15"/>
    </row>
    <row r="102" spans="1:7" x14ac:dyDescent="0.25">
      <c r="A102" s="16" t="s">
        <v>136</v>
      </c>
      <c r="B102" s="30"/>
      <c r="C102" s="30"/>
      <c r="D102" s="13"/>
      <c r="E102" s="14"/>
      <c r="F102" s="15"/>
      <c r="G102" s="15"/>
    </row>
    <row r="103" spans="1:7" x14ac:dyDescent="0.25">
      <c r="A103" s="12" t="s">
        <v>532</v>
      </c>
      <c r="B103" s="30" t="s">
        <v>533</v>
      </c>
      <c r="C103" s="30" t="s">
        <v>139</v>
      </c>
      <c r="D103" s="13">
        <v>2000000</v>
      </c>
      <c r="E103" s="14">
        <v>1996.47</v>
      </c>
      <c r="F103" s="15">
        <v>5.8900000000000001E-2</v>
      </c>
      <c r="G103" s="15">
        <v>7.3999999999999996E-2</v>
      </c>
    </row>
    <row r="104" spans="1:7" x14ac:dyDescent="0.25">
      <c r="A104" s="16" t="s">
        <v>102</v>
      </c>
      <c r="B104" s="31"/>
      <c r="C104" s="31"/>
      <c r="D104" s="17"/>
      <c r="E104" s="37">
        <v>1996.47</v>
      </c>
      <c r="F104" s="38">
        <v>5.8900000000000001E-2</v>
      </c>
      <c r="G104" s="20"/>
    </row>
    <row r="105" spans="1:7" x14ac:dyDescent="0.25">
      <c r="A105" s="12"/>
      <c r="B105" s="30"/>
      <c r="C105" s="30"/>
      <c r="D105" s="13"/>
      <c r="E105" s="14"/>
      <c r="F105" s="15"/>
      <c r="G105" s="15"/>
    </row>
    <row r="106" spans="1:7" x14ac:dyDescent="0.25">
      <c r="A106" s="16" t="s">
        <v>404</v>
      </c>
      <c r="B106" s="30"/>
      <c r="C106" s="30"/>
      <c r="D106" s="13"/>
      <c r="E106" s="14"/>
      <c r="F106" s="15"/>
      <c r="G106" s="15"/>
    </row>
    <row r="107" spans="1:7" x14ac:dyDescent="0.25">
      <c r="A107" s="12" t="s">
        <v>749</v>
      </c>
      <c r="B107" s="30" t="s">
        <v>750</v>
      </c>
      <c r="C107" s="30" t="s">
        <v>97</v>
      </c>
      <c r="D107" s="13">
        <v>1600000</v>
      </c>
      <c r="E107" s="14">
        <v>1521.34</v>
      </c>
      <c r="F107" s="15">
        <v>4.4900000000000002E-2</v>
      </c>
      <c r="G107" s="15">
        <v>7.2317000000000006E-2</v>
      </c>
    </row>
    <row r="108" spans="1:7" x14ac:dyDescent="0.25">
      <c r="A108" s="12" t="s">
        <v>605</v>
      </c>
      <c r="B108" s="30" t="s">
        <v>606</v>
      </c>
      <c r="C108" s="30" t="s">
        <v>97</v>
      </c>
      <c r="D108" s="13">
        <v>1500000</v>
      </c>
      <c r="E108" s="14">
        <v>1503.69</v>
      </c>
      <c r="F108" s="15">
        <v>4.4400000000000002E-2</v>
      </c>
      <c r="G108" s="15">
        <v>7.3133000000000004E-2</v>
      </c>
    </row>
    <row r="109" spans="1:7" x14ac:dyDescent="0.25">
      <c r="A109" s="12" t="s">
        <v>405</v>
      </c>
      <c r="B109" s="30" t="s">
        <v>406</v>
      </c>
      <c r="C109" s="30" t="s">
        <v>97</v>
      </c>
      <c r="D109" s="13">
        <v>1000000</v>
      </c>
      <c r="E109" s="14">
        <v>985.9</v>
      </c>
      <c r="F109" s="15">
        <v>2.9100000000000001E-2</v>
      </c>
      <c r="G109" s="15">
        <v>7.3743000000000003E-2</v>
      </c>
    </row>
    <row r="110" spans="1:7" x14ac:dyDescent="0.25">
      <c r="A110" s="16" t="s">
        <v>102</v>
      </c>
      <c r="B110" s="31"/>
      <c r="C110" s="31"/>
      <c r="D110" s="17"/>
      <c r="E110" s="37">
        <v>4010.93</v>
      </c>
      <c r="F110" s="38">
        <v>0.11840000000000001</v>
      </c>
      <c r="G110" s="20"/>
    </row>
    <row r="111" spans="1:7" x14ac:dyDescent="0.25">
      <c r="A111" s="12"/>
      <c r="B111" s="30"/>
      <c r="C111" s="30"/>
      <c r="D111" s="13"/>
      <c r="E111" s="14"/>
      <c r="F111" s="15"/>
      <c r="G111" s="15"/>
    </row>
    <row r="112" spans="1:7" x14ac:dyDescent="0.25">
      <c r="A112" s="16" t="s">
        <v>195</v>
      </c>
      <c r="B112" s="30"/>
      <c r="C112" s="30"/>
      <c r="D112" s="13"/>
      <c r="E112" s="14"/>
      <c r="F112" s="15"/>
      <c r="G112" s="15"/>
    </row>
    <row r="113" spans="1:7" x14ac:dyDescent="0.25">
      <c r="A113" s="16" t="s">
        <v>102</v>
      </c>
      <c r="B113" s="30"/>
      <c r="C113" s="30"/>
      <c r="D113" s="13"/>
      <c r="E113" s="39" t="s">
        <v>92</v>
      </c>
      <c r="F113" s="40" t="s">
        <v>92</v>
      </c>
      <c r="G113" s="15"/>
    </row>
    <row r="114" spans="1:7" x14ac:dyDescent="0.25">
      <c r="A114" s="12"/>
      <c r="B114" s="30"/>
      <c r="C114" s="30"/>
      <c r="D114" s="13"/>
      <c r="E114" s="14"/>
      <c r="F114" s="15"/>
      <c r="G114" s="15"/>
    </row>
    <row r="115" spans="1:7" x14ac:dyDescent="0.25">
      <c r="A115" s="16" t="s">
        <v>196</v>
      </c>
      <c r="B115" s="30"/>
      <c r="C115" s="30"/>
      <c r="D115" s="13"/>
      <c r="E115" s="14"/>
      <c r="F115" s="15"/>
      <c r="G115" s="15"/>
    </row>
    <row r="116" spans="1:7" x14ac:dyDescent="0.25">
      <c r="A116" s="16" t="s">
        <v>102</v>
      </c>
      <c r="B116" s="30"/>
      <c r="C116" s="30"/>
      <c r="D116" s="13"/>
      <c r="E116" s="39" t="s">
        <v>92</v>
      </c>
      <c r="F116" s="40" t="s">
        <v>92</v>
      </c>
      <c r="G116" s="15"/>
    </row>
    <row r="117" spans="1:7" x14ac:dyDescent="0.25">
      <c r="A117" s="12"/>
      <c r="B117" s="30"/>
      <c r="C117" s="30"/>
      <c r="D117" s="13"/>
      <c r="E117" s="14"/>
      <c r="F117" s="15"/>
      <c r="G117" s="15"/>
    </row>
    <row r="118" spans="1:7" x14ac:dyDescent="0.25">
      <c r="A118" s="21" t="s">
        <v>127</v>
      </c>
      <c r="B118" s="32"/>
      <c r="C118" s="32"/>
      <c r="D118" s="22"/>
      <c r="E118" s="18">
        <v>6007.4</v>
      </c>
      <c r="F118" s="19">
        <v>0.17730000000000001</v>
      </c>
      <c r="G118" s="20"/>
    </row>
    <row r="119" spans="1:7" x14ac:dyDescent="0.25">
      <c r="A119" s="12"/>
      <c r="B119" s="30"/>
      <c r="C119" s="30"/>
      <c r="D119" s="13"/>
      <c r="E119" s="14"/>
      <c r="F119" s="15"/>
      <c r="G119" s="15"/>
    </row>
    <row r="120" spans="1:7" x14ac:dyDescent="0.25">
      <c r="A120" s="12"/>
      <c r="B120" s="30"/>
      <c r="C120" s="30"/>
      <c r="D120" s="13"/>
      <c r="E120" s="14"/>
      <c r="F120" s="15"/>
      <c r="G120" s="15"/>
    </row>
    <row r="121" spans="1:7" x14ac:dyDescent="0.25">
      <c r="A121" s="16" t="s">
        <v>591</v>
      </c>
      <c r="B121" s="30"/>
      <c r="C121" s="30"/>
      <c r="D121" s="13"/>
      <c r="E121" s="14"/>
      <c r="F121" s="15"/>
      <c r="G121" s="15"/>
    </row>
    <row r="122" spans="1:7" x14ac:dyDescent="0.25">
      <c r="A122" s="12" t="s">
        <v>1651</v>
      </c>
      <c r="B122" s="30" t="s">
        <v>1652</v>
      </c>
      <c r="C122" s="30"/>
      <c r="D122" s="13">
        <v>13802.0762</v>
      </c>
      <c r="E122" s="14">
        <v>387.97</v>
      </c>
      <c r="F122" s="15">
        <v>1.14E-2</v>
      </c>
      <c r="G122" s="15"/>
    </row>
    <row r="123" spans="1:7" x14ac:dyDescent="0.25">
      <c r="A123" s="12" t="s">
        <v>1868</v>
      </c>
      <c r="B123" s="30" t="s">
        <v>1869</v>
      </c>
      <c r="C123" s="30"/>
      <c r="D123" s="13">
        <v>1634279.088</v>
      </c>
      <c r="E123" s="14">
        <v>160.11000000000001</v>
      </c>
      <c r="F123" s="15">
        <v>4.7000000000000002E-3</v>
      </c>
      <c r="G123" s="15"/>
    </row>
    <row r="124" spans="1:7" x14ac:dyDescent="0.25">
      <c r="A124" s="12"/>
      <c r="B124" s="30"/>
      <c r="C124" s="30"/>
      <c r="D124" s="13"/>
      <c r="E124" s="14"/>
      <c r="F124" s="15"/>
      <c r="G124" s="15"/>
    </row>
    <row r="125" spans="1:7" x14ac:dyDescent="0.25">
      <c r="A125" s="21" t="s">
        <v>127</v>
      </c>
      <c r="B125" s="32"/>
      <c r="C125" s="32"/>
      <c r="D125" s="22"/>
      <c r="E125" s="18">
        <v>548.08000000000004</v>
      </c>
      <c r="F125" s="19">
        <v>1.61E-2</v>
      </c>
      <c r="G125" s="20"/>
    </row>
    <row r="126" spans="1:7" x14ac:dyDescent="0.25">
      <c r="A126" s="12"/>
      <c r="B126" s="30"/>
      <c r="C126" s="30"/>
      <c r="D126" s="13"/>
      <c r="E126" s="14"/>
      <c r="F126" s="15"/>
      <c r="G126" s="15"/>
    </row>
    <row r="127" spans="1:7" x14ac:dyDescent="0.25">
      <c r="A127" s="16" t="s">
        <v>128</v>
      </c>
      <c r="B127" s="30"/>
      <c r="C127" s="30"/>
      <c r="D127" s="13"/>
      <c r="E127" s="14"/>
      <c r="F127" s="15"/>
      <c r="G127" s="15"/>
    </row>
    <row r="128" spans="1:7" x14ac:dyDescent="0.25">
      <c r="A128" s="12" t="s">
        <v>129</v>
      </c>
      <c r="B128" s="30"/>
      <c r="C128" s="30"/>
      <c r="D128" s="13"/>
      <c r="E128" s="14">
        <v>4499.8100000000004</v>
      </c>
      <c r="F128" s="15">
        <v>0.13270000000000001</v>
      </c>
      <c r="G128" s="15">
        <v>5.9233000000000001E-2</v>
      </c>
    </row>
    <row r="129" spans="1:7" x14ac:dyDescent="0.25">
      <c r="A129" s="16" t="s">
        <v>102</v>
      </c>
      <c r="B129" s="31"/>
      <c r="C129" s="31"/>
      <c r="D129" s="17"/>
      <c r="E129" s="37">
        <v>4499.8100000000004</v>
      </c>
      <c r="F129" s="38">
        <v>0.13270000000000001</v>
      </c>
      <c r="G129" s="20"/>
    </row>
    <row r="130" spans="1:7" x14ac:dyDescent="0.25">
      <c r="A130" s="12"/>
      <c r="B130" s="30"/>
      <c r="C130" s="30"/>
      <c r="D130" s="13"/>
      <c r="E130" s="14"/>
      <c r="F130" s="15"/>
      <c r="G130" s="15"/>
    </row>
    <row r="131" spans="1:7" x14ac:dyDescent="0.25">
      <c r="A131" s="21" t="s">
        <v>127</v>
      </c>
      <c r="B131" s="32"/>
      <c r="C131" s="32"/>
      <c r="D131" s="22"/>
      <c r="E131" s="18">
        <v>4499.8100000000004</v>
      </c>
      <c r="F131" s="19">
        <v>0.13270000000000001</v>
      </c>
      <c r="G131" s="20"/>
    </row>
    <row r="132" spans="1:7" x14ac:dyDescent="0.25">
      <c r="A132" s="12" t="s">
        <v>130</v>
      </c>
      <c r="B132" s="30"/>
      <c r="C132" s="30"/>
      <c r="D132" s="13"/>
      <c r="E132" s="14">
        <v>152.87676329999999</v>
      </c>
      <c r="F132" s="15">
        <v>4.509E-3</v>
      </c>
      <c r="G132" s="15"/>
    </row>
    <row r="133" spans="1:7" x14ac:dyDescent="0.25">
      <c r="A133" s="12" t="s">
        <v>131</v>
      </c>
      <c r="B133" s="30"/>
      <c r="C133" s="30"/>
      <c r="D133" s="13"/>
      <c r="E133" s="23">
        <v>-278.38676329999998</v>
      </c>
      <c r="F133" s="24">
        <v>-8.1089999999999999E-3</v>
      </c>
      <c r="G133" s="15">
        <v>5.9233000000000001E-2</v>
      </c>
    </row>
    <row r="134" spans="1:7" x14ac:dyDescent="0.25">
      <c r="A134" s="25" t="s">
        <v>132</v>
      </c>
      <c r="B134" s="33"/>
      <c r="C134" s="33"/>
      <c r="D134" s="26"/>
      <c r="E134" s="27">
        <v>33902.97</v>
      </c>
      <c r="F134" s="28">
        <v>1</v>
      </c>
      <c r="G134" s="28"/>
    </row>
    <row r="136" spans="1:7" x14ac:dyDescent="0.25">
      <c r="A136" s="1" t="s">
        <v>1388</v>
      </c>
    </row>
    <row r="137" spans="1:7" x14ac:dyDescent="0.25">
      <c r="A137" s="1" t="s">
        <v>134</v>
      </c>
    </row>
    <row r="139" spans="1:7" x14ac:dyDescent="0.25">
      <c r="A139" s="1" t="s">
        <v>1957</v>
      </c>
    </row>
    <row r="140" spans="1:7" x14ac:dyDescent="0.25">
      <c r="A140" s="47" t="s">
        <v>1958</v>
      </c>
      <c r="B140" s="34" t="s">
        <v>92</v>
      </c>
    </row>
    <row r="141" spans="1:7" x14ac:dyDescent="0.25">
      <c r="A141" t="s">
        <v>1959</v>
      </c>
    </row>
    <row r="142" spans="1:7" x14ac:dyDescent="0.25">
      <c r="A142" t="s">
        <v>1960</v>
      </c>
      <c r="B142" t="s">
        <v>1961</v>
      </c>
      <c r="C142" t="s">
        <v>1961</v>
      </c>
    </row>
    <row r="143" spans="1:7" x14ac:dyDescent="0.25">
      <c r="B143" s="48">
        <v>44803</v>
      </c>
      <c r="C143" s="48">
        <v>44834</v>
      </c>
    </row>
    <row r="144" spans="1:7" x14ac:dyDescent="0.25">
      <c r="A144" t="s">
        <v>1965</v>
      </c>
      <c r="B144">
        <v>43.35</v>
      </c>
      <c r="C144">
        <v>42.83</v>
      </c>
      <c r="E144" s="2"/>
      <c r="G144"/>
    </row>
    <row r="145" spans="1:7" x14ac:dyDescent="0.25">
      <c r="A145" t="s">
        <v>1966</v>
      </c>
      <c r="B145">
        <v>24.64</v>
      </c>
      <c r="C145">
        <v>24.19</v>
      </c>
      <c r="E145" s="2"/>
      <c r="G145"/>
    </row>
    <row r="146" spans="1:7" x14ac:dyDescent="0.25">
      <c r="A146" t="s">
        <v>2023</v>
      </c>
      <c r="B146">
        <v>39.07</v>
      </c>
      <c r="C146">
        <v>38.53</v>
      </c>
      <c r="E146" s="2"/>
      <c r="G146"/>
    </row>
    <row r="147" spans="1:7" x14ac:dyDescent="0.25">
      <c r="A147" t="s">
        <v>2024</v>
      </c>
      <c r="B147">
        <v>39.82</v>
      </c>
      <c r="C147">
        <v>39.28</v>
      </c>
      <c r="E147" s="2"/>
      <c r="G147"/>
    </row>
    <row r="148" spans="1:7" x14ac:dyDescent="0.25">
      <c r="A148" t="s">
        <v>1990</v>
      </c>
      <c r="B148">
        <v>39.56</v>
      </c>
      <c r="C148">
        <v>39.020000000000003</v>
      </c>
      <c r="E148" s="2"/>
      <c r="G148"/>
    </row>
    <row r="149" spans="1:7" x14ac:dyDescent="0.25">
      <c r="A149" t="s">
        <v>1991</v>
      </c>
      <c r="B149">
        <v>21.86</v>
      </c>
      <c r="C149">
        <v>21.41</v>
      </c>
      <c r="E149" s="2"/>
      <c r="G149"/>
    </row>
    <row r="150" spans="1:7" x14ac:dyDescent="0.25">
      <c r="E150" s="2"/>
      <c r="G150"/>
    </row>
    <row r="151" spans="1:7" x14ac:dyDescent="0.25">
      <c r="A151" t="s">
        <v>1994</v>
      </c>
    </row>
    <row r="153" spans="1:7" x14ac:dyDescent="0.25">
      <c r="A153" s="50" t="s">
        <v>1995</v>
      </c>
      <c r="B153" s="50" t="s">
        <v>1996</v>
      </c>
      <c r="C153" s="50" t="s">
        <v>1997</v>
      </c>
      <c r="D153" s="50" t="s">
        <v>1998</v>
      </c>
    </row>
    <row r="154" spans="1:7" x14ac:dyDescent="0.25">
      <c r="A154" s="50" t="s">
        <v>2027</v>
      </c>
      <c r="B154" s="50"/>
      <c r="C154" s="50">
        <v>0.15</v>
      </c>
      <c r="D154" s="50">
        <v>0.15</v>
      </c>
    </row>
    <row r="155" spans="1:7" x14ac:dyDescent="0.25">
      <c r="A155" s="50" t="s">
        <v>2028</v>
      </c>
      <c r="B155" s="50"/>
      <c r="C155" s="50">
        <v>0.15</v>
      </c>
      <c r="D155" s="50">
        <v>0.15</v>
      </c>
    </row>
    <row r="157" spans="1:7" x14ac:dyDescent="0.25">
      <c r="A157" t="s">
        <v>1977</v>
      </c>
      <c r="B157" s="34" t="s">
        <v>92</v>
      </c>
    </row>
    <row r="158" spans="1:7" ht="30" x14ac:dyDescent="0.25">
      <c r="A158" s="47" t="s">
        <v>1978</v>
      </c>
      <c r="B158" s="34" t="s">
        <v>92</v>
      </c>
    </row>
    <row r="159" spans="1:7" x14ac:dyDescent="0.25">
      <c r="A159" s="47" t="s">
        <v>1979</v>
      </c>
      <c r="B159" s="34" t="s">
        <v>92</v>
      </c>
    </row>
    <row r="160" spans="1:7" x14ac:dyDescent="0.25">
      <c r="A160" t="s">
        <v>2018</v>
      </c>
      <c r="B160" s="49">
        <v>1.783404</v>
      </c>
    </row>
    <row r="161" spans="1:4" ht="30" x14ac:dyDescent="0.25">
      <c r="A161" s="47" t="s">
        <v>1981</v>
      </c>
      <c r="B161" s="34">
        <v>2064.4759749999998</v>
      </c>
    </row>
    <row r="162" spans="1:4" ht="30" x14ac:dyDescent="0.25">
      <c r="A162" s="47" t="s">
        <v>1982</v>
      </c>
      <c r="B162" s="34" t="s">
        <v>92</v>
      </c>
    </row>
    <row r="163" spans="1:4" x14ac:dyDescent="0.25">
      <c r="A163" t="s">
        <v>2114</v>
      </c>
      <c r="B163" s="34" t="s">
        <v>92</v>
      </c>
    </row>
    <row r="164" spans="1:4" x14ac:dyDescent="0.25">
      <c r="A164" t="s">
        <v>2115</v>
      </c>
      <c r="B164" s="34" t="s">
        <v>92</v>
      </c>
    </row>
    <row r="167" spans="1:4" ht="30" x14ac:dyDescent="0.25">
      <c r="A167" s="63" t="s">
        <v>2164</v>
      </c>
      <c r="B167" s="55" t="s">
        <v>2165</v>
      </c>
      <c r="C167" s="55" t="s">
        <v>2121</v>
      </c>
      <c r="D167" s="65" t="s">
        <v>2122</v>
      </c>
    </row>
    <row r="168" spans="1:4" ht="80.45" customHeight="1" x14ac:dyDescent="0.25">
      <c r="A168" s="64" t="str">
        <f>HYPERLINK("[EDEL_Portfolio Monthly 30092022.xlsx]EEPRUA!A1","Edelweiss Aggressive Hybrid Fund")</f>
        <v>Edelweiss Aggressive Hybrid Fund</v>
      </c>
      <c r="B168" s="56"/>
      <c r="C168" s="57" t="s">
        <v>2152</v>
      </c>
      <c r="D168"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F4723-F64C-4A65-AEDD-A918FDF11335}">
  <dimension ref="A1:H109"/>
  <sheetViews>
    <sheetView showGridLines="0" workbookViewId="0">
      <pane ySplit="4" topLeftCell="A96"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71</v>
      </c>
      <c r="B1" s="66"/>
      <c r="C1" s="66"/>
      <c r="D1" s="66"/>
      <c r="E1" s="66"/>
      <c r="F1" s="66"/>
      <c r="G1" s="66"/>
      <c r="H1" s="51" t="str">
        <f>HYPERLINK("[EDEL_Portfolio Monthly 30092022.xlsx]Index!A1","Index")</f>
        <v>Index</v>
      </c>
    </row>
    <row r="2" spans="1:8" ht="18.75" x14ac:dyDescent="0.25">
      <c r="A2" s="66" t="s">
        <v>72</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1153</v>
      </c>
      <c r="B8" s="30" t="s">
        <v>1154</v>
      </c>
      <c r="C8" s="30" t="s">
        <v>965</v>
      </c>
      <c r="D8" s="13">
        <v>318046</v>
      </c>
      <c r="E8" s="14">
        <v>9822.5300000000007</v>
      </c>
      <c r="F8" s="15">
        <v>4.2900000000000001E-2</v>
      </c>
      <c r="G8" s="15"/>
    </row>
    <row r="9" spans="1:8" x14ac:dyDescent="0.25">
      <c r="A9" s="12" t="s">
        <v>925</v>
      </c>
      <c r="B9" s="30" t="s">
        <v>926</v>
      </c>
      <c r="C9" s="30" t="s">
        <v>927</v>
      </c>
      <c r="D9" s="13">
        <v>738087</v>
      </c>
      <c r="E9" s="14">
        <v>8826.41</v>
      </c>
      <c r="F9" s="15">
        <v>3.85E-2</v>
      </c>
      <c r="G9" s="15"/>
    </row>
    <row r="10" spans="1:8" x14ac:dyDescent="0.25">
      <c r="A10" s="12" t="s">
        <v>1077</v>
      </c>
      <c r="B10" s="30" t="s">
        <v>1078</v>
      </c>
      <c r="C10" s="30" t="s">
        <v>855</v>
      </c>
      <c r="D10" s="13">
        <v>7374016</v>
      </c>
      <c r="E10" s="14">
        <v>8756.64</v>
      </c>
      <c r="F10" s="15">
        <v>3.8199999999999998E-2</v>
      </c>
      <c r="G10" s="15"/>
    </row>
    <row r="11" spans="1:8" x14ac:dyDescent="0.25">
      <c r="A11" s="12" t="s">
        <v>1017</v>
      </c>
      <c r="B11" s="30" t="s">
        <v>1018</v>
      </c>
      <c r="C11" s="30" t="s">
        <v>1019</v>
      </c>
      <c r="D11" s="13">
        <v>566697</v>
      </c>
      <c r="E11" s="14">
        <v>8047.1</v>
      </c>
      <c r="F11" s="15">
        <v>3.5099999999999999E-2</v>
      </c>
      <c r="G11" s="15"/>
    </row>
    <row r="12" spans="1:8" x14ac:dyDescent="0.25">
      <c r="A12" s="12" t="s">
        <v>949</v>
      </c>
      <c r="B12" s="30" t="s">
        <v>950</v>
      </c>
      <c r="C12" s="30" t="s">
        <v>867</v>
      </c>
      <c r="D12" s="13">
        <v>1088213</v>
      </c>
      <c r="E12" s="14">
        <v>7967.9</v>
      </c>
      <c r="F12" s="15">
        <v>3.4799999999999998E-2</v>
      </c>
      <c r="G12" s="15"/>
    </row>
    <row r="13" spans="1:8" x14ac:dyDescent="0.25">
      <c r="A13" s="12" t="s">
        <v>1081</v>
      </c>
      <c r="B13" s="30" t="s">
        <v>1082</v>
      </c>
      <c r="C13" s="30" t="s">
        <v>922</v>
      </c>
      <c r="D13" s="13">
        <v>171611</v>
      </c>
      <c r="E13" s="14">
        <v>7706.79</v>
      </c>
      <c r="F13" s="15">
        <v>3.3599999999999998E-2</v>
      </c>
      <c r="G13" s="15"/>
    </row>
    <row r="14" spans="1:8" x14ac:dyDescent="0.25">
      <c r="A14" s="12" t="s">
        <v>1520</v>
      </c>
      <c r="B14" s="30" t="s">
        <v>1521</v>
      </c>
      <c r="C14" s="30" t="s">
        <v>945</v>
      </c>
      <c r="D14" s="13">
        <v>1651715</v>
      </c>
      <c r="E14" s="14">
        <v>6803.41</v>
      </c>
      <c r="F14" s="15">
        <v>2.9700000000000001E-2</v>
      </c>
      <c r="G14" s="15"/>
    </row>
    <row r="15" spans="1:8" x14ac:dyDescent="0.25">
      <c r="A15" s="12" t="s">
        <v>1562</v>
      </c>
      <c r="B15" s="30" t="s">
        <v>1563</v>
      </c>
      <c r="C15" s="30" t="s">
        <v>855</v>
      </c>
      <c r="D15" s="13">
        <v>3902157</v>
      </c>
      <c r="E15" s="14">
        <v>6793.66</v>
      </c>
      <c r="F15" s="15">
        <v>2.9700000000000001E-2</v>
      </c>
      <c r="G15" s="15"/>
    </row>
    <row r="16" spans="1:8" x14ac:dyDescent="0.25">
      <c r="A16" s="12" t="s">
        <v>1588</v>
      </c>
      <c r="B16" s="30" t="s">
        <v>1589</v>
      </c>
      <c r="C16" s="30" t="s">
        <v>855</v>
      </c>
      <c r="D16" s="13">
        <v>3013391</v>
      </c>
      <c r="E16" s="14">
        <v>5931.86</v>
      </c>
      <c r="F16" s="15">
        <v>2.5899999999999999E-2</v>
      </c>
      <c r="G16" s="15"/>
    </row>
    <row r="17" spans="1:7" x14ac:dyDescent="0.25">
      <c r="A17" s="12" t="s">
        <v>892</v>
      </c>
      <c r="B17" s="30" t="s">
        <v>893</v>
      </c>
      <c r="C17" s="30" t="s">
        <v>894</v>
      </c>
      <c r="D17" s="13">
        <v>3709075</v>
      </c>
      <c r="E17" s="14">
        <v>5661.9</v>
      </c>
      <c r="F17" s="15">
        <v>2.47E-2</v>
      </c>
      <c r="G17" s="15"/>
    </row>
    <row r="18" spans="1:7" x14ac:dyDescent="0.25">
      <c r="A18" s="12" t="s">
        <v>1536</v>
      </c>
      <c r="B18" s="30" t="s">
        <v>1537</v>
      </c>
      <c r="C18" s="30" t="s">
        <v>1070</v>
      </c>
      <c r="D18" s="13">
        <v>1377866</v>
      </c>
      <c r="E18" s="14">
        <v>5620.32</v>
      </c>
      <c r="F18" s="15">
        <v>2.4500000000000001E-2</v>
      </c>
      <c r="G18" s="15"/>
    </row>
    <row r="19" spans="1:7" x14ac:dyDescent="0.25">
      <c r="A19" s="12" t="s">
        <v>1408</v>
      </c>
      <c r="B19" s="30" t="s">
        <v>1409</v>
      </c>
      <c r="C19" s="30" t="s">
        <v>945</v>
      </c>
      <c r="D19" s="13">
        <v>464948</v>
      </c>
      <c r="E19" s="14">
        <v>5581.24</v>
      </c>
      <c r="F19" s="15">
        <v>2.4400000000000002E-2</v>
      </c>
      <c r="G19" s="15"/>
    </row>
    <row r="20" spans="1:7" x14ac:dyDescent="0.25">
      <c r="A20" s="12" t="s">
        <v>1101</v>
      </c>
      <c r="B20" s="30" t="s">
        <v>1102</v>
      </c>
      <c r="C20" s="30" t="s">
        <v>1012</v>
      </c>
      <c r="D20" s="13">
        <v>708399</v>
      </c>
      <c r="E20" s="14">
        <v>5402.25</v>
      </c>
      <c r="F20" s="15">
        <v>2.3599999999999999E-2</v>
      </c>
      <c r="G20" s="15"/>
    </row>
    <row r="21" spans="1:7" x14ac:dyDescent="0.25">
      <c r="A21" s="12" t="s">
        <v>1414</v>
      </c>
      <c r="B21" s="30" t="s">
        <v>1415</v>
      </c>
      <c r="C21" s="30" t="s">
        <v>867</v>
      </c>
      <c r="D21" s="13">
        <v>526797</v>
      </c>
      <c r="E21" s="14">
        <v>5236.8900000000003</v>
      </c>
      <c r="F21" s="15">
        <v>2.29E-2</v>
      </c>
      <c r="G21" s="15"/>
    </row>
    <row r="22" spans="1:7" x14ac:dyDescent="0.25">
      <c r="A22" s="12" t="s">
        <v>895</v>
      </c>
      <c r="B22" s="30" t="s">
        <v>896</v>
      </c>
      <c r="C22" s="30" t="s">
        <v>864</v>
      </c>
      <c r="D22" s="13">
        <v>4624266</v>
      </c>
      <c r="E22" s="14">
        <v>4668.2</v>
      </c>
      <c r="F22" s="15">
        <v>2.0400000000000001E-2</v>
      </c>
      <c r="G22" s="15"/>
    </row>
    <row r="23" spans="1:7" x14ac:dyDescent="0.25">
      <c r="A23" s="12" t="s">
        <v>1416</v>
      </c>
      <c r="B23" s="30" t="s">
        <v>1417</v>
      </c>
      <c r="C23" s="30" t="s">
        <v>1039</v>
      </c>
      <c r="D23" s="13">
        <v>897097</v>
      </c>
      <c r="E23" s="14">
        <v>4563.53</v>
      </c>
      <c r="F23" s="15">
        <v>1.9900000000000001E-2</v>
      </c>
      <c r="G23" s="15"/>
    </row>
    <row r="24" spans="1:7" x14ac:dyDescent="0.25">
      <c r="A24" s="12" t="s">
        <v>1801</v>
      </c>
      <c r="B24" s="30" t="s">
        <v>1802</v>
      </c>
      <c r="C24" s="30" t="s">
        <v>938</v>
      </c>
      <c r="D24" s="13">
        <v>240853</v>
      </c>
      <c r="E24" s="14">
        <v>4551.16</v>
      </c>
      <c r="F24" s="15">
        <v>1.9900000000000001E-2</v>
      </c>
      <c r="G24" s="15"/>
    </row>
    <row r="25" spans="1:7" x14ac:dyDescent="0.25">
      <c r="A25" s="12" t="s">
        <v>920</v>
      </c>
      <c r="B25" s="30" t="s">
        <v>921</v>
      </c>
      <c r="C25" s="30" t="s">
        <v>922</v>
      </c>
      <c r="D25" s="13">
        <v>404818</v>
      </c>
      <c r="E25" s="14">
        <v>4472.2299999999996</v>
      </c>
      <c r="F25" s="15">
        <v>1.95E-2</v>
      </c>
      <c r="G25" s="15"/>
    </row>
    <row r="26" spans="1:7" x14ac:dyDescent="0.25">
      <c r="A26" s="12" t="s">
        <v>1552</v>
      </c>
      <c r="B26" s="30" t="s">
        <v>1553</v>
      </c>
      <c r="C26" s="30" t="s">
        <v>985</v>
      </c>
      <c r="D26" s="13">
        <v>840597</v>
      </c>
      <c r="E26" s="14">
        <v>4239.13</v>
      </c>
      <c r="F26" s="15">
        <v>1.8499999999999999E-2</v>
      </c>
      <c r="G26" s="15"/>
    </row>
    <row r="27" spans="1:7" x14ac:dyDescent="0.25">
      <c r="A27" s="12" t="s">
        <v>897</v>
      </c>
      <c r="B27" s="30" t="s">
        <v>898</v>
      </c>
      <c r="C27" s="30" t="s">
        <v>899</v>
      </c>
      <c r="D27" s="13">
        <v>1923949</v>
      </c>
      <c r="E27" s="14">
        <v>4165.3500000000004</v>
      </c>
      <c r="F27" s="15">
        <v>1.8200000000000001E-2</v>
      </c>
      <c r="G27" s="15"/>
    </row>
    <row r="28" spans="1:7" x14ac:dyDescent="0.25">
      <c r="A28" s="12" t="s">
        <v>1044</v>
      </c>
      <c r="B28" s="30" t="s">
        <v>1045</v>
      </c>
      <c r="C28" s="30" t="s">
        <v>873</v>
      </c>
      <c r="D28" s="13">
        <v>811953</v>
      </c>
      <c r="E28" s="14">
        <v>4165.32</v>
      </c>
      <c r="F28" s="15">
        <v>1.8200000000000001E-2</v>
      </c>
      <c r="G28" s="15"/>
    </row>
    <row r="29" spans="1:7" x14ac:dyDescent="0.25">
      <c r="A29" s="12" t="s">
        <v>1532</v>
      </c>
      <c r="B29" s="30" t="s">
        <v>1533</v>
      </c>
      <c r="C29" s="30" t="s">
        <v>873</v>
      </c>
      <c r="D29" s="13">
        <v>211027</v>
      </c>
      <c r="E29" s="14">
        <v>4051.3</v>
      </c>
      <c r="F29" s="15">
        <v>1.77E-2</v>
      </c>
      <c r="G29" s="15"/>
    </row>
    <row r="30" spans="1:7" x14ac:dyDescent="0.25">
      <c r="A30" s="12" t="s">
        <v>1527</v>
      </c>
      <c r="B30" s="30" t="s">
        <v>1528</v>
      </c>
      <c r="C30" s="30" t="s">
        <v>948</v>
      </c>
      <c r="D30" s="13">
        <v>4614446</v>
      </c>
      <c r="E30" s="14">
        <v>4037.64</v>
      </c>
      <c r="F30" s="15">
        <v>1.7600000000000001E-2</v>
      </c>
      <c r="G30" s="15"/>
    </row>
    <row r="31" spans="1:7" x14ac:dyDescent="0.25">
      <c r="A31" s="12" t="s">
        <v>1616</v>
      </c>
      <c r="B31" s="30" t="s">
        <v>1617</v>
      </c>
      <c r="C31" s="30" t="s">
        <v>1019</v>
      </c>
      <c r="D31" s="13">
        <v>286535</v>
      </c>
      <c r="E31" s="14">
        <v>4036.71</v>
      </c>
      <c r="F31" s="15">
        <v>1.7600000000000001E-2</v>
      </c>
      <c r="G31" s="15"/>
    </row>
    <row r="32" spans="1:7" x14ac:dyDescent="0.25">
      <c r="A32" s="12" t="s">
        <v>1402</v>
      </c>
      <c r="B32" s="30" t="s">
        <v>1403</v>
      </c>
      <c r="C32" s="30" t="s">
        <v>948</v>
      </c>
      <c r="D32" s="13">
        <v>716774</v>
      </c>
      <c r="E32" s="14">
        <v>4007.48</v>
      </c>
      <c r="F32" s="15">
        <v>1.7500000000000002E-2</v>
      </c>
      <c r="G32" s="15"/>
    </row>
    <row r="33" spans="1:7" x14ac:dyDescent="0.25">
      <c r="A33" s="12" t="s">
        <v>1095</v>
      </c>
      <c r="B33" s="30" t="s">
        <v>1096</v>
      </c>
      <c r="C33" s="30" t="s">
        <v>861</v>
      </c>
      <c r="D33" s="13">
        <v>387280</v>
      </c>
      <c r="E33" s="14">
        <v>3997.7</v>
      </c>
      <c r="F33" s="15">
        <v>1.7500000000000002E-2</v>
      </c>
      <c r="G33" s="15"/>
    </row>
    <row r="34" spans="1:7" x14ac:dyDescent="0.25">
      <c r="A34" s="12" t="s">
        <v>961</v>
      </c>
      <c r="B34" s="30" t="s">
        <v>962</v>
      </c>
      <c r="C34" s="30" t="s">
        <v>870</v>
      </c>
      <c r="D34" s="13">
        <v>132048</v>
      </c>
      <c r="E34" s="14">
        <v>3959.26</v>
      </c>
      <c r="F34" s="15">
        <v>1.7299999999999999E-2</v>
      </c>
      <c r="G34" s="15"/>
    </row>
    <row r="35" spans="1:7" x14ac:dyDescent="0.25">
      <c r="A35" s="12" t="s">
        <v>1564</v>
      </c>
      <c r="B35" s="30" t="s">
        <v>1565</v>
      </c>
      <c r="C35" s="30" t="s">
        <v>927</v>
      </c>
      <c r="D35" s="13">
        <v>401462</v>
      </c>
      <c r="E35" s="14">
        <v>3510.79</v>
      </c>
      <c r="F35" s="15">
        <v>1.5299999999999999E-2</v>
      </c>
      <c r="G35" s="15"/>
    </row>
    <row r="36" spans="1:7" x14ac:dyDescent="0.25">
      <c r="A36" s="12" t="s">
        <v>1510</v>
      </c>
      <c r="B36" s="30" t="s">
        <v>1511</v>
      </c>
      <c r="C36" s="30" t="s">
        <v>922</v>
      </c>
      <c r="D36" s="13">
        <v>88369</v>
      </c>
      <c r="E36" s="14">
        <v>3461.24</v>
      </c>
      <c r="F36" s="15">
        <v>1.5100000000000001E-2</v>
      </c>
      <c r="G36" s="15"/>
    </row>
    <row r="37" spans="1:7" x14ac:dyDescent="0.25">
      <c r="A37" s="12" t="s">
        <v>1190</v>
      </c>
      <c r="B37" s="30" t="s">
        <v>1191</v>
      </c>
      <c r="C37" s="30" t="s">
        <v>970</v>
      </c>
      <c r="D37" s="13">
        <v>534188</v>
      </c>
      <c r="E37" s="14">
        <v>3326.39</v>
      </c>
      <c r="F37" s="15">
        <v>1.4500000000000001E-2</v>
      </c>
      <c r="G37" s="15"/>
    </row>
    <row r="38" spans="1:7" x14ac:dyDescent="0.25">
      <c r="A38" s="12" t="s">
        <v>1418</v>
      </c>
      <c r="B38" s="30" t="s">
        <v>1419</v>
      </c>
      <c r="C38" s="30" t="s">
        <v>970</v>
      </c>
      <c r="D38" s="13">
        <v>424737</v>
      </c>
      <c r="E38" s="14">
        <v>3051.31</v>
      </c>
      <c r="F38" s="15">
        <v>1.3299999999999999E-2</v>
      </c>
      <c r="G38" s="15"/>
    </row>
    <row r="39" spans="1:7" x14ac:dyDescent="0.25">
      <c r="A39" s="12" t="s">
        <v>1546</v>
      </c>
      <c r="B39" s="30" t="s">
        <v>1547</v>
      </c>
      <c r="C39" s="30" t="s">
        <v>973</v>
      </c>
      <c r="D39" s="13">
        <v>599444</v>
      </c>
      <c r="E39" s="14">
        <v>3016.7</v>
      </c>
      <c r="F39" s="15">
        <v>1.32E-2</v>
      </c>
      <c r="G39" s="15"/>
    </row>
    <row r="40" spans="1:7" x14ac:dyDescent="0.25">
      <c r="A40" s="12" t="s">
        <v>1129</v>
      </c>
      <c r="B40" s="30" t="s">
        <v>1130</v>
      </c>
      <c r="C40" s="30" t="s">
        <v>873</v>
      </c>
      <c r="D40" s="13">
        <v>328222</v>
      </c>
      <c r="E40" s="14">
        <v>3003.23</v>
      </c>
      <c r="F40" s="15">
        <v>1.3100000000000001E-2</v>
      </c>
      <c r="G40" s="15"/>
    </row>
    <row r="41" spans="1:7" x14ac:dyDescent="0.25">
      <c r="A41" s="12" t="s">
        <v>1033</v>
      </c>
      <c r="B41" s="30" t="s">
        <v>1034</v>
      </c>
      <c r="C41" s="30" t="s">
        <v>927</v>
      </c>
      <c r="D41" s="13">
        <v>425738</v>
      </c>
      <c r="E41" s="14">
        <v>2961.01</v>
      </c>
      <c r="F41" s="15">
        <v>1.29E-2</v>
      </c>
      <c r="G41" s="15"/>
    </row>
    <row r="42" spans="1:7" x14ac:dyDescent="0.25">
      <c r="A42" s="12" t="s">
        <v>1534</v>
      </c>
      <c r="B42" s="30" t="s">
        <v>1535</v>
      </c>
      <c r="C42" s="30" t="s">
        <v>927</v>
      </c>
      <c r="D42" s="13">
        <v>123930</v>
      </c>
      <c r="E42" s="14">
        <v>2766.68</v>
      </c>
      <c r="F42" s="15">
        <v>1.21E-2</v>
      </c>
      <c r="G42" s="15"/>
    </row>
    <row r="43" spans="1:7" x14ac:dyDescent="0.25">
      <c r="A43" s="12" t="s">
        <v>1062</v>
      </c>
      <c r="B43" s="30" t="s">
        <v>1063</v>
      </c>
      <c r="C43" s="30" t="s">
        <v>876</v>
      </c>
      <c r="D43" s="13">
        <v>103338</v>
      </c>
      <c r="E43" s="14">
        <v>2713.29</v>
      </c>
      <c r="F43" s="15">
        <v>1.18E-2</v>
      </c>
      <c r="G43" s="15"/>
    </row>
    <row r="44" spans="1:7" x14ac:dyDescent="0.25">
      <c r="A44" s="12" t="s">
        <v>1574</v>
      </c>
      <c r="B44" s="30" t="s">
        <v>1575</v>
      </c>
      <c r="C44" s="30" t="s">
        <v>876</v>
      </c>
      <c r="D44" s="13">
        <v>443417</v>
      </c>
      <c r="E44" s="14">
        <v>2594.4299999999998</v>
      </c>
      <c r="F44" s="15">
        <v>1.1299999999999999E-2</v>
      </c>
      <c r="G44" s="15"/>
    </row>
    <row r="45" spans="1:7" x14ac:dyDescent="0.25">
      <c r="A45" s="12" t="s">
        <v>1529</v>
      </c>
      <c r="B45" s="30" t="s">
        <v>1530</v>
      </c>
      <c r="C45" s="30" t="s">
        <v>1531</v>
      </c>
      <c r="D45" s="13">
        <v>583082</v>
      </c>
      <c r="E45" s="14">
        <v>2432.33</v>
      </c>
      <c r="F45" s="15">
        <v>1.06E-2</v>
      </c>
      <c r="G45" s="15"/>
    </row>
    <row r="46" spans="1:7" x14ac:dyDescent="0.25">
      <c r="A46" s="12" t="s">
        <v>1071</v>
      </c>
      <c r="B46" s="30" t="s">
        <v>1072</v>
      </c>
      <c r="C46" s="30" t="s">
        <v>881</v>
      </c>
      <c r="D46" s="13">
        <v>69937</v>
      </c>
      <c r="E46" s="14">
        <v>2266.8000000000002</v>
      </c>
      <c r="F46" s="15">
        <v>9.9000000000000008E-3</v>
      </c>
      <c r="G46" s="15"/>
    </row>
    <row r="47" spans="1:7" x14ac:dyDescent="0.25">
      <c r="A47" s="12" t="s">
        <v>1540</v>
      </c>
      <c r="B47" s="30" t="s">
        <v>1541</v>
      </c>
      <c r="C47" s="30" t="s">
        <v>945</v>
      </c>
      <c r="D47" s="13">
        <v>338698</v>
      </c>
      <c r="E47" s="14">
        <v>2153.61</v>
      </c>
      <c r="F47" s="15">
        <v>9.4000000000000004E-3</v>
      </c>
      <c r="G47" s="15"/>
    </row>
    <row r="48" spans="1:7" x14ac:dyDescent="0.25">
      <c r="A48" s="12" t="s">
        <v>1058</v>
      </c>
      <c r="B48" s="30" t="s">
        <v>1059</v>
      </c>
      <c r="C48" s="30" t="s">
        <v>881</v>
      </c>
      <c r="D48" s="13">
        <v>705119</v>
      </c>
      <c r="E48" s="14">
        <v>1991.61</v>
      </c>
      <c r="F48" s="15">
        <v>8.6999999999999994E-3</v>
      </c>
      <c r="G48" s="15"/>
    </row>
    <row r="49" spans="1:7" x14ac:dyDescent="0.25">
      <c r="A49" s="12" t="s">
        <v>1580</v>
      </c>
      <c r="B49" s="30" t="s">
        <v>1581</v>
      </c>
      <c r="C49" s="30" t="s">
        <v>886</v>
      </c>
      <c r="D49" s="13">
        <v>105204</v>
      </c>
      <c r="E49" s="14">
        <v>1943.54</v>
      </c>
      <c r="F49" s="15">
        <v>8.5000000000000006E-3</v>
      </c>
      <c r="G49" s="15"/>
    </row>
    <row r="50" spans="1:7" x14ac:dyDescent="0.25">
      <c r="A50" s="12" t="s">
        <v>1544</v>
      </c>
      <c r="B50" s="30" t="s">
        <v>1545</v>
      </c>
      <c r="C50" s="30" t="s">
        <v>894</v>
      </c>
      <c r="D50" s="13">
        <v>646929</v>
      </c>
      <c r="E50" s="14">
        <v>1780.03</v>
      </c>
      <c r="F50" s="15">
        <v>7.7999999999999996E-3</v>
      </c>
      <c r="G50" s="15"/>
    </row>
    <row r="51" spans="1:7" x14ac:dyDescent="0.25">
      <c r="A51" s="12" t="s">
        <v>1159</v>
      </c>
      <c r="B51" s="30" t="s">
        <v>1160</v>
      </c>
      <c r="C51" s="30" t="s">
        <v>1070</v>
      </c>
      <c r="D51" s="13">
        <v>304589</v>
      </c>
      <c r="E51" s="14">
        <v>1707.53</v>
      </c>
      <c r="F51" s="15">
        <v>7.4999999999999997E-3</v>
      </c>
      <c r="G51" s="15"/>
    </row>
    <row r="52" spans="1:7" x14ac:dyDescent="0.25">
      <c r="A52" s="12" t="s">
        <v>1064</v>
      </c>
      <c r="B52" s="30" t="s">
        <v>1065</v>
      </c>
      <c r="C52" s="30" t="s">
        <v>867</v>
      </c>
      <c r="D52" s="13">
        <v>351079</v>
      </c>
      <c r="E52" s="14">
        <v>1684.48</v>
      </c>
      <c r="F52" s="15">
        <v>7.4000000000000003E-3</v>
      </c>
      <c r="G52" s="15"/>
    </row>
    <row r="53" spans="1:7" x14ac:dyDescent="0.25">
      <c r="A53" s="12" t="s">
        <v>941</v>
      </c>
      <c r="B53" s="30" t="s">
        <v>942</v>
      </c>
      <c r="C53" s="30" t="s">
        <v>922</v>
      </c>
      <c r="D53" s="13">
        <v>66937</v>
      </c>
      <c r="E53" s="14">
        <v>1675.73</v>
      </c>
      <c r="F53" s="15">
        <v>7.3000000000000001E-3</v>
      </c>
      <c r="G53" s="15"/>
    </row>
    <row r="54" spans="1:7" x14ac:dyDescent="0.25">
      <c r="A54" s="12" t="s">
        <v>998</v>
      </c>
      <c r="B54" s="30" t="s">
        <v>999</v>
      </c>
      <c r="C54" s="30" t="s">
        <v>876</v>
      </c>
      <c r="D54" s="13">
        <v>103143</v>
      </c>
      <c r="E54" s="14">
        <v>1648.23</v>
      </c>
      <c r="F54" s="15">
        <v>7.1999999999999998E-3</v>
      </c>
      <c r="G54" s="15"/>
    </row>
    <row r="55" spans="1:7" x14ac:dyDescent="0.25">
      <c r="A55" s="12" t="s">
        <v>1668</v>
      </c>
      <c r="B55" s="30" t="s">
        <v>1669</v>
      </c>
      <c r="C55" s="30" t="s">
        <v>867</v>
      </c>
      <c r="D55" s="13">
        <v>135981</v>
      </c>
      <c r="E55" s="14">
        <v>1628.44</v>
      </c>
      <c r="F55" s="15">
        <v>7.1000000000000004E-3</v>
      </c>
      <c r="G55" s="15"/>
    </row>
    <row r="56" spans="1:7" x14ac:dyDescent="0.25">
      <c r="A56" s="12" t="s">
        <v>1542</v>
      </c>
      <c r="B56" s="30" t="s">
        <v>1543</v>
      </c>
      <c r="C56" s="30" t="s">
        <v>1531</v>
      </c>
      <c r="D56" s="13">
        <v>83347</v>
      </c>
      <c r="E56" s="14">
        <v>1608.26</v>
      </c>
      <c r="F56" s="15">
        <v>7.0000000000000001E-3</v>
      </c>
      <c r="G56" s="15"/>
    </row>
    <row r="57" spans="1:7" x14ac:dyDescent="0.25">
      <c r="A57" s="12" t="s">
        <v>1040</v>
      </c>
      <c r="B57" s="30" t="s">
        <v>1041</v>
      </c>
      <c r="C57" s="30" t="s">
        <v>1039</v>
      </c>
      <c r="D57" s="13">
        <v>171477</v>
      </c>
      <c r="E57" s="14">
        <v>1573.82</v>
      </c>
      <c r="F57" s="15">
        <v>6.8999999999999999E-3</v>
      </c>
      <c r="G57" s="15"/>
    </row>
    <row r="58" spans="1:7" x14ac:dyDescent="0.25">
      <c r="A58" s="12" t="s">
        <v>1119</v>
      </c>
      <c r="B58" s="30" t="s">
        <v>1120</v>
      </c>
      <c r="C58" s="30" t="s">
        <v>922</v>
      </c>
      <c r="D58" s="13">
        <v>16892</v>
      </c>
      <c r="E58" s="14">
        <v>1524.32</v>
      </c>
      <c r="F58" s="15">
        <v>6.7000000000000002E-3</v>
      </c>
      <c r="G58" s="15"/>
    </row>
    <row r="59" spans="1:7" x14ac:dyDescent="0.25">
      <c r="A59" s="12" t="s">
        <v>1060</v>
      </c>
      <c r="B59" s="30" t="s">
        <v>1061</v>
      </c>
      <c r="C59" s="30" t="s">
        <v>881</v>
      </c>
      <c r="D59" s="13">
        <v>64911</v>
      </c>
      <c r="E59" s="14">
        <v>1355.11</v>
      </c>
      <c r="F59" s="15">
        <v>5.8999999999999999E-3</v>
      </c>
      <c r="G59" s="15"/>
    </row>
    <row r="60" spans="1:7" x14ac:dyDescent="0.25">
      <c r="A60" s="12" t="s">
        <v>1438</v>
      </c>
      <c r="B60" s="30" t="s">
        <v>1439</v>
      </c>
      <c r="C60" s="30" t="s">
        <v>993</v>
      </c>
      <c r="D60" s="13">
        <v>516408</v>
      </c>
      <c r="E60" s="14">
        <v>1181.28</v>
      </c>
      <c r="F60" s="15">
        <v>5.1999999999999998E-3</v>
      </c>
      <c r="G60" s="15"/>
    </row>
    <row r="61" spans="1:7" x14ac:dyDescent="0.25">
      <c r="A61" s="12" t="s">
        <v>1550</v>
      </c>
      <c r="B61" s="30" t="s">
        <v>1551</v>
      </c>
      <c r="C61" s="30" t="s">
        <v>945</v>
      </c>
      <c r="D61" s="13">
        <v>26813</v>
      </c>
      <c r="E61" s="14">
        <v>1172.1600000000001</v>
      </c>
      <c r="F61" s="15">
        <v>5.1000000000000004E-3</v>
      </c>
      <c r="G61" s="15"/>
    </row>
    <row r="62" spans="1:7" x14ac:dyDescent="0.25">
      <c r="A62" s="12" t="s">
        <v>1593</v>
      </c>
      <c r="B62" s="30" t="s">
        <v>1594</v>
      </c>
      <c r="C62" s="30" t="s">
        <v>948</v>
      </c>
      <c r="D62" s="13">
        <v>320594</v>
      </c>
      <c r="E62" s="14">
        <v>1166.32</v>
      </c>
      <c r="F62" s="15">
        <v>5.1000000000000004E-3</v>
      </c>
      <c r="G62" s="15"/>
    </row>
    <row r="63" spans="1:7" x14ac:dyDescent="0.25">
      <c r="A63" s="12" t="s">
        <v>1048</v>
      </c>
      <c r="B63" s="30" t="s">
        <v>1049</v>
      </c>
      <c r="C63" s="30" t="s">
        <v>956</v>
      </c>
      <c r="D63" s="13">
        <v>270675</v>
      </c>
      <c r="E63" s="14">
        <v>1160.1099999999999</v>
      </c>
      <c r="F63" s="15">
        <v>5.1000000000000004E-3</v>
      </c>
      <c r="G63" s="15"/>
    </row>
    <row r="64" spans="1:7" x14ac:dyDescent="0.25">
      <c r="A64" s="12" t="s">
        <v>1538</v>
      </c>
      <c r="B64" s="30" t="s">
        <v>1539</v>
      </c>
      <c r="C64" s="30" t="s">
        <v>927</v>
      </c>
      <c r="D64" s="13">
        <v>96759</v>
      </c>
      <c r="E64" s="14">
        <v>1004.41</v>
      </c>
      <c r="F64" s="15">
        <v>4.4000000000000003E-3</v>
      </c>
      <c r="G64" s="15"/>
    </row>
    <row r="65" spans="1:7" x14ac:dyDescent="0.25">
      <c r="A65" s="12" t="s">
        <v>1516</v>
      </c>
      <c r="B65" s="30" t="s">
        <v>1517</v>
      </c>
      <c r="C65" s="30" t="s">
        <v>927</v>
      </c>
      <c r="D65" s="13">
        <v>25257</v>
      </c>
      <c r="E65" s="14">
        <v>633.75</v>
      </c>
      <c r="F65" s="15">
        <v>2.8E-3</v>
      </c>
      <c r="G65" s="15"/>
    </row>
    <row r="66" spans="1:7" x14ac:dyDescent="0.25">
      <c r="A66" s="12" t="s">
        <v>1558</v>
      </c>
      <c r="B66" s="30" t="s">
        <v>1559</v>
      </c>
      <c r="C66" s="30" t="s">
        <v>886</v>
      </c>
      <c r="D66" s="13">
        <v>812960</v>
      </c>
      <c r="E66" s="14">
        <v>552</v>
      </c>
      <c r="F66" s="15">
        <v>2.3999999999999998E-3</v>
      </c>
      <c r="G66" s="15"/>
    </row>
    <row r="67" spans="1:7" x14ac:dyDescent="0.25">
      <c r="A67" s="12" t="s">
        <v>1634</v>
      </c>
      <c r="B67" s="30" t="s">
        <v>1635</v>
      </c>
      <c r="C67" s="30" t="s">
        <v>922</v>
      </c>
      <c r="D67" s="13">
        <v>23927</v>
      </c>
      <c r="E67" s="14">
        <v>499.22</v>
      </c>
      <c r="F67" s="15">
        <v>2.2000000000000001E-3</v>
      </c>
      <c r="G67" s="15"/>
    </row>
    <row r="68" spans="1:7" x14ac:dyDescent="0.25">
      <c r="A68" s="12" t="s">
        <v>1556</v>
      </c>
      <c r="B68" s="30" t="s">
        <v>1557</v>
      </c>
      <c r="C68" s="30" t="s">
        <v>886</v>
      </c>
      <c r="D68" s="13">
        <v>86401</v>
      </c>
      <c r="E68" s="14">
        <v>449.16</v>
      </c>
      <c r="F68" s="15">
        <v>2E-3</v>
      </c>
      <c r="G68" s="15"/>
    </row>
    <row r="69" spans="1:7" x14ac:dyDescent="0.25">
      <c r="A69" s="16" t="s">
        <v>102</v>
      </c>
      <c r="B69" s="31"/>
      <c r="C69" s="31"/>
      <c r="D69" s="17"/>
      <c r="E69" s="37">
        <v>218271.23</v>
      </c>
      <c r="F69" s="38">
        <v>0.95309999999999995</v>
      </c>
      <c r="G69" s="20"/>
    </row>
    <row r="70" spans="1:7" x14ac:dyDescent="0.25">
      <c r="A70" s="16" t="s">
        <v>1196</v>
      </c>
      <c r="B70" s="30"/>
      <c r="C70" s="30"/>
      <c r="D70" s="13"/>
      <c r="E70" s="14"/>
      <c r="F70" s="15"/>
      <c r="G70" s="15"/>
    </row>
    <row r="71" spans="1:7" x14ac:dyDescent="0.25">
      <c r="A71" s="16" t="s">
        <v>102</v>
      </c>
      <c r="B71" s="30"/>
      <c r="C71" s="30"/>
      <c r="D71" s="13"/>
      <c r="E71" s="39" t="s">
        <v>92</v>
      </c>
      <c r="F71" s="40" t="s">
        <v>92</v>
      </c>
      <c r="G71" s="15"/>
    </row>
    <row r="72" spans="1:7" x14ac:dyDescent="0.25">
      <c r="A72" s="21" t="s">
        <v>127</v>
      </c>
      <c r="B72" s="32"/>
      <c r="C72" s="32"/>
      <c r="D72" s="22"/>
      <c r="E72" s="27">
        <v>218271.23</v>
      </c>
      <c r="F72" s="28">
        <v>0.95309999999999995</v>
      </c>
      <c r="G72" s="20"/>
    </row>
    <row r="73" spans="1:7" x14ac:dyDescent="0.25">
      <c r="A73" s="12"/>
      <c r="B73" s="30"/>
      <c r="C73" s="30"/>
      <c r="D73" s="13"/>
      <c r="E73" s="14"/>
      <c r="F73" s="15"/>
      <c r="G73" s="15"/>
    </row>
    <row r="74" spans="1:7" x14ac:dyDescent="0.25">
      <c r="A74" s="12"/>
      <c r="B74" s="30"/>
      <c r="C74" s="30"/>
      <c r="D74" s="13"/>
      <c r="E74" s="14"/>
      <c r="F74" s="15"/>
      <c r="G74" s="15"/>
    </row>
    <row r="75" spans="1:7" x14ac:dyDescent="0.25">
      <c r="A75" s="16" t="s">
        <v>128</v>
      </c>
      <c r="B75" s="30"/>
      <c r="C75" s="30"/>
      <c r="D75" s="13"/>
      <c r="E75" s="14"/>
      <c r="F75" s="15"/>
      <c r="G75" s="15"/>
    </row>
    <row r="76" spans="1:7" x14ac:dyDescent="0.25">
      <c r="A76" s="12" t="s">
        <v>129</v>
      </c>
      <c r="B76" s="30"/>
      <c r="C76" s="30"/>
      <c r="D76" s="13"/>
      <c r="E76" s="14">
        <v>11564.37</v>
      </c>
      <c r="F76" s="15">
        <v>5.0500000000000003E-2</v>
      </c>
      <c r="G76" s="15">
        <v>5.9233000000000001E-2</v>
      </c>
    </row>
    <row r="77" spans="1:7" x14ac:dyDescent="0.25">
      <c r="A77" s="16" t="s">
        <v>102</v>
      </c>
      <c r="B77" s="31"/>
      <c r="C77" s="31"/>
      <c r="D77" s="17"/>
      <c r="E77" s="37">
        <v>11564.37</v>
      </c>
      <c r="F77" s="38">
        <v>5.0500000000000003E-2</v>
      </c>
      <c r="G77" s="20"/>
    </row>
    <row r="78" spans="1:7" x14ac:dyDescent="0.25">
      <c r="A78" s="12"/>
      <c r="B78" s="30"/>
      <c r="C78" s="30"/>
      <c r="D78" s="13"/>
      <c r="E78" s="14"/>
      <c r="F78" s="15"/>
      <c r="G78" s="15"/>
    </row>
    <row r="79" spans="1:7" x14ac:dyDescent="0.25">
      <c r="A79" s="21" t="s">
        <v>127</v>
      </c>
      <c r="B79" s="32"/>
      <c r="C79" s="32"/>
      <c r="D79" s="22"/>
      <c r="E79" s="18">
        <v>11564.37</v>
      </c>
      <c r="F79" s="19">
        <v>5.0500000000000003E-2</v>
      </c>
      <c r="G79" s="20"/>
    </row>
    <row r="80" spans="1:7" x14ac:dyDescent="0.25">
      <c r="A80" s="12" t="s">
        <v>130</v>
      </c>
      <c r="B80" s="30"/>
      <c r="C80" s="30"/>
      <c r="D80" s="13"/>
      <c r="E80" s="14">
        <v>1.8766913000000001</v>
      </c>
      <c r="F80" s="15">
        <v>7.9999999999999996E-6</v>
      </c>
      <c r="G80" s="15"/>
    </row>
    <row r="81" spans="1:7" x14ac:dyDescent="0.25">
      <c r="A81" s="12" t="s">
        <v>131</v>
      </c>
      <c r="B81" s="30"/>
      <c r="C81" s="30"/>
      <c r="D81" s="13"/>
      <c r="E81" s="23">
        <v>-784.27669130000004</v>
      </c>
      <c r="F81" s="24">
        <v>-3.6080000000000001E-3</v>
      </c>
      <c r="G81" s="15">
        <v>5.9233000000000001E-2</v>
      </c>
    </row>
    <row r="82" spans="1:7" x14ac:dyDescent="0.25">
      <c r="A82" s="25" t="s">
        <v>132</v>
      </c>
      <c r="B82" s="33"/>
      <c r="C82" s="33"/>
      <c r="D82" s="26"/>
      <c r="E82" s="27">
        <v>229053.2</v>
      </c>
      <c r="F82" s="28">
        <v>1</v>
      </c>
      <c r="G82" s="28"/>
    </row>
    <row r="87" spans="1:7" x14ac:dyDescent="0.25">
      <c r="A87" s="1" t="s">
        <v>1957</v>
      </c>
    </row>
    <row r="88" spans="1:7" x14ac:dyDescent="0.25">
      <c r="A88" s="47" t="s">
        <v>1958</v>
      </c>
      <c r="B88" s="34" t="s">
        <v>92</v>
      </c>
    </row>
    <row r="89" spans="1:7" x14ac:dyDescent="0.25">
      <c r="A89" t="s">
        <v>1959</v>
      </c>
    </row>
    <row r="90" spans="1:7" x14ac:dyDescent="0.25">
      <c r="A90" t="s">
        <v>1960</v>
      </c>
      <c r="B90" t="s">
        <v>1961</v>
      </c>
      <c r="C90" t="s">
        <v>1961</v>
      </c>
    </row>
    <row r="91" spans="1:7" x14ac:dyDescent="0.25">
      <c r="B91" s="48">
        <v>44803</v>
      </c>
      <c r="C91" s="48">
        <v>44834</v>
      </c>
    </row>
    <row r="92" spans="1:7" x14ac:dyDescent="0.25">
      <c r="A92" t="s">
        <v>1965</v>
      </c>
      <c r="B92">
        <v>59.279000000000003</v>
      </c>
      <c r="C92">
        <v>58.707000000000001</v>
      </c>
      <c r="E92" s="2"/>
      <c r="G92"/>
    </row>
    <row r="93" spans="1:7" x14ac:dyDescent="0.25">
      <c r="A93" t="s">
        <v>1966</v>
      </c>
      <c r="B93">
        <v>43.223999999999997</v>
      </c>
      <c r="C93">
        <v>42.807000000000002</v>
      </c>
      <c r="E93" s="2"/>
      <c r="G93"/>
    </row>
    <row r="94" spans="1:7" x14ac:dyDescent="0.25">
      <c r="A94" t="s">
        <v>1990</v>
      </c>
      <c r="B94">
        <v>52.886000000000003</v>
      </c>
      <c r="C94">
        <v>52.305999999999997</v>
      </c>
      <c r="E94" s="2"/>
      <c r="G94"/>
    </row>
    <row r="95" spans="1:7" x14ac:dyDescent="0.25">
      <c r="A95" t="s">
        <v>1991</v>
      </c>
      <c r="B95">
        <v>30.491</v>
      </c>
      <c r="C95">
        <v>30.155999999999999</v>
      </c>
      <c r="E95" s="2"/>
      <c r="G95"/>
    </row>
    <row r="96" spans="1:7" x14ac:dyDescent="0.25">
      <c r="E96" s="2"/>
      <c r="G96"/>
    </row>
    <row r="97" spans="1:4" x14ac:dyDescent="0.25">
      <c r="A97" t="s">
        <v>1976</v>
      </c>
      <c r="B97" s="34" t="s">
        <v>92</v>
      </c>
    </row>
    <row r="98" spans="1:4" x14ac:dyDescent="0.25">
      <c r="A98" t="s">
        <v>1977</v>
      </c>
      <c r="B98" s="34" t="s">
        <v>92</v>
      </c>
    </row>
    <row r="99" spans="1:4" ht="30" x14ac:dyDescent="0.25">
      <c r="A99" s="47" t="s">
        <v>1978</v>
      </c>
      <c r="B99" s="34" t="s">
        <v>92</v>
      </c>
    </row>
    <row r="100" spans="1:4" x14ac:dyDescent="0.25">
      <c r="A100" s="47" t="s">
        <v>1979</v>
      </c>
      <c r="B100" s="34" t="s">
        <v>92</v>
      </c>
    </row>
    <row r="101" spans="1:4" x14ac:dyDescent="0.25">
      <c r="A101" t="s">
        <v>2018</v>
      </c>
      <c r="B101" s="49">
        <v>0.36895</v>
      </c>
    </row>
    <row r="102" spans="1:4" ht="30" x14ac:dyDescent="0.25">
      <c r="A102" s="47" t="s">
        <v>1981</v>
      </c>
      <c r="B102" s="34" t="s">
        <v>92</v>
      </c>
    </row>
    <row r="103" spans="1:4" ht="30" x14ac:dyDescent="0.25">
      <c r="A103" s="47" t="s">
        <v>1982</v>
      </c>
      <c r="B103" s="34" t="s">
        <v>92</v>
      </c>
    </row>
    <row r="104" spans="1:4" x14ac:dyDescent="0.25">
      <c r="A104" t="s">
        <v>2114</v>
      </c>
      <c r="B104" s="34" t="s">
        <v>92</v>
      </c>
    </row>
    <row r="105" spans="1:4" x14ac:dyDescent="0.25">
      <c r="A105" t="s">
        <v>2115</v>
      </c>
      <c r="B105" s="34" t="s">
        <v>92</v>
      </c>
    </row>
    <row r="108" spans="1:4" ht="30" x14ac:dyDescent="0.25">
      <c r="A108" s="63" t="s">
        <v>2164</v>
      </c>
      <c r="B108" s="55" t="s">
        <v>2165</v>
      </c>
      <c r="C108" s="55" t="s">
        <v>2121</v>
      </c>
      <c r="D108" s="65" t="s">
        <v>2122</v>
      </c>
    </row>
    <row r="109" spans="1:4" ht="86.45" customHeight="1" x14ac:dyDescent="0.25">
      <c r="A109" s="64" t="str">
        <f>HYPERLINK("[EDEL_Portfolio Monthly 30092022.xlsx]EESMCF!A1","Edelweiss Mid Cap Fund")</f>
        <v>Edelweiss Mid Cap Fund</v>
      </c>
      <c r="B109" s="56"/>
      <c r="C109" s="57" t="s">
        <v>2153</v>
      </c>
      <c r="D109"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53A25-4030-4B84-B77D-A4DF2FA62AFB}">
  <dimension ref="A1:H53"/>
  <sheetViews>
    <sheetView showGridLines="0" workbookViewId="0">
      <pane ySplit="4" topLeftCell="A43"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73</v>
      </c>
      <c r="B1" s="66"/>
      <c r="C1" s="66"/>
      <c r="D1" s="66"/>
      <c r="E1" s="66"/>
      <c r="F1" s="66"/>
      <c r="G1" s="66"/>
      <c r="H1" s="51" t="str">
        <f>HYPERLINK("[EDEL_Portfolio Monthly 30092022.xlsx]Index!A1","Index")</f>
        <v>Index</v>
      </c>
    </row>
    <row r="2" spans="1:8" ht="18.75" x14ac:dyDescent="0.25">
      <c r="A2" s="66" t="s">
        <v>74</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2"/>
      <c r="B9" s="30"/>
      <c r="C9" s="30"/>
      <c r="D9" s="13"/>
      <c r="E9" s="14"/>
      <c r="F9" s="15"/>
      <c r="G9" s="15"/>
    </row>
    <row r="10" spans="1:8" x14ac:dyDescent="0.25">
      <c r="A10" s="16" t="s">
        <v>591</v>
      </c>
      <c r="B10" s="30"/>
      <c r="C10" s="30"/>
      <c r="D10" s="13"/>
      <c r="E10" s="14"/>
      <c r="F10" s="15"/>
      <c r="G10" s="15"/>
    </row>
    <row r="11" spans="1:8" x14ac:dyDescent="0.25">
      <c r="A11" s="12" t="s">
        <v>1870</v>
      </c>
      <c r="B11" s="30" t="s">
        <v>1871</v>
      </c>
      <c r="C11" s="30"/>
      <c r="D11" s="13">
        <v>1983186</v>
      </c>
      <c r="E11" s="14">
        <v>1152.6300000000001</v>
      </c>
      <c r="F11" s="15">
        <v>0.50060000000000004</v>
      </c>
      <c r="G11" s="15"/>
    </row>
    <row r="12" spans="1:8" x14ac:dyDescent="0.25">
      <c r="A12" s="12" t="s">
        <v>1872</v>
      </c>
      <c r="B12" s="30" t="s">
        <v>1873</v>
      </c>
      <c r="C12" s="30"/>
      <c r="D12" s="13">
        <v>2570790</v>
      </c>
      <c r="E12" s="14">
        <v>1138.8599999999999</v>
      </c>
      <c r="F12" s="15">
        <v>0.49459999999999998</v>
      </c>
      <c r="G12" s="15"/>
    </row>
    <row r="13" spans="1:8" x14ac:dyDescent="0.25">
      <c r="A13" s="16" t="s">
        <v>102</v>
      </c>
      <c r="B13" s="31"/>
      <c r="C13" s="31"/>
      <c r="D13" s="17"/>
      <c r="E13" s="18">
        <v>2291.4899999999998</v>
      </c>
      <c r="F13" s="19">
        <v>0.99519999999999997</v>
      </c>
      <c r="G13" s="20"/>
    </row>
    <row r="14" spans="1:8" x14ac:dyDescent="0.25">
      <c r="A14" s="12"/>
      <c r="B14" s="30"/>
      <c r="C14" s="30"/>
      <c r="D14" s="13"/>
      <c r="E14" s="14"/>
      <c r="F14" s="15"/>
      <c r="G14" s="15"/>
    </row>
    <row r="15" spans="1:8" x14ac:dyDescent="0.25">
      <c r="A15" s="21" t="s">
        <v>127</v>
      </c>
      <c r="B15" s="32"/>
      <c r="C15" s="32"/>
      <c r="D15" s="22"/>
      <c r="E15" s="18">
        <v>2291.4899999999998</v>
      </c>
      <c r="F15" s="19">
        <v>0.99519999999999997</v>
      </c>
      <c r="G15" s="20"/>
    </row>
    <row r="16" spans="1:8" x14ac:dyDescent="0.25">
      <c r="A16" s="12"/>
      <c r="B16" s="30"/>
      <c r="C16" s="30"/>
      <c r="D16" s="13"/>
      <c r="E16" s="14"/>
      <c r="F16" s="15"/>
      <c r="G16" s="15"/>
    </row>
    <row r="17" spans="1:7" x14ac:dyDescent="0.25">
      <c r="A17" s="16" t="s">
        <v>128</v>
      </c>
      <c r="B17" s="30"/>
      <c r="C17" s="30"/>
      <c r="D17" s="13"/>
      <c r="E17" s="14"/>
      <c r="F17" s="15"/>
      <c r="G17" s="15"/>
    </row>
    <row r="18" spans="1:7" x14ac:dyDescent="0.25">
      <c r="A18" s="12" t="s">
        <v>129</v>
      </c>
      <c r="B18" s="30"/>
      <c r="C18" s="30"/>
      <c r="D18" s="13"/>
      <c r="E18" s="14">
        <v>14.99</v>
      </c>
      <c r="F18" s="15">
        <v>6.4999999999999997E-3</v>
      </c>
      <c r="G18" s="15">
        <v>5.9233000000000001E-2</v>
      </c>
    </row>
    <row r="19" spans="1:7" x14ac:dyDescent="0.25">
      <c r="A19" s="16" t="s">
        <v>102</v>
      </c>
      <c r="B19" s="31"/>
      <c r="C19" s="31"/>
      <c r="D19" s="17"/>
      <c r="E19" s="18">
        <v>14.99</v>
      </c>
      <c r="F19" s="19">
        <v>6.4999999999999997E-3</v>
      </c>
      <c r="G19" s="20"/>
    </row>
    <row r="20" spans="1:7" x14ac:dyDescent="0.25">
      <c r="A20" s="12"/>
      <c r="B20" s="30"/>
      <c r="C20" s="30"/>
      <c r="D20" s="13"/>
      <c r="E20" s="14"/>
      <c r="F20" s="15"/>
      <c r="G20" s="15"/>
    </row>
    <row r="21" spans="1:7" x14ac:dyDescent="0.25">
      <c r="A21" s="21" t="s">
        <v>127</v>
      </c>
      <c r="B21" s="32"/>
      <c r="C21" s="32"/>
      <c r="D21" s="22"/>
      <c r="E21" s="18">
        <v>14.99</v>
      </c>
      <c r="F21" s="19">
        <v>6.4999999999999997E-3</v>
      </c>
      <c r="G21" s="20"/>
    </row>
    <row r="22" spans="1:7" x14ac:dyDescent="0.25">
      <c r="A22" s="12" t="s">
        <v>130</v>
      </c>
      <c r="B22" s="30"/>
      <c r="C22" s="30"/>
      <c r="D22" s="13"/>
      <c r="E22" s="14">
        <v>2.4329999999999998E-3</v>
      </c>
      <c r="F22" s="15">
        <v>9.9999999999999995E-7</v>
      </c>
      <c r="G22" s="15"/>
    </row>
    <row r="23" spans="1:7" x14ac:dyDescent="0.25">
      <c r="A23" s="12" t="s">
        <v>131</v>
      </c>
      <c r="B23" s="30"/>
      <c r="C23" s="30"/>
      <c r="D23" s="13"/>
      <c r="E23" s="23">
        <v>-3.8024330000000002</v>
      </c>
      <c r="F23" s="24">
        <v>-1.701E-3</v>
      </c>
      <c r="G23" s="15">
        <v>5.9233000000000001E-2</v>
      </c>
    </row>
    <row r="24" spans="1:7" x14ac:dyDescent="0.25">
      <c r="A24" s="25" t="s">
        <v>132</v>
      </c>
      <c r="B24" s="33"/>
      <c r="C24" s="33"/>
      <c r="D24" s="26"/>
      <c r="E24" s="27">
        <v>2302.6799999999998</v>
      </c>
      <c r="F24" s="28">
        <v>1</v>
      </c>
      <c r="G24" s="28"/>
    </row>
    <row r="29" spans="1:7" x14ac:dyDescent="0.25">
      <c r="A29" s="1" t="s">
        <v>1957</v>
      </c>
    </row>
    <row r="30" spans="1:7" x14ac:dyDescent="0.25">
      <c r="A30" s="47" t="s">
        <v>1958</v>
      </c>
      <c r="B30" s="34" t="s">
        <v>92</v>
      </c>
    </row>
    <row r="31" spans="1:7" x14ac:dyDescent="0.25">
      <c r="A31" t="s">
        <v>1959</v>
      </c>
    </row>
    <row r="32" spans="1:7" x14ac:dyDescent="0.25">
      <c r="A32" t="s">
        <v>1960</v>
      </c>
      <c r="B32" t="s">
        <v>1961</v>
      </c>
      <c r="C32" t="s">
        <v>1961</v>
      </c>
    </row>
    <row r="33" spans="1:7" x14ac:dyDescent="0.25">
      <c r="B33" s="48">
        <v>44803</v>
      </c>
      <c r="C33" s="48">
        <v>44834</v>
      </c>
    </row>
    <row r="34" spans="1:7" x14ac:dyDescent="0.25">
      <c r="A34" t="s">
        <v>1965</v>
      </c>
      <c r="B34" t="s">
        <v>1964</v>
      </c>
      <c r="C34">
        <v>9.9559999999999995</v>
      </c>
      <c r="E34" s="2"/>
      <c r="G34"/>
    </row>
    <row r="35" spans="1:7" x14ac:dyDescent="0.25">
      <c r="A35" t="s">
        <v>1966</v>
      </c>
      <c r="B35" t="s">
        <v>1964</v>
      </c>
      <c r="C35">
        <v>9.9550000000000001</v>
      </c>
      <c r="E35" s="2"/>
      <c r="G35"/>
    </row>
    <row r="36" spans="1:7" x14ac:dyDescent="0.25">
      <c r="A36" t="s">
        <v>1990</v>
      </c>
      <c r="B36" t="s">
        <v>1964</v>
      </c>
      <c r="C36">
        <v>9.9540000000000006</v>
      </c>
      <c r="E36" s="2"/>
      <c r="G36"/>
    </row>
    <row r="37" spans="1:7" x14ac:dyDescent="0.25">
      <c r="A37" t="s">
        <v>1991</v>
      </c>
      <c r="B37" t="s">
        <v>1964</v>
      </c>
      <c r="C37">
        <v>9.9540000000000006</v>
      </c>
      <c r="E37" s="2"/>
      <c r="G37"/>
    </row>
    <row r="38" spans="1:7" x14ac:dyDescent="0.25">
      <c r="A38" t="s">
        <v>1975</v>
      </c>
      <c r="E38" s="2"/>
      <c r="G38"/>
    </row>
    <row r="40" spans="1:7" x14ac:dyDescent="0.25">
      <c r="A40" t="s">
        <v>1976</v>
      </c>
      <c r="B40" s="34" t="s">
        <v>92</v>
      </c>
    </row>
    <row r="41" spans="1:7" x14ac:dyDescent="0.25">
      <c r="A41" t="s">
        <v>1977</v>
      </c>
      <c r="B41" s="34" t="s">
        <v>92</v>
      </c>
    </row>
    <row r="42" spans="1:7" ht="30" x14ac:dyDescent="0.25">
      <c r="A42" s="47" t="s">
        <v>1978</v>
      </c>
      <c r="B42" s="34" t="s">
        <v>92</v>
      </c>
    </row>
    <row r="43" spans="1:7" x14ac:dyDescent="0.25">
      <c r="A43" s="47" t="s">
        <v>1979</v>
      </c>
      <c r="B43" s="34" t="s">
        <v>92</v>
      </c>
    </row>
    <row r="44" spans="1:7" x14ac:dyDescent="0.25">
      <c r="A44" t="s">
        <v>1980</v>
      </c>
      <c r="B44" s="49">
        <v>3.5682457500000003E-5</v>
      </c>
    </row>
    <row r="45" spans="1:7" ht="30" x14ac:dyDescent="0.25">
      <c r="A45" s="47" t="s">
        <v>1981</v>
      </c>
      <c r="B45" s="34" t="s">
        <v>92</v>
      </c>
    </row>
    <row r="46" spans="1:7" ht="30" x14ac:dyDescent="0.25">
      <c r="A46" s="47" t="s">
        <v>1982</v>
      </c>
      <c r="B46" s="34" t="s">
        <v>92</v>
      </c>
    </row>
    <row r="47" spans="1:7" ht="30" x14ac:dyDescent="0.25">
      <c r="A47" s="47" t="s">
        <v>1985</v>
      </c>
      <c r="B47" s="34" t="s">
        <v>92</v>
      </c>
    </row>
    <row r="48" spans="1:7" x14ac:dyDescent="0.25">
      <c r="A48" t="s">
        <v>2114</v>
      </c>
      <c r="B48" s="34" t="s">
        <v>92</v>
      </c>
    </row>
    <row r="49" spans="1:4" x14ac:dyDescent="0.25">
      <c r="A49" t="s">
        <v>2115</v>
      </c>
      <c r="B49" s="34" t="s">
        <v>92</v>
      </c>
    </row>
    <row r="52" spans="1:4" ht="30" x14ac:dyDescent="0.25">
      <c r="A52" s="63" t="s">
        <v>2164</v>
      </c>
      <c r="B52" s="55" t="s">
        <v>2165</v>
      </c>
      <c r="C52" s="55" t="s">
        <v>2121</v>
      </c>
      <c r="D52" s="65" t="s">
        <v>2122</v>
      </c>
    </row>
    <row r="53" spans="1:4" ht="99.6" customHeight="1" x14ac:dyDescent="0.25">
      <c r="A53" s="64" t="str">
        <f>HYPERLINK("[EDEL_Portfolio Monthly 30092022.xlsx]EGSFOF!A1","Edelweiss Gold and Silver ETF FOF")</f>
        <v>Edelweiss Gold and Silver ETF FOF</v>
      </c>
      <c r="B53" s="59"/>
      <c r="C53" s="57" t="s">
        <v>2163</v>
      </c>
      <c r="D53" s="59"/>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2C2E7-5E20-42BC-A7A3-44E77B06238C}">
  <dimension ref="A1:H111"/>
  <sheetViews>
    <sheetView showGridLines="0" workbookViewId="0">
      <pane ySplit="4" topLeftCell="A100"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75</v>
      </c>
      <c r="B1" s="66"/>
      <c r="C1" s="66"/>
      <c r="D1" s="66"/>
      <c r="E1" s="66"/>
      <c r="F1" s="66"/>
      <c r="G1" s="66"/>
      <c r="H1" s="51" t="str">
        <f>HYPERLINK("[EDEL_Portfolio Monthly 30092022.xlsx]Index!A1","Index")</f>
        <v>Index</v>
      </c>
    </row>
    <row r="2" spans="1:8" ht="18.75" x14ac:dyDescent="0.25">
      <c r="A2" s="66" t="s">
        <v>76</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6" t="s">
        <v>93</v>
      </c>
      <c r="B9" s="30"/>
      <c r="C9" s="30"/>
      <c r="D9" s="13"/>
      <c r="E9" s="14"/>
      <c r="F9" s="15"/>
      <c r="G9" s="15"/>
    </row>
    <row r="10" spans="1:8" x14ac:dyDescent="0.25">
      <c r="A10" s="12"/>
      <c r="B10" s="30"/>
      <c r="C10" s="30"/>
      <c r="D10" s="13"/>
      <c r="E10" s="14"/>
      <c r="F10" s="15"/>
      <c r="G10" s="15"/>
    </row>
    <row r="11" spans="1:8" x14ac:dyDescent="0.25">
      <c r="A11" s="16" t="s">
        <v>94</v>
      </c>
      <c r="B11" s="30"/>
      <c r="C11" s="30"/>
      <c r="D11" s="13"/>
      <c r="E11" s="14"/>
      <c r="F11" s="15"/>
      <c r="G11" s="15"/>
    </row>
    <row r="12" spans="1:8" x14ac:dyDescent="0.25">
      <c r="A12" s="12" t="s">
        <v>1368</v>
      </c>
      <c r="B12" s="30" t="s">
        <v>1369</v>
      </c>
      <c r="C12" s="30" t="s">
        <v>97</v>
      </c>
      <c r="D12" s="13">
        <v>10000000</v>
      </c>
      <c r="E12" s="14">
        <v>9878.2099999999991</v>
      </c>
      <c r="F12" s="15">
        <v>9.3399999999999997E-2</v>
      </c>
      <c r="G12" s="15">
        <v>6.0002E-2</v>
      </c>
    </row>
    <row r="13" spans="1:8" x14ac:dyDescent="0.25">
      <c r="A13" s="12" t="s">
        <v>1874</v>
      </c>
      <c r="B13" s="30" t="s">
        <v>1875</v>
      </c>
      <c r="C13" s="30" t="s">
        <v>97</v>
      </c>
      <c r="D13" s="13">
        <v>5000000</v>
      </c>
      <c r="E13" s="14">
        <v>4933.05</v>
      </c>
      <c r="F13" s="15">
        <v>4.6600000000000003E-2</v>
      </c>
      <c r="G13" s="15">
        <v>6.0413000000000001E-2</v>
      </c>
    </row>
    <row r="14" spans="1:8" x14ac:dyDescent="0.25">
      <c r="A14" s="12" t="s">
        <v>1498</v>
      </c>
      <c r="B14" s="30" t="s">
        <v>1499</v>
      </c>
      <c r="C14" s="30" t="s">
        <v>97</v>
      </c>
      <c r="D14" s="13">
        <v>2500000</v>
      </c>
      <c r="E14" s="14">
        <v>2475.1799999999998</v>
      </c>
      <c r="F14" s="15">
        <v>2.3400000000000001E-2</v>
      </c>
      <c r="G14" s="15">
        <v>6.0000999999999999E-2</v>
      </c>
    </row>
    <row r="15" spans="1:8" x14ac:dyDescent="0.25">
      <c r="A15" s="16" t="s">
        <v>102</v>
      </c>
      <c r="B15" s="31"/>
      <c r="C15" s="31"/>
      <c r="D15" s="17"/>
      <c r="E15" s="18">
        <v>17286.439999999999</v>
      </c>
      <c r="F15" s="19">
        <v>0.16339999999999999</v>
      </c>
      <c r="G15" s="20"/>
    </row>
    <row r="16" spans="1:8" x14ac:dyDescent="0.25">
      <c r="A16" s="16" t="s">
        <v>103</v>
      </c>
      <c r="B16" s="30"/>
      <c r="C16" s="30"/>
      <c r="D16" s="13"/>
      <c r="E16" s="14"/>
      <c r="F16" s="15"/>
      <c r="G16" s="15"/>
    </row>
    <row r="17" spans="1:7" x14ac:dyDescent="0.25">
      <c r="A17" s="12" t="s">
        <v>2112</v>
      </c>
      <c r="B17" s="30" t="s">
        <v>1876</v>
      </c>
      <c r="C17" s="30" t="s">
        <v>123</v>
      </c>
      <c r="D17" s="13">
        <v>5000000</v>
      </c>
      <c r="E17" s="14">
        <v>4965.58</v>
      </c>
      <c r="F17" s="15">
        <v>4.7E-2</v>
      </c>
      <c r="G17" s="15">
        <v>6.3252000000000003E-2</v>
      </c>
    </row>
    <row r="18" spans="1:7" x14ac:dyDescent="0.25">
      <c r="A18" s="12" t="s">
        <v>1877</v>
      </c>
      <c r="B18" s="30" t="s">
        <v>1878</v>
      </c>
      <c r="C18" s="30" t="s">
        <v>106</v>
      </c>
      <c r="D18" s="13">
        <v>2500000</v>
      </c>
      <c r="E18" s="14">
        <v>2483.38</v>
      </c>
      <c r="F18" s="15">
        <v>2.35E-2</v>
      </c>
      <c r="G18" s="15">
        <v>6.2648999999999996E-2</v>
      </c>
    </row>
    <row r="19" spans="1:7" x14ac:dyDescent="0.25">
      <c r="A19" s="12" t="s">
        <v>1879</v>
      </c>
      <c r="B19" s="30" t="s">
        <v>1880</v>
      </c>
      <c r="C19" s="30" t="s">
        <v>106</v>
      </c>
      <c r="D19" s="13">
        <v>2500000</v>
      </c>
      <c r="E19" s="14">
        <v>2476.4899999999998</v>
      </c>
      <c r="F19" s="15">
        <v>2.3400000000000001E-2</v>
      </c>
      <c r="G19" s="15">
        <v>6.3001000000000001E-2</v>
      </c>
    </row>
    <row r="20" spans="1:7" x14ac:dyDescent="0.25">
      <c r="A20" s="16" t="s">
        <v>102</v>
      </c>
      <c r="B20" s="31"/>
      <c r="C20" s="31"/>
      <c r="D20" s="17"/>
      <c r="E20" s="18">
        <v>9925.4500000000007</v>
      </c>
      <c r="F20" s="19">
        <v>9.3899999999999997E-2</v>
      </c>
      <c r="G20" s="20"/>
    </row>
    <row r="21" spans="1:7" x14ac:dyDescent="0.25">
      <c r="A21" s="12"/>
      <c r="B21" s="30"/>
      <c r="C21" s="30"/>
      <c r="D21" s="13"/>
      <c r="E21" s="14"/>
      <c r="F21" s="15"/>
      <c r="G21" s="15"/>
    </row>
    <row r="22" spans="1:7" x14ac:dyDescent="0.25">
      <c r="A22" s="16" t="s">
        <v>124</v>
      </c>
      <c r="B22" s="30"/>
      <c r="C22" s="30"/>
      <c r="D22" s="13"/>
      <c r="E22" s="14"/>
      <c r="F22" s="15"/>
      <c r="G22" s="15"/>
    </row>
    <row r="23" spans="1:7" x14ac:dyDescent="0.25">
      <c r="A23" s="12" t="s">
        <v>2094</v>
      </c>
      <c r="B23" s="30" t="s">
        <v>1881</v>
      </c>
      <c r="C23" s="30" t="s">
        <v>106</v>
      </c>
      <c r="D23" s="13">
        <v>10000000</v>
      </c>
      <c r="E23" s="14">
        <v>9950.41</v>
      </c>
      <c r="F23" s="15">
        <v>9.4100000000000003E-2</v>
      </c>
      <c r="G23" s="15">
        <v>6.7378999999999994E-2</v>
      </c>
    </row>
    <row r="24" spans="1:7" x14ac:dyDescent="0.25">
      <c r="A24" s="12" t="s">
        <v>2095</v>
      </c>
      <c r="B24" s="30" t="s">
        <v>1882</v>
      </c>
      <c r="C24" s="30" t="s">
        <v>106</v>
      </c>
      <c r="D24" s="13">
        <v>7500000</v>
      </c>
      <c r="E24" s="14">
        <v>7414.84</v>
      </c>
      <c r="F24" s="15">
        <v>7.0099999999999996E-2</v>
      </c>
      <c r="G24" s="15">
        <v>6.4498E-2</v>
      </c>
    </row>
    <row r="25" spans="1:7" x14ac:dyDescent="0.25">
      <c r="A25" s="12" t="s">
        <v>2096</v>
      </c>
      <c r="B25" s="30" t="s">
        <v>1883</v>
      </c>
      <c r="C25" s="30" t="s">
        <v>106</v>
      </c>
      <c r="D25" s="13">
        <v>6500000</v>
      </c>
      <c r="E25" s="14">
        <v>6465.97</v>
      </c>
      <c r="F25" s="15">
        <v>6.1100000000000002E-2</v>
      </c>
      <c r="G25" s="15">
        <v>7.1149000000000004E-2</v>
      </c>
    </row>
    <row r="26" spans="1:7" x14ac:dyDescent="0.25">
      <c r="A26" s="12" t="s">
        <v>2097</v>
      </c>
      <c r="B26" s="30" t="s">
        <v>1884</v>
      </c>
      <c r="C26" s="30" t="s">
        <v>106</v>
      </c>
      <c r="D26" s="13">
        <v>5000000</v>
      </c>
      <c r="E26" s="14">
        <v>4974.33</v>
      </c>
      <c r="F26" s="15">
        <v>4.7E-2</v>
      </c>
      <c r="G26" s="15">
        <v>6.2803999999999999E-2</v>
      </c>
    </row>
    <row r="27" spans="1:7" x14ac:dyDescent="0.25">
      <c r="A27" s="12" t="s">
        <v>2098</v>
      </c>
      <c r="B27" s="30" t="s">
        <v>1885</v>
      </c>
      <c r="C27" s="30" t="s">
        <v>106</v>
      </c>
      <c r="D27" s="13">
        <v>5000000</v>
      </c>
      <c r="E27" s="14">
        <v>4959.6099999999997</v>
      </c>
      <c r="F27" s="15">
        <v>4.6899999999999997E-2</v>
      </c>
      <c r="G27" s="15">
        <v>6.3247999999999999E-2</v>
      </c>
    </row>
    <row r="28" spans="1:7" x14ac:dyDescent="0.25">
      <c r="A28" s="12" t="s">
        <v>2099</v>
      </c>
      <c r="B28" s="30" t="s">
        <v>1886</v>
      </c>
      <c r="C28" s="30" t="s">
        <v>106</v>
      </c>
      <c r="D28" s="13">
        <v>5000000</v>
      </c>
      <c r="E28" s="14">
        <v>4951.88</v>
      </c>
      <c r="F28" s="15">
        <v>4.6800000000000001E-2</v>
      </c>
      <c r="G28" s="15">
        <v>6.4499000000000001E-2</v>
      </c>
    </row>
    <row r="29" spans="1:7" x14ac:dyDescent="0.25">
      <c r="A29" s="12" t="s">
        <v>2100</v>
      </c>
      <c r="B29" s="30" t="s">
        <v>1887</v>
      </c>
      <c r="C29" s="30" t="s">
        <v>106</v>
      </c>
      <c r="D29" s="13">
        <v>5000000</v>
      </c>
      <c r="E29" s="14">
        <v>4948.3900000000003</v>
      </c>
      <c r="F29" s="15">
        <v>4.6800000000000001E-2</v>
      </c>
      <c r="G29" s="15">
        <v>6.3450000000000006E-2</v>
      </c>
    </row>
    <row r="30" spans="1:7" x14ac:dyDescent="0.25">
      <c r="A30" s="12" t="s">
        <v>2101</v>
      </c>
      <c r="B30" s="30" t="s">
        <v>1888</v>
      </c>
      <c r="C30" s="30" t="s">
        <v>106</v>
      </c>
      <c r="D30" s="13">
        <v>5000000</v>
      </c>
      <c r="E30" s="14">
        <v>4935.3999999999996</v>
      </c>
      <c r="F30" s="15">
        <v>4.6699999999999998E-2</v>
      </c>
      <c r="G30" s="15">
        <v>6.3700000000000007E-2</v>
      </c>
    </row>
    <row r="31" spans="1:7" x14ac:dyDescent="0.25">
      <c r="A31" s="12" t="s">
        <v>2102</v>
      </c>
      <c r="B31" s="30" t="s">
        <v>1889</v>
      </c>
      <c r="C31" s="30" t="s">
        <v>106</v>
      </c>
      <c r="D31" s="13">
        <v>5000000</v>
      </c>
      <c r="E31" s="14">
        <v>4935.12</v>
      </c>
      <c r="F31" s="15">
        <v>4.6699999999999998E-2</v>
      </c>
      <c r="G31" s="15">
        <v>6.6651000000000002E-2</v>
      </c>
    </row>
    <row r="32" spans="1:7" x14ac:dyDescent="0.25">
      <c r="A32" s="12" t="s">
        <v>2103</v>
      </c>
      <c r="B32" s="30" t="s">
        <v>1890</v>
      </c>
      <c r="C32" s="30" t="s">
        <v>106</v>
      </c>
      <c r="D32" s="13">
        <v>5000000</v>
      </c>
      <c r="E32" s="14">
        <v>4934.8999999999996</v>
      </c>
      <c r="F32" s="15">
        <v>4.6699999999999998E-2</v>
      </c>
      <c r="G32" s="15">
        <v>6.4199999999999993E-2</v>
      </c>
    </row>
    <row r="33" spans="1:7" x14ac:dyDescent="0.25">
      <c r="A33" s="12" t="s">
        <v>2104</v>
      </c>
      <c r="B33" s="30" t="s">
        <v>1891</v>
      </c>
      <c r="C33" s="30" t="s">
        <v>111</v>
      </c>
      <c r="D33" s="13">
        <v>2500000</v>
      </c>
      <c r="E33" s="14">
        <v>2486.69</v>
      </c>
      <c r="F33" s="15">
        <v>2.35E-2</v>
      </c>
      <c r="G33" s="15">
        <v>6.5146999999999997E-2</v>
      </c>
    </row>
    <row r="34" spans="1:7" x14ac:dyDescent="0.25">
      <c r="A34" s="12" t="s">
        <v>2105</v>
      </c>
      <c r="B34" s="30" t="s">
        <v>1892</v>
      </c>
      <c r="C34" s="30" t="s">
        <v>106</v>
      </c>
      <c r="D34" s="13">
        <v>2500000</v>
      </c>
      <c r="E34" s="14">
        <v>2482.4</v>
      </c>
      <c r="F34" s="15">
        <v>2.35E-2</v>
      </c>
      <c r="G34" s="15">
        <v>6.6350000000000006E-2</v>
      </c>
    </row>
    <row r="35" spans="1:7" x14ac:dyDescent="0.25">
      <c r="A35" s="12" t="s">
        <v>2106</v>
      </c>
      <c r="B35" s="30" t="s">
        <v>1893</v>
      </c>
      <c r="C35" s="30" t="s">
        <v>106</v>
      </c>
      <c r="D35" s="13">
        <v>2500000</v>
      </c>
      <c r="E35" s="14">
        <v>2481.92</v>
      </c>
      <c r="F35" s="15">
        <v>2.35E-2</v>
      </c>
      <c r="G35" s="15">
        <v>6.4851000000000006E-2</v>
      </c>
    </row>
    <row r="36" spans="1:7" x14ac:dyDescent="0.25">
      <c r="A36" s="12" t="s">
        <v>2107</v>
      </c>
      <c r="B36" s="30" t="s">
        <v>1894</v>
      </c>
      <c r="C36" s="30" t="s">
        <v>106</v>
      </c>
      <c r="D36" s="13">
        <v>2500000</v>
      </c>
      <c r="E36" s="14">
        <v>2472.2600000000002</v>
      </c>
      <c r="F36" s="15">
        <v>2.3400000000000001E-2</v>
      </c>
      <c r="G36" s="15">
        <v>6.3002000000000002E-2</v>
      </c>
    </row>
    <row r="37" spans="1:7" x14ac:dyDescent="0.25">
      <c r="A37" s="12" t="s">
        <v>2108</v>
      </c>
      <c r="B37" s="30" t="s">
        <v>1895</v>
      </c>
      <c r="C37" s="30" t="s">
        <v>106</v>
      </c>
      <c r="D37" s="13">
        <v>2500000</v>
      </c>
      <c r="E37" s="14">
        <v>2461.46</v>
      </c>
      <c r="F37" s="15">
        <v>2.3300000000000001E-2</v>
      </c>
      <c r="G37" s="15">
        <v>6.3499E-2</v>
      </c>
    </row>
    <row r="38" spans="1:7" x14ac:dyDescent="0.25">
      <c r="A38" s="16" t="s">
        <v>102</v>
      </c>
      <c r="B38" s="31"/>
      <c r="C38" s="31"/>
      <c r="D38" s="17"/>
      <c r="E38" s="18">
        <v>70855.58</v>
      </c>
      <c r="F38" s="19">
        <v>0.67010000000000003</v>
      </c>
      <c r="G38" s="20"/>
    </row>
    <row r="39" spans="1:7" x14ac:dyDescent="0.25">
      <c r="A39" s="12"/>
      <c r="B39" s="30"/>
      <c r="C39" s="30"/>
      <c r="D39" s="13"/>
      <c r="E39" s="14"/>
      <c r="F39" s="15"/>
      <c r="G39" s="15"/>
    </row>
    <row r="40" spans="1:7" x14ac:dyDescent="0.25">
      <c r="A40" s="21" t="s">
        <v>127</v>
      </c>
      <c r="B40" s="32"/>
      <c r="C40" s="32"/>
      <c r="D40" s="22"/>
      <c r="E40" s="18">
        <v>98067.47</v>
      </c>
      <c r="F40" s="19">
        <v>0.9274</v>
      </c>
      <c r="G40" s="20"/>
    </row>
    <row r="41" spans="1:7" x14ac:dyDescent="0.25">
      <c r="A41" s="12"/>
      <c r="B41" s="30"/>
      <c r="C41" s="30"/>
      <c r="D41" s="13"/>
      <c r="E41" s="14"/>
      <c r="F41" s="15"/>
      <c r="G41" s="15"/>
    </row>
    <row r="42" spans="1:7" x14ac:dyDescent="0.25">
      <c r="A42" s="12"/>
      <c r="B42" s="30"/>
      <c r="C42" s="30"/>
      <c r="D42" s="13"/>
      <c r="E42" s="14"/>
      <c r="F42" s="15"/>
      <c r="G42" s="15"/>
    </row>
    <row r="43" spans="1:7" x14ac:dyDescent="0.25">
      <c r="A43" s="16" t="s">
        <v>128</v>
      </c>
      <c r="B43" s="30"/>
      <c r="C43" s="30"/>
      <c r="D43" s="13"/>
      <c r="E43" s="14"/>
      <c r="F43" s="15"/>
      <c r="G43" s="15"/>
    </row>
    <row r="44" spans="1:7" x14ac:dyDescent="0.25">
      <c r="A44" s="12" t="s">
        <v>129</v>
      </c>
      <c r="B44" s="30"/>
      <c r="C44" s="30"/>
      <c r="D44" s="13"/>
      <c r="E44" s="14">
        <v>2715.68</v>
      </c>
      <c r="F44" s="15">
        <v>2.5700000000000001E-2</v>
      </c>
      <c r="G44" s="15">
        <v>5.9233000000000001E-2</v>
      </c>
    </row>
    <row r="45" spans="1:7" x14ac:dyDescent="0.25">
      <c r="A45" s="16" t="s">
        <v>102</v>
      </c>
      <c r="B45" s="31"/>
      <c r="C45" s="31"/>
      <c r="D45" s="17"/>
      <c r="E45" s="18">
        <v>2715.68</v>
      </c>
      <c r="F45" s="19">
        <v>2.5700000000000001E-2</v>
      </c>
      <c r="G45" s="20"/>
    </row>
    <row r="46" spans="1:7" x14ac:dyDescent="0.25">
      <c r="A46" s="12"/>
      <c r="B46" s="30"/>
      <c r="C46" s="30"/>
      <c r="D46" s="13"/>
      <c r="E46" s="14"/>
      <c r="F46" s="15"/>
      <c r="G46" s="15"/>
    </row>
    <row r="47" spans="1:7" x14ac:dyDescent="0.25">
      <c r="A47" s="21" t="s">
        <v>127</v>
      </c>
      <c r="B47" s="32"/>
      <c r="C47" s="32"/>
      <c r="D47" s="22"/>
      <c r="E47" s="18">
        <v>2715.68</v>
      </c>
      <c r="F47" s="19">
        <v>2.5700000000000001E-2</v>
      </c>
      <c r="G47" s="20"/>
    </row>
    <row r="48" spans="1:7" x14ac:dyDescent="0.25">
      <c r="A48" s="12" t="s">
        <v>130</v>
      </c>
      <c r="B48" s="30"/>
      <c r="C48" s="30"/>
      <c r="D48" s="13"/>
      <c r="E48" s="14">
        <v>0.44070619999999999</v>
      </c>
      <c r="F48" s="15">
        <v>3.9999999999999998E-6</v>
      </c>
      <c r="G48" s="15"/>
    </row>
    <row r="49" spans="1:7" x14ac:dyDescent="0.25">
      <c r="A49" s="12" t="s">
        <v>131</v>
      </c>
      <c r="B49" s="30"/>
      <c r="C49" s="30"/>
      <c r="D49" s="13"/>
      <c r="E49" s="14">
        <v>4969.4192937999997</v>
      </c>
      <c r="F49" s="15">
        <v>4.6896E-2</v>
      </c>
      <c r="G49" s="15">
        <v>5.9233000000000001E-2</v>
      </c>
    </row>
    <row r="50" spans="1:7" x14ac:dyDescent="0.25">
      <c r="A50" s="25" t="s">
        <v>132</v>
      </c>
      <c r="B50" s="33"/>
      <c r="C50" s="33"/>
      <c r="D50" s="26"/>
      <c r="E50" s="27">
        <v>105753.01</v>
      </c>
      <c r="F50" s="28">
        <v>1</v>
      </c>
      <c r="G50" s="28"/>
    </row>
    <row r="52" spans="1:7" x14ac:dyDescent="0.25">
      <c r="A52" s="1" t="s">
        <v>133</v>
      </c>
    </row>
    <row r="53" spans="1:7" x14ac:dyDescent="0.25">
      <c r="A53" s="1" t="s">
        <v>134</v>
      </c>
    </row>
    <row r="55" spans="1:7" x14ac:dyDescent="0.25">
      <c r="A55" s="1" t="s">
        <v>1957</v>
      </c>
    </row>
    <row r="56" spans="1:7" x14ac:dyDescent="0.25">
      <c r="A56" s="47" t="s">
        <v>1958</v>
      </c>
      <c r="B56" s="34" t="s">
        <v>92</v>
      </c>
    </row>
    <row r="57" spans="1:7" x14ac:dyDescent="0.25">
      <c r="A57" t="s">
        <v>1959</v>
      </c>
    </row>
    <row r="58" spans="1:7" x14ac:dyDescent="0.25">
      <c r="A58" t="s">
        <v>1983</v>
      </c>
      <c r="B58" t="s">
        <v>1961</v>
      </c>
      <c r="C58" t="s">
        <v>1961</v>
      </c>
    </row>
    <row r="59" spans="1:7" x14ac:dyDescent="0.25">
      <c r="B59" s="48">
        <v>44804</v>
      </c>
      <c r="C59" s="48">
        <v>44834</v>
      </c>
    </row>
    <row r="60" spans="1:7" x14ac:dyDescent="0.25">
      <c r="A60" t="s">
        <v>1962</v>
      </c>
      <c r="B60" s="34">
        <v>2798.7091999999998</v>
      </c>
      <c r="C60">
        <v>2810.9571000000001</v>
      </c>
      <c r="E60" s="2"/>
      <c r="G60"/>
    </row>
    <row r="61" spans="1:7" x14ac:dyDescent="0.25">
      <c r="A61" t="s">
        <v>1963</v>
      </c>
      <c r="B61" s="34">
        <v>1628.2488000000001</v>
      </c>
      <c r="C61">
        <v>1635.3744999999999</v>
      </c>
      <c r="E61" s="2"/>
      <c r="G61"/>
    </row>
    <row r="62" spans="1:7" x14ac:dyDescent="0.25">
      <c r="A62" t="s">
        <v>2005</v>
      </c>
      <c r="B62" s="34">
        <v>1012.3231</v>
      </c>
      <c r="C62">
        <v>1016.7534000000001</v>
      </c>
      <c r="E62" s="2"/>
      <c r="G62"/>
    </row>
    <row r="63" spans="1:7" x14ac:dyDescent="0.25">
      <c r="A63" t="s">
        <v>1986</v>
      </c>
      <c r="B63" s="34">
        <v>2211.9472999999998</v>
      </c>
      <c r="C63">
        <v>2221.6271999999999</v>
      </c>
      <c r="E63" s="2"/>
      <c r="G63"/>
    </row>
    <row r="64" spans="1:7" x14ac:dyDescent="0.25">
      <c r="A64" t="s">
        <v>1965</v>
      </c>
      <c r="B64" s="34">
        <v>2798.7179000000001</v>
      </c>
      <c r="C64">
        <v>2810.9659000000001</v>
      </c>
      <c r="E64" s="2"/>
      <c r="G64"/>
    </row>
    <row r="65" spans="1:7" x14ac:dyDescent="0.25">
      <c r="A65" t="s">
        <v>1966</v>
      </c>
      <c r="B65" s="34">
        <v>2798.732</v>
      </c>
      <c r="C65">
        <v>2810.9802</v>
      </c>
      <c r="E65" s="2"/>
      <c r="G65"/>
    </row>
    <row r="66" spans="1:7" x14ac:dyDescent="0.25">
      <c r="A66" t="s">
        <v>1987</v>
      </c>
      <c r="B66" s="34">
        <v>1005.1621</v>
      </c>
      <c r="C66">
        <v>1005.0818</v>
      </c>
      <c r="E66" s="2"/>
      <c r="G66"/>
    </row>
    <row r="67" spans="1:7" x14ac:dyDescent="0.25">
      <c r="A67" t="s">
        <v>1988</v>
      </c>
      <c r="B67" s="34">
        <v>2173.1695</v>
      </c>
      <c r="C67">
        <v>2174.4832000000001</v>
      </c>
      <c r="E67" s="2"/>
      <c r="G67"/>
    </row>
    <row r="68" spans="1:7" x14ac:dyDescent="0.25">
      <c r="A68" t="s">
        <v>2031</v>
      </c>
      <c r="B68" s="34">
        <v>1907.8444999999999</v>
      </c>
      <c r="C68">
        <v>1915.8172</v>
      </c>
      <c r="E68" s="2"/>
      <c r="G68"/>
    </row>
    <row r="69" spans="1:7" x14ac:dyDescent="0.25">
      <c r="A69" t="s">
        <v>1974</v>
      </c>
      <c r="B69" s="34">
        <v>1606.0177000000001</v>
      </c>
      <c r="C69">
        <v>1612.7244000000001</v>
      </c>
      <c r="E69" s="2"/>
      <c r="G69"/>
    </row>
    <row r="70" spans="1:7" x14ac:dyDescent="0.25">
      <c r="A70" t="s">
        <v>2032</v>
      </c>
      <c r="B70" s="34">
        <v>1020.9647</v>
      </c>
      <c r="C70">
        <v>1025.2304999999999</v>
      </c>
      <c r="E70" s="2"/>
      <c r="G70"/>
    </row>
    <row r="71" spans="1:7" x14ac:dyDescent="0.25">
      <c r="A71" t="s">
        <v>2001</v>
      </c>
      <c r="B71" s="34">
        <v>2153.5563999999999</v>
      </c>
      <c r="C71">
        <v>2154.0936000000002</v>
      </c>
      <c r="E71" s="2"/>
      <c r="G71"/>
    </row>
    <row r="72" spans="1:7" x14ac:dyDescent="0.25">
      <c r="A72" t="s">
        <v>2033</v>
      </c>
      <c r="B72" s="34">
        <v>2757.3453</v>
      </c>
      <c r="C72">
        <v>2768.866</v>
      </c>
      <c r="E72" s="2"/>
      <c r="G72"/>
    </row>
    <row r="73" spans="1:7" x14ac:dyDescent="0.25">
      <c r="A73" t="s">
        <v>2028</v>
      </c>
      <c r="B73" s="34">
        <v>2757.3483000000001</v>
      </c>
      <c r="C73">
        <v>2768.8688999999999</v>
      </c>
      <c r="E73" s="2"/>
      <c r="G73"/>
    </row>
    <row r="74" spans="1:7" x14ac:dyDescent="0.25">
      <c r="A74" t="s">
        <v>2030</v>
      </c>
      <c r="B74" s="34">
        <v>1008.9773</v>
      </c>
      <c r="C74">
        <v>1013.193</v>
      </c>
      <c r="E74" s="2"/>
      <c r="G74"/>
    </row>
    <row r="75" spans="1:7" x14ac:dyDescent="0.25">
      <c r="A75" t="s">
        <v>2002</v>
      </c>
      <c r="B75" s="34">
        <v>1034.8353</v>
      </c>
      <c r="C75">
        <v>1039.1590000000001</v>
      </c>
      <c r="E75" s="2"/>
      <c r="G75"/>
    </row>
    <row r="76" spans="1:7" x14ac:dyDescent="0.25">
      <c r="A76" t="s">
        <v>2034</v>
      </c>
      <c r="B76" s="34" t="s">
        <v>1964</v>
      </c>
      <c r="C76" t="s">
        <v>1964</v>
      </c>
      <c r="E76" s="2"/>
      <c r="G76"/>
    </row>
    <row r="77" spans="1:7" x14ac:dyDescent="0.25">
      <c r="A77" t="s">
        <v>2035</v>
      </c>
      <c r="B77" s="34" t="s">
        <v>1964</v>
      </c>
      <c r="C77" t="s">
        <v>1964</v>
      </c>
      <c r="E77" s="2"/>
      <c r="G77"/>
    </row>
    <row r="78" spans="1:7" x14ac:dyDescent="0.25">
      <c r="A78" t="s">
        <v>2036</v>
      </c>
      <c r="B78" s="34">
        <v>1020.7313</v>
      </c>
      <c r="C78">
        <v>1024.9956</v>
      </c>
      <c r="E78" s="2"/>
      <c r="G78"/>
    </row>
    <row r="79" spans="1:7" x14ac:dyDescent="0.25">
      <c r="A79" t="s">
        <v>2037</v>
      </c>
      <c r="B79" s="34" t="s">
        <v>1964</v>
      </c>
      <c r="C79" t="s">
        <v>1964</v>
      </c>
      <c r="E79" s="2"/>
      <c r="G79"/>
    </row>
    <row r="80" spans="1:7" x14ac:dyDescent="0.25">
      <c r="A80" t="s">
        <v>2038</v>
      </c>
      <c r="B80" s="34">
        <v>2507.6145999999999</v>
      </c>
      <c r="C80">
        <v>2518.0911999999998</v>
      </c>
      <c r="E80" s="2"/>
      <c r="G80"/>
    </row>
    <row r="81" spans="1:7" x14ac:dyDescent="0.25">
      <c r="A81" t="s">
        <v>2039</v>
      </c>
      <c r="B81" s="34" t="s">
        <v>1964</v>
      </c>
      <c r="C81" t="s">
        <v>1964</v>
      </c>
      <c r="E81" s="2"/>
      <c r="G81"/>
    </row>
    <row r="82" spans="1:7" x14ac:dyDescent="0.25">
      <c r="A82" t="s">
        <v>2040</v>
      </c>
      <c r="B82" s="34">
        <v>1244.4494999999999</v>
      </c>
      <c r="C82">
        <v>1244.3558</v>
      </c>
      <c r="E82" s="2"/>
      <c r="G82"/>
    </row>
    <row r="83" spans="1:7" x14ac:dyDescent="0.25">
      <c r="A83" t="s">
        <v>2041</v>
      </c>
      <c r="B83" s="34">
        <v>1231.1402</v>
      </c>
      <c r="C83">
        <v>1231.8681999999999</v>
      </c>
      <c r="E83" s="2"/>
      <c r="G83"/>
    </row>
    <row r="84" spans="1:7" x14ac:dyDescent="0.25">
      <c r="A84" t="s">
        <v>2008</v>
      </c>
      <c r="B84" s="34" t="s">
        <v>1964</v>
      </c>
      <c r="C84" t="s">
        <v>1964</v>
      </c>
      <c r="E84" s="2"/>
      <c r="G84"/>
    </row>
    <row r="85" spans="1:7" x14ac:dyDescent="0.25">
      <c r="A85" t="s">
        <v>2009</v>
      </c>
      <c r="B85" s="34" t="s">
        <v>1964</v>
      </c>
      <c r="C85" t="s">
        <v>1964</v>
      </c>
      <c r="E85" s="2"/>
      <c r="G85"/>
    </row>
    <row r="86" spans="1:7" x14ac:dyDescent="0.25">
      <c r="A86" t="s">
        <v>2010</v>
      </c>
      <c r="B86" s="34" t="s">
        <v>1964</v>
      </c>
      <c r="C86" t="s">
        <v>1964</v>
      </c>
      <c r="E86" s="2"/>
      <c r="G86"/>
    </row>
    <row r="87" spans="1:7" x14ac:dyDescent="0.25">
      <c r="A87" t="s">
        <v>2011</v>
      </c>
      <c r="B87" s="34" t="s">
        <v>1964</v>
      </c>
      <c r="C87" t="s">
        <v>1964</v>
      </c>
      <c r="E87" s="2"/>
      <c r="G87"/>
    </row>
    <row r="88" spans="1:7" x14ac:dyDescent="0.25">
      <c r="A88" t="s">
        <v>1975</v>
      </c>
      <c r="E88" s="2"/>
      <c r="G88"/>
    </row>
    <row r="90" spans="1:7" x14ac:dyDescent="0.25">
      <c r="A90" t="s">
        <v>1994</v>
      </c>
    </row>
    <row r="92" spans="1:7" x14ac:dyDescent="0.25">
      <c r="A92" s="50" t="s">
        <v>1995</v>
      </c>
      <c r="B92" s="50" t="s">
        <v>1996</v>
      </c>
      <c r="C92" s="50" t="s">
        <v>1997</v>
      </c>
      <c r="D92" s="50" t="s">
        <v>1998</v>
      </c>
    </row>
    <row r="93" spans="1:7" x14ac:dyDescent="0.25">
      <c r="A93" s="50" t="s">
        <v>2029</v>
      </c>
      <c r="B93" s="50"/>
      <c r="C93" s="50">
        <v>4.4755256000000001</v>
      </c>
      <c r="D93" s="50">
        <v>4.4755256000000001</v>
      </c>
    </row>
    <row r="94" spans="1:7" x14ac:dyDescent="0.25">
      <c r="A94" s="50" t="s">
        <v>2000</v>
      </c>
      <c r="B94" s="50"/>
      <c r="C94" s="50">
        <v>8.1790260999999997</v>
      </c>
      <c r="D94" s="50">
        <v>8.1790260999999997</v>
      </c>
    </row>
    <row r="95" spans="1:7" x14ac:dyDescent="0.25">
      <c r="A95" s="50" t="s">
        <v>2001</v>
      </c>
      <c r="B95" s="50"/>
      <c r="C95" s="50">
        <v>8.4513244000000007</v>
      </c>
      <c r="D95" s="50">
        <v>8.4513244000000007</v>
      </c>
    </row>
    <row r="96" spans="1:7" x14ac:dyDescent="0.25">
      <c r="A96" s="50" t="s">
        <v>2042</v>
      </c>
      <c r="B96" s="50"/>
      <c r="C96" s="50">
        <v>5.2946736999999997</v>
      </c>
      <c r="D96" s="50">
        <v>5.2946736999999997</v>
      </c>
    </row>
    <row r="97" spans="1:6" x14ac:dyDescent="0.25">
      <c r="A97" s="50" t="s">
        <v>2043</v>
      </c>
      <c r="B97" s="50"/>
      <c r="C97" s="50">
        <v>4.4076355999999999</v>
      </c>
      <c r="D97" s="50">
        <v>4.4076355999999999</v>
      </c>
    </row>
    <row r="99" spans="1:6" x14ac:dyDescent="0.25">
      <c r="A99" t="s">
        <v>1977</v>
      </c>
      <c r="B99" s="34" t="s">
        <v>92</v>
      </c>
    </row>
    <row r="100" spans="1:6" ht="30" x14ac:dyDescent="0.25">
      <c r="A100" s="47" t="s">
        <v>1978</v>
      </c>
      <c r="B100" s="34" t="s">
        <v>92</v>
      </c>
    </row>
    <row r="101" spans="1:6" x14ac:dyDescent="0.25">
      <c r="A101" s="47" t="s">
        <v>1979</v>
      </c>
      <c r="B101" s="34" t="s">
        <v>92</v>
      </c>
    </row>
    <row r="102" spans="1:6" x14ac:dyDescent="0.25">
      <c r="A102" t="s">
        <v>1980</v>
      </c>
      <c r="B102" s="49">
        <v>0.138893630326997</v>
      </c>
    </row>
    <row r="103" spans="1:6" ht="30" x14ac:dyDescent="0.25">
      <c r="A103" s="47" t="s">
        <v>1981</v>
      </c>
      <c r="B103" s="34" t="s">
        <v>92</v>
      </c>
    </row>
    <row r="104" spans="1:6" ht="30" x14ac:dyDescent="0.25">
      <c r="A104" s="47" t="s">
        <v>1982</v>
      </c>
      <c r="B104" s="34" t="s">
        <v>92</v>
      </c>
    </row>
    <row r="105" spans="1:6" ht="30" x14ac:dyDescent="0.25">
      <c r="A105" s="47" t="s">
        <v>1985</v>
      </c>
      <c r="B105" s="49">
        <v>1711.9014573000002</v>
      </c>
    </row>
    <row r="106" spans="1:6" x14ac:dyDescent="0.25">
      <c r="A106" t="s">
        <v>2118</v>
      </c>
      <c r="B106" s="34" t="s">
        <v>92</v>
      </c>
    </row>
    <row r="107" spans="1:6" x14ac:dyDescent="0.25">
      <c r="A107" t="s">
        <v>2119</v>
      </c>
      <c r="B107" s="34" t="s">
        <v>92</v>
      </c>
    </row>
    <row r="110" spans="1:6" ht="30" x14ac:dyDescent="0.25">
      <c r="A110" s="63" t="s">
        <v>2164</v>
      </c>
      <c r="B110" s="55" t="s">
        <v>2165</v>
      </c>
      <c r="C110" s="55" t="s">
        <v>2121</v>
      </c>
      <c r="D110" s="65" t="s">
        <v>2122</v>
      </c>
      <c r="E110" s="65" t="s">
        <v>2121</v>
      </c>
      <c r="F110" s="65" t="s">
        <v>2122</v>
      </c>
    </row>
    <row r="111" spans="1:6" ht="90" customHeight="1" x14ac:dyDescent="0.25">
      <c r="A111" s="64" t="str">
        <f>HYPERLINK("[EDEL_Portfolio Monthly 30092022.xlsx]ELLIQF!A1","Edelweiss Liquid Fund")</f>
        <v>Edelweiss Liquid Fund</v>
      </c>
      <c r="B111" s="59"/>
      <c r="C111" s="57" t="s">
        <v>2154</v>
      </c>
      <c r="D111" s="59"/>
      <c r="E111" s="57" t="s">
        <v>2155</v>
      </c>
      <c r="F111"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8E34-FF13-4A05-B521-19060B502715}">
  <dimension ref="A1:H45"/>
  <sheetViews>
    <sheetView showGridLines="0" workbookViewId="0">
      <pane ySplit="4" topLeftCell="A37"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77</v>
      </c>
      <c r="B1" s="66"/>
      <c r="C1" s="66"/>
      <c r="D1" s="66"/>
      <c r="E1" s="66"/>
      <c r="F1" s="66"/>
      <c r="G1" s="66"/>
      <c r="H1" s="51" t="str">
        <f>HYPERLINK("[EDEL_Portfolio Monthly 30092022.xlsx]Index!A1","Index")</f>
        <v>Index</v>
      </c>
    </row>
    <row r="2" spans="1:8" ht="18.75" x14ac:dyDescent="0.25">
      <c r="A2" s="66" t="s">
        <v>78</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1896</v>
      </c>
      <c r="B7" s="30"/>
      <c r="C7" s="30"/>
      <c r="D7" s="13"/>
      <c r="E7" s="14"/>
      <c r="F7" s="15"/>
      <c r="G7" s="15"/>
    </row>
    <row r="8" spans="1:8" x14ac:dyDescent="0.25">
      <c r="A8" s="16" t="s">
        <v>1897</v>
      </c>
      <c r="B8" s="31"/>
      <c r="C8" s="31"/>
      <c r="D8" s="17"/>
      <c r="E8" s="46"/>
      <c r="F8" s="20"/>
      <c r="G8" s="20"/>
    </row>
    <row r="9" spans="1:8" x14ac:dyDescent="0.25">
      <c r="A9" s="12" t="s">
        <v>1898</v>
      </c>
      <c r="B9" s="30" t="s">
        <v>1899</v>
      </c>
      <c r="C9" s="30"/>
      <c r="D9" s="13">
        <v>48999.324999999997</v>
      </c>
      <c r="E9" s="14">
        <v>6153.05</v>
      </c>
      <c r="F9" s="15">
        <v>0.97130000000000005</v>
      </c>
      <c r="G9" s="15"/>
    </row>
    <row r="10" spans="1:8" x14ac:dyDescent="0.25">
      <c r="A10" s="16" t="s">
        <v>102</v>
      </c>
      <c r="B10" s="31"/>
      <c r="C10" s="31"/>
      <c r="D10" s="17"/>
      <c r="E10" s="18">
        <v>6153.05</v>
      </c>
      <c r="F10" s="19">
        <v>0.97130000000000005</v>
      </c>
      <c r="G10" s="20"/>
    </row>
    <row r="11" spans="1:8" x14ac:dyDescent="0.25">
      <c r="A11" s="12"/>
      <c r="B11" s="30"/>
      <c r="C11" s="30"/>
      <c r="D11" s="13"/>
      <c r="E11" s="14"/>
      <c r="F11" s="15"/>
      <c r="G11" s="15"/>
    </row>
    <row r="12" spans="1:8" x14ac:dyDescent="0.25">
      <c r="A12" s="21" t="s">
        <v>127</v>
      </c>
      <c r="B12" s="32"/>
      <c r="C12" s="32"/>
      <c r="D12" s="22"/>
      <c r="E12" s="18">
        <v>6153.05</v>
      </c>
      <c r="F12" s="19">
        <v>0.97130000000000005</v>
      </c>
      <c r="G12" s="20"/>
    </row>
    <row r="13" spans="1:8" x14ac:dyDescent="0.25">
      <c r="A13" s="12"/>
      <c r="B13" s="30"/>
      <c r="C13" s="30"/>
      <c r="D13" s="13"/>
      <c r="E13" s="14"/>
      <c r="F13" s="15"/>
      <c r="G13" s="15"/>
    </row>
    <row r="14" spans="1:8" x14ac:dyDescent="0.25">
      <c r="A14" s="16" t="s">
        <v>128</v>
      </c>
      <c r="B14" s="30"/>
      <c r="C14" s="30"/>
      <c r="D14" s="13"/>
      <c r="E14" s="14"/>
      <c r="F14" s="15"/>
      <c r="G14" s="15"/>
    </row>
    <row r="15" spans="1:8" x14ac:dyDescent="0.25">
      <c r="A15" s="12" t="s">
        <v>129</v>
      </c>
      <c r="B15" s="30"/>
      <c r="C15" s="30"/>
      <c r="D15" s="13"/>
      <c r="E15" s="14">
        <v>199.9</v>
      </c>
      <c r="F15" s="15">
        <v>3.1600000000000003E-2</v>
      </c>
      <c r="G15" s="15">
        <v>5.9233000000000001E-2</v>
      </c>
    </row>
    <row r="16" spans="1:8" x14ac:dyDescent="0.25">
      <c r="A16" s="16" t="s">
        <v>102</v>
      </c>
      <c r="B16" s="31"/>
      <c r="C16" s="31"/>
      <c r="D16" s="17"/>
      <c r="E16" s="18">
        <v>199.9</v>
      </c>
      <c r="F16" s="19">
        <v>3.1600000000000003E-2</v>
      </c>
      <c r="G16" s="20"/>
    </row>
    <row r="17" spans="1:7" x14ac:dyDescent="0.25">
      <c r="A17" s="12"/>
      <c r="B17" s="30"/>
      <c r="C17" s="30"/>
      <c r="D17" s="13"/>
      <c r="E17" s="14"/>
      <c r="F17" s="15"/>
      <c r="G17" s="15"/>
    </row>
    <row r="18" spans="1:7" x14ac:dyDescent="0.25">
      <c r="A18" s="21" t="s">
        <v>127</v>
      </c>
      <c r="B18" s="32"/>
      <c r="C18" s="32"/>
      <c r="D18" s="22"/>
      <c r="E18" s="18">
        <v>199.9</v>
      </c>
      <c r="F18" s="19">
        <v>3.1600000000000003E-2</v>
      </c>
      <c r="G18" s="20"/>
    </row>
    <row r="19" spans="1:7" x14ac:dyDescent="0.25">
      <c r="A19" s="12" t="s">
        <v>130</v>
      </c>
      <c r="B19" s="30"/>
      <c r="C19" s="30"/>
      <c r="D19" s="13"/>
      <c r="E19" s="14">
        <v>3.24406E-2</v>
      </c>
      <c r="F19" s="15">
        <v>5.0000000000000004E-6</v>
      </c>
      <c r="G19" s="15"/>
    </row>
    <row r="20" spans="1:7" x14ac:dyDescent="0.25">
      <c r="A20" s="12" t="s">
        <v>131</v>
      </c>
      <c r="B20" s="30"/>
      <c r="C20" s="30"/>
      <c r="D20" s="13"/>
      <c r="E20" s="23">
        <v>-18.382440599999999</v>
      </c>
      <c r="F20" s="24">
        <v>-2.905E-3</v>
      </c>
      <c r="G20" s="15">
        <v>5.9233000000000001E-2</v>
      </c>
    </row>
    <row r="21" spans="1:7" x14ac:dyDescent="0.25">
      <c r="A21" s="25" t="s">
        <v>132</v>
      </c>
      <c r="B21" s="33"/>
      <c r="C21" s="33"/>
      <c r="D21" s="26"/>
      <c r="E21" s="27">
        <v>6334.6</v>
      </c>
      <c r="F21" s="28">
        <v>1</v>
      </c>
      <c r="G21" s="28"/>
    </row>
    <row r="26" spans="1:7" x14ac:dyDescent="0.25">
      <c r="A26" s="1" t="s">
        <v>1957</v>
      </c>
    </row>
    <row r="27" spans="1:7" x14ac:dyDescent="0.25">
      <c r="A27" s="47" t="s">
        <v>1958</v>
      </c>
      <c r="B27" s="34" t="s">
        <v>92</v>
      </c>
    </row>
    <row r="28" spans="1:7" x14ac:dyDescent="0.25">
      <c r="A28" t="s">
        <v>1959</v>
      </c>
    </row>
    <row r="29" spans="1:7" x14ac:dyDescent="0.25">
      <c r="A29" t="s">
        <v>1960</v>
      </c>
      <c r="B29" t="s">
        <v>1961</v>
      </c>
      <c r="C29" t="s">
        <v>1961</v>
      </c>
    </row>
    <row r="30" spans="1:7" x14ac:dyDescent="0.25">
      <c r="B30" s="48">
        <v>44803</v>
      </c>
      <c r="C30" s="48">
        <v>44834</v>
      </c>
    </row>
    <row r="31" spans="1:7" x14ac:dyDescent="0.25">
      <c r="A31" t="s">
        <v>1965</v>
      </c>
      <c r="B31">
        <v>25.196000000000002</v>
      </c>
      <c r="C31">
        <v>24.387</v>
      </c>
      <c r="E31" s="2"/>
      <c r="G31"/>
    </row>
    <row r="32" spans="1:7" x14ac:dyDescent="0.25">
      <c r="A32" t="s">
        <v>1990</v>
      </c>
      <c r="B32">
        <v>23.039000000000001</v>
      </c>
      <c r="C32">
        <v>22.286000000000001</v>
      </c>
      <c r="E32" s="2"/>
      <c r="G32"/>
    </row>
    <row r="33" spans="1:7" x14ac:dyDescent="0.25">
      <c r="E33" s="2"/>
      <c r="G33"/>
    </row>
    <row r="34" spans="1:7" x14ac:dyDescent="0.25">
      <c r="A34" t="s">
        <v>1976</v>
      </c>
      <c r="B34" s="34" t="s">
        <v>92</v>
      </c>
    </row>
    <row r="35" spans="1:7" x14ac:dyDescent="0.25">
      <c r="A35" t="s">
        <v>1977</v>
      </c>
      <c r="B35" s="34" t="s">
        <v>92</v>
      </c>
    </row>
    <row r="36" spans="1:7" ht="30" x14ac:dyDescent="0.25">
      <c r="A36" s="47" t="s">
        <v>1978</v>
      </c>
      <c r="B36" s="34" t="s">
        <v>92</v>
      </c>
    </row>
    <row r="37" spans="1:7" x14ac:dyDescent="0.25">
      <c r="A37" s="47" t="s">
        <v>1979</v>
      </c>
      <c r="B37" s="49">
        <v>6153.0450351</v>
      </c>
    </row>
    <row r="38" spans="1:7" ht="30" x14ac:dyDescent="0.25">
      <c r="A38" s="47" t="s">
        <v>2044</v>
      </c>
      <c r="B38" s="34" t="s">
        <v>92</v>
      </c>
    </row>
    <row r="39" spans="1:7" ht="30" x14ac:dyDescent="0.25">
      <c r="A39" s="47" t="s">
        <v>2045</v>
      </c>
      <c r="B39" s="34" t="s">
        <v>92</v>
      </c>
    </row>
    <row r="40" spans="1:7" x14ac:dyDescent="0.25">
      <c r="A40" t="s">
        <v>2116</v>
      </c>
      <c r="B40" s="34" t="s">
        <v>92</v>
      </c>
    </row>
    <row r="41" spans="1:7" x14ac:dyDescent="0.25">
      <c r="A41" t="s">
        <v>2117</v>
      </c>
      <c r="B41" s="34" t="s">
        <v>92</v>
      </c>
    </row>
    <row r="42" spans="1:7" x14ac:dyDescent="0.25">
      <c r="B42" s="34"/>
    </row>
    <row r="44" spans="1:7" ht="30" x14ac:dyDescent="0.25">
      <c r="A44" s="63" t="s">
        <v>2164</v>
      </c>
      <c r="B44" s="55" t="s">
        <v>2165</v>
      </c>
      <c r="C44" s="55" t="s">
        <v>2121</v>
      </c>
      <c r="D44" s="65" t="s">
        <v>2122</v>
      </c>
    </row>
    <row r="45" spans="1:7" ht="81" customHeight="1" x14ac:dyDescent="0.25">
      <c r="A45" s="64" t="str">
        <f>HYPERLINK("[EDEL_Portfolio Monthly 30092022.xlsx]EOASEF!A1","Edelweiss ASEAN Equity Off-shore Fund")</f>
        <v>Edelweiss ASEAN Equity Off-shore Fund</v>
      </c>
      <c r="B45" s="56"/>
      <c r="C45" s="56" t="s">
        <v>2156</v>
      </c>
      <c r="D45"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D87CF-A557-41D7-9799-10AB0C3F4F1B}">
  <dimension ref="A1:H44"/>
  <sheetViews>
    <sheetView showGridLines="0" workbookViewId="0">
      <pane ySplit="4" topLeftCell="A38"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79</v>
      </c>
      <c r="B1" s="66"/>
      <c r="C1" s="66"/>
      <c r="D1" s="66"/>
      <c r="E1" s="66"/>
      <c r="F1" s="66"/>
      <c r="G1" s="66"/>
      <c r="H1" s="51" t="str">
        <f>HYPERLINK("[EDEL_Portfolio Monthly 30092022.xlsx]Index!A1","Index")</f>
        <v>Index</v>
      </c>
    </row>
    <row r="2" spans="1:8" ht="18.75" x14ac:dyDescent="0.25">
      <c r="A2" s="66" t="s">
        <v>80</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1896</v>
      </c>
      <c r="B7" s="30"/>
      <c r="C7" s="30"/>
      <c r="D7" s="13"/>
      <c r="E7" s="14"/>
      <c r="F7" s="15"/>
      <c r="G7" s="15"/>
    </row>
    <row r="8" spans="1:8" x14ac:dyDescent="0.25">
      <c r="A8" s="16" t="s">
        <v>1897</v>
      </c>
      <c r="B8" s="31"/>
      <c r="C8" s="31"/>
      <c r="D8" s="17"/>
      <c r="E8" s="46"/>
      <c r="F8" s="20"/>
      <c r="G8" s="20"/>
    </row>
    <row r="9" spans="1:8" x14ac:dyDescent="0.25">
      <c r="A9" s="12" t="s">
        <v>1900</v>
      </c>
      <c r="B9" s="30" t="s">
        <v>1901</v>
      </c>
      <c r="C9" s="30"/>
      <c r="D9" s="13">
        <v>1391377.281</v>
      </c>
      <c r="E9" s="14">
        <v>143811.72</v>
      </c>
      <c r="F9" s="15">
        <v>0.99809999999999999</v>
      </c>
      <c r="G9" s="15"/>
    </row>
    <row r="10" spans="1:8" x14ac:dyDescent="0.25">
      <c r="A10" s="16" t="s">
        <v>102</v>
      </c>
      <c r="B10" s="31"/>
      <c r="C10" s="31"/>
      <c r="D10" s="17"/>
      <c r="E10" s="18">
        <v>143811.72</v>
      </c>
      <c r="F10" s="19">
        <v>0.99809999999999999</v>
      </c>
      <c r="G10" s="20"/>
    </row>
    <row r="11" spans="1:8" x14ac:dyDescent="0.25">
      <c r="A11" s="12"/>
      <c r="B11" s="30"/>
      <c r="C11" s="30"/>
      <c r="D11" s="13"/>
      <c r="E11" s="14"/>
      <c r="F11" s="15"/>
      <c r="G11" s="15"/>
    </row>
    <row r="12" spans="1:8" x14ac:dyDescent="0.25">
      <c r="A12" s="21" t="s">
        <v>127</v>
      </c>
      <c r="B12" s="32"/>
      <c r="C12" s="32"/>
      <c r="D12" s="22"/>
      <c r="E12" s="18">
        <v>143811.72</v>
      </c>
      <c r="F12" s="19">
        <v>0.99809999999999999</v>
      </c>
      <c r="G12" s="20"/>
    </row>
    <row r="13" spans="1:8" x14ac:dyDescent="0.25">
      <c r="A13" s="12"/>
      <c r="B13" s="30"/>
      <c r="C13" s="30"/>
      <c r="D13" s="13"/>
      <c r="E13" s="14"/>
      <c r="F13" s="15"/>
      <c r="G13" s="15"/>
    </row>
    <row r="14" spans="1:8" x14ac:dyDescent="0.25">
      <c r="A14" s="16" t="s">
        <v>128</v>
      </c>
      <c r="B14" s="30"/>
      <c r="C14" s="30"/>
      <c r="D14" s="13"/>
      <c r="E14" s="14"/>
      <c r="F14" s="15"/>
      <c r="G14" s="15"/>
    </row>
    <row r="15" spans="1:8" x14ac:dyDescent="0.25">
      <c r="A15" s="12" t="s">
        <v>129</v>
      </c>
      <c r="B15" s="30"/>
      <c r="C15" s="30"/>
      <c r="D15" s="13"/>
      <c r="E15" s="14">
        <v>894.56</v>
      </c>
      <c r="F15" s="15">
        <v>6.1999999999999998E-3</v>
      </c>
      <c r="G15" s="15">
        <v>5.9233000000000001E-2</v>
      </c>
    </row>
    <row r="16" spans="1:8" x14ac:dyDescent="0.25">
      <c r="A16" s="16" t="s">
        <v>102</v>
      </c>
      <c r="B16" s="31"/>
      <c r="C16" s="31"/>
      <c r="D16" s="17"/>
      <c r="E16" s="18">
        <v>894.56</v>
      </c>
      <c r="F16" s="19">
        <v>6.1999999999999998E-3</v>
      </c>
      <c r="G16" s="20"/>
    </row>
    <row r="17" spans="1:7" x14ac:dyDescent="0.25">
      <c r="A17" s="12"/>
      <c r="B17" s="30"/>
      <c r="C17" s="30"/>
      <c r="D17" s="13"/>
      <c r="E17" s="14"/>
      <c r="F17" s="15"/>
      <c r="G17" s="15"/>
    </row>
    <row r="18" spans="1:7" x14ac:dyDescent="0.25">
      <c r="A18" s="21" t="s">
        <v>127</v>
      </c>
      <c r="B18" s="32"/>
      <c r="C18" s="32"/>
      <c r="D18" s="22"/>
      <c r="E18" s="18">
        <v>894.56</v>
      </c>
      <c r="F18" s="19">
        <v>6.1999999999999998E-3</v>
      </c>
      <c r="G18" s="20"/>
    </row>
    <row r="19" spans="1:7" x14ac:dyDescent="0.25">
      <c r="A19" s="12" t="s">
        <v>130</v>
      </c>
      <c r="B19" s="30"/>
      <c r="C19" s="30"/>
      <c r="D19" s="13"/>
      <c r="E19" s="14">
        <v>0.14517189999999999</v>
      </c>
      <c r="F19" s="15">
        <v>9.9999999999999995E-7</v>
      </c>
      <c r="G19" s="15"/>
    </row>
    <row r="20" spans="1:7" x14ac:dyDescent="0.25">
      <c r="A20" s="12" t="s">
        <v>131</v>
      </c>
      <c r="B20" s="30"/>
      <c r="C20" s="30"/>
      <c r="D20" s="13"/>
      <c r="E20" s="23">
        <v>-626.1851719</v>
      </c>
      <c r="F20" s="24">
        <v>-4.3010000000000001E-3</v>
      </c>
      <c r="G20" s="15">
        <v>5.9233000000000001E-2</v>
      </c>
    </row>
    <row r="21" spans="1:7" x14ac:dyDescent="0.25">
      <c r="A21" s="25" t="s">
        <v>132</v>
      </c>
      <c r="B21" s="33"/>
      <c r="C21" s="33"/>
      <c r="D21" s="26"/>
      <c r="E21" s="27">
        <v>144080.24</v>
      </c>
      <c r="F21" s="28">
        <v>1</v>
      </c>
      <c r="G21" s="28"/>
    </row>
    <row r="26" spans="1:7" x14ac:dyDescent="0.25">
      <c r="A26" s="1" t="s">
        <v>1957</v>
      </c>
    </row>
    <row r="27" spans="1:7" x14ac:dyDescent="0.25">
      <c r="A27" s="47" t="s">
        <v>1958</v>
      </c>
      <c r="B27" s="34" t="s">
        <v>92</v>
      </c>
    </row>
    <row r="28" spans="1:7" x14ac:dyDescent="0.25">
      <c r="A28" t="s">
        <v>1959</v>
      </c>
    </row>
    <row r="29" spans="1:7" x14ac:dyDescent="0.25">
      <c r="A29" t="s">
        <v>1960</v>
      </c>
      <c r="B29" t="s">
        <v>1961</v>
      </c>
      <c r="C29" t="s">
        <v>1961</v>
      </c>
    </row>
    <row r="30" spans="1:7" x14ac:dyDescent="0.25">
      <c r="B30" s="48">
        <v>44803</v>
      </c>
      <c r="C30" s="48">
        <v>44834</v>
      </c>
    </row>
    <row r="31" spans="1:7" x14ac:dyDescent="0.25">
      <c r="A31" t="s">
        <v>1965</v>
      </c>
      <c r="B31">
        <v>39.826999999999998</v>
      </c>
      <c r="C31">
        <v>35.145000000000003</v>
      </c>
      <c r="E31" s="2"/>
      <c r="G31"/>
    </row>
    <row r="32" spans="1:7" x14ac:dyDescent="0.25">
      <c r="A32" t="s">
        <v>1990</v>
      </c>
      <c r="B32">
        <v>36.393999999999998</v>
      </c>
      <c r="C32">
        <v>32.088999999999999</v>
      </c>
      <c r="E32" s="2"/>
      <c r="G32"/>
    </row>
    <row r="33" spans="1:7" x14ac:dyDescent="0.25">
      <c r="E33" s="2"/>
      <c r="G33"/>
    </row>
    <row r="34" spans="1:7" x14ac:dyDescent="0.25">
      <c r="A34" t="s">
        <v>1976</v>
      </c>
      <c r="B34" s="34" t="s">
        <v>92</v>
      </c>
    </row>
    <row r="35" spans="1:7" x14ac:dyDescent="0.25">
      <c r="A35" t="s">
        <v>1977</v>
      </c>
      <c r="B35" s="34" t="s">
        <v>92</v>
      </c>
    </row>
    <row r="36" spans="1:7" ht="30" x14ac:dyDescent="0.25">
      <c r="A36" s="47" t="s">
        <v>1978</v>
      </c>
      <c r="B36" s="34" t="s">
        <v>92</v>
      </c>
    </row>
    <row r="37" spans="1:7" x14ac:dyDescent="0.25">
      <c r="A37" s="47" t="s">
        <v>1979</v>
      </c>
      <c r="B37" s="49">
        <v>143811.72374859999</v>
      </c>
    </row>
    <row r="38" spans="1:7" ht="30" x14ac:dyDescent="0.25">
      <c r="A38" s="47" t="s">
        <v>2044</v>
      </c>
      <c r="B38" s="34" t="s">
        <v>92</v>
      </c>
    </row>
    <row r="39" spans="1:7" ht="30" x14ac:dyDescent="0.25">
      <c r="A39" s="47" t="s">
        <v>2045</v>
      </c>
      <c r="B39" s="34" t="s">
        <v>92</v>
      </c>
    </row>
    <row r="40" spans="1:7" x14ac:dyDescent="0.25">
      <c r="A40" t="s">
        <v>2116</v>
      </c>
      <c r="B40" s="34" t="s">
        <v>92</v>
      </c>
    </row>
    <row r="41" spans="1:7" x14ac:dyDescent="0.25">
      <c r="A41" t="s">
        <v>2117</v>
      </c>
      <c r="B41" s="34" t="s">
        <v>92</v>
      </c>
    </row>
    <row r="42" spans="1:7" x14ac:dyDescent="0.25">
      <c r="B42" s="34"/>
    </row>
    <row r="43" spans="1:7" ht="30" x14ac:dyDescent="0.25">
      <c r="A43" s="63" t="s">
        <v>2164</v>
      </c>
      <c r="B43" s="55" t="s">
        <v>2165</v>
      </c>
      <c r="C43" s="55" t="s">
        <v>2121</v>
      </c>
      <c r="D43" s="65" t="s">
        <v>2122</v>
      </c>
    </row>
    <row r="44" spans="1:7" ht="80.45" customHeight="1" x14ac:dyDescent="0.25">
      <c r="A44" s="64" t="str">
        <f>HYPERLINK("[EDEL_Portfolio Monthly 30092022.xlsx]EOCHIF!A1","Edelweiss Greater China Equity Off-shore Fund")</f>
        <v>Edelweiss Greater China Equity Off-shore Fund</v>
      </c>
      <c r="B44" s="56"/>
      <c r="C44" s="57" t="s">
        <v>2157</v>
      </c>
      <c r="D44"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13F6B-A770-4A1E-98FA-2288509D5633}">
  <dimension ref="A1:H97"/>
  <sheetViews>
    <sheetView showGridLines="0" workbookViewId="0">
      <pane ySplit="4" topLeftCell="A87"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8.85546875" bestFit="1"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81</v>
      </c>
      <c r="B1" s="66"/>
      <c r="C1" s="66"/>
      <c r="D1" s="66"/>
      <c r="E1" s="66"/>
      <c r="F1" s="66"/>
      <c r="G1" s="66"/>
      <c r="H1" s="51" t="str">
        <f>HYPERLINK("[EDEL_Portfolio Monthly 30092022.xlsx]Index!A1","Index")</f>
        <v>Index</v>
      </c>
    </row>
    <row r="2" spans="1:8" ht="18.75" x14ac:dyDescent="0.25">
      <c r="A2" s="66" t="s">
        <v>82</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6" t="s">
        <v>91</v>
      </c>
      <c r="B6" s="30"/>
      <c r="C6" s="30"/>
      <c r="D6" s="13"/>
      <c r="E6" s="14"/>
      <c r="F6" s="15"/>
      <c r="G6" s="15"/>
    </row>
    <row r="7" spans="1:8" x14ac:dyDescent="0.25">
      <c r="A7" s="16" t="s">
        <v>843</v>
      </c>
      <c r="B7" s="30"/>
      <c r="C7" s="30"/>
      <c r="D7" s="13"/>
      <c r="E7" s="14"/>
      <c r="F7" s="15"/>
      <c r="G7" s="15"/>
    </row>
    <row r="8" spans="1:8" x14ac:dyDescent="0.25">
      <c r="A8" s="12" t="s">
        <v>871</v>
      </c>
      <c r="B8" s="30" t="s">
        <v>872</v>
      </c>
      <c r="C8" s="30" t="s">
        <v>873</v>
      </c>
      <c r="D8" s="13">
        <v>203823</v>
      </c>
      <c r="E8" s="14">
        <v>1933.57</v>
      </c>
      <c r="F8" s="15">
        <v>0.1331</v>
      </c>
      <c r="G8" s="15"/>
    </row>
    <row r="9" spans="1:8" x14ac:dyDescent="0.25">
      <c r="A9" s="12" t="s">
        <v>1525</v>
      </c>
      <c r="B9" s="30" t="s">
        <v>1526</v>
      </c>
      <c r="C9" s="30" t="s">
        <v>873</v>
      </c>
      <c r="D9" s="13">
        <v>105337</v>
      </c>
      <c r="E9" s="14">
        <v>1174.45</v>
      </c>
      <c r="F9" s="15">
        <v>8.0799999999999997E-2</v>
      </c>
      <c r="G9" s="15"/>
    </row>
    <row r="10" spans="1:8" x14ac:dyDescent="0.25">
      <c r="A10" s="12" t="s">
        <v>1182</v>
      </c>
      <c r="B10" s="30" t="s">
        <v>1183</v>
      </c>
      <c r="C10" s="30" t="s">
        <v>873</v>
      </c>
      <c r="D10" s="13">
        <v>24789</v>
      </c>
      <c r="E10" s="14">
        <v>1074.78</v>
      </c>
      <c r="F10" s="15">
        <v>7.3999999999999996E-2</v>
      </c>
      <c r="G10" s="15"/>
    </row>
    <row r="11" spans="1:8" x14ac:dyDescent="0.25">
      <c r="A11" s="12" t="s">
        <v>1008</v>
      </c>
      <c r="B11" s="30" t="s">
        <v>1009</v>
      </c>
      <c r="C11" s="30" t="s">
        <v>873</v>
      </c>
      <c r="D11" s="13">
        <v>28660</v>
      </c>
      <c r="E11" s="14">
        <v>1061.9100000000001</v>
      </c>
      <c r="F11" s="15">
        <v>7.3099999999999998E-2</v>
      </c>
      <c r="G11" s="15"/>
    </row>
    <row r="12" spans="1:8" x14ac:dyDescent="0.25">
      <c r="A12" s="12" t="s">
        <v>1068</v>
      </c>
      <c r="B12" s="30" t="s">
        <v>1069</v>
      </c>
      <c r="C12" s="30" t="s">
        <v>1070</v>
      </c>
      <c r="D12" s="13">
        <v>21735</v>
      </c>
      <c r="E12" s="14">
        <v>952.73</v>
      </c>
      <c r="F12" s="15">
        <v>6.5600000000000006E-2</v>
      </c>
      <c r="G12" s="15"/>
    </row>
    <row r="13" spans="1:8" x14ac:dyDescent="0.25">
      <c r="A13" s="12" t="s">
        <v>1536</v>
      </c>
      <c r="B13" s="30" t="s">
        <v>1537</v>
      </c>
      <c r="C13" s="30" t="s">
        <v>1070</v>
      </c>
      <c r="D13" s="13">
        <v>107326</v>
      </c>
      <c r="E13" s="14">
        <v>437.78</v>
      </c>
      <c r="F13" s="15">
        <v>3.0099999999999998E-2</v>
      </c>
      <c r="G13" s="15"/>
    </row>
    <row r="14" spans="1:8" x14ac:dyDescent="0.25">
      <c r="A14" s="12" t="s">
        <v>1044</v>
      </c>
      <c r="B14" s="30" t="s">
        <v>1045</v>
      </c>
      <c r="C14" s="30" t="s">
        <v>873</v>
      </c>
      <c r="D14" s="13">
        <v>76896</v>
      </c>
      <c r="E14" s="14">
        <v>394.48</v>
      </c>
      <c r="F14" s="15">
        <v>2.7099999999999999E-2</v>
      </c>
      <c r="G14" s="15"/>
    </row>
    <row r="15" spans="1:8" x14ac:dyDescent="0.25">
      <c r="A15" s="12" t="s">
        <v>1186</v>
      </c>
      <c r="B15" s="30" t="s">
        <v>1187</v>
      </c>
      <c r="C15" s="30" t="s">
        <v>873</v>
      </c>
      <c r="D15" s="13">
        <v>22645</v>
      </c>
      <c r="E15" s="14">
        <v>353.23</v>
      </c>
      <c r="F15" s="15">
        <v>2.4299999999999999E-2</v>
      </c>
      <c r="G15" s="15"/>
    </row>
    <row r="16" spans="1:8" x14ac:dyDescent="0.25">
      <c r="A16" s="12" t="s">
        <v>1054</v>
      </c>
      <c r="B16" s="30" t="s">
        <v>1055</v>
      </c>
      <c r="C16" s="30" t="s">
        <v>873</v>
      </c>
      <c r="D16" s="13">
        <v>43526</v>
      </c>
      <c r="E16" s="14">
        <v>295.91000000000003</v>
      </c>
      <c r="F16" s="15">
        <v>2.0400000000000001E-2</v>
      </c>
      <c r="G16" s="15"/>
    </row>
    <row r="17" spans="1:7" x14ac:dyDescent="0.25">
      <c r="A17" s="12" t="s">
        <v>1000</v>
      </c>
      <c r="B17" s="30" t="s">
        <v>1001</v>
      </c>
      <c r="C17" s="30" t="s">
        <v>873</v>
      </c>
      <c r="D17" s="13">
        <v>57560</v>
      </c>
      <c r="E17" s="14">
        <v>293.89999999999998</v>
      </c>
      <c r="F17" s="15">
        <v>2.0199999999999999E-2</v>
      </c>
      <c r="G17" s="15"/>
    </row>
    <row r="18" spans="1:7" x14ac:dyDescent="0.25">
      <c r="A18" s="12" t="s">
        <v>1129</v>
      </c>
      <c r="B18" s="30" t="s">
        <v>1130</v>
      </c>
      <c r="C18" s="30" t="s">
        <v>873</v>
      </c>
      <c r="D18" s="13">
        <v>30629</v>
      </c>
      <c r="E18" s="14">
        <v>280.26</v>
      </c>
      <c r="F18" s="15">
        <v>1.9300000000000001E-2</v>
      </c>
      <c r="G18" s="15"/>
    </row>
    <row r="19" spans="1:7" x14ac:dyDescent="0.25">
      <c r="A19" s="12" t="s">
        <v>1691</v>
      </c>
      <c r="B19" s="30" t="s">
        <v>1692</v>
      </c>
      <c r="C19" s="30" t="s">
        <v>1070</v>
      </c>
      <c r="D19" s="13">
        <v>98613</v>
      </c>
      <c r="E19" s="14">
        <v>260.54000000000002</v>
      </c>
      <c r="F19" s="15">
        <v>1.7899999999999999E-2</v>
      </c>
      <c r="G19" s="15"/>
    </row>
    <row r="20" spans="1:7" x14ac:dyDescent="0.25">
      <c r="A20" s="12" t="s">
        <v>1125</v>
      </c>
      <c r="B20" s="30" t="s">
        <v>1126</v>
      </c>
      <c r="C20" s="30" t="s">
        <v>873</v>
      </c>
      <c r="D20" s="13">
        <v>89485</v>
      </c>
      <c r="E20" s="14">
        <v>260.36</v>
      </c>
      <c r="F20" s="15">
        <v>1.7899999999999999E-2</v>
      </c>
      <c r="G20" s="15"/>
    </row>
    <row r="21" spans="1:7" x14ac:dyDescent="0.25">
      <c r="A21" s="12" t="s">
        <v>1168</v>
      </c>
      <c r="B21" s="30" t="s">
        <v>1169</v>
      </c>
      <c r="C21" s="30" t="s">
        <v>873</v>
      </c>
      <c r="D21" s="13">
        <v>1151</v>
      </c>
      <c r="E21" s="14">
        <v>220.29</v>
      </c>
      <c r="F21" s="15">
        <v>1.52E-2</v>
      </c>
      <c r="G21" s="15"/>
    </row>
    <row r="22" spans="1:7" x14ac:dyDescent="0.25">
      <c r="A22" s="12" t="s">
        <v>1717</v>
      </c>
      <c r="B22" s="30" t="s">
        <v>1718</v>
      </c>
      <c r="C22" s="30" t="s">
        <v>1070</v>
      </c>
      <c r="D22" s="13">
        <v>8013</v>
      </c>
      <c r="E22" s="14">
        <v>201.83</v>
      </c>
      <c r="F22" s="15">
        <v>1.3899999999999999E-2</v>
      </c>
      <c r="G22" s="15"/>
    </row>
    <row r="23" spans="1:7" x14ac:dyDescent="0.25">
      <c r="A23" s="12" t="s">
        <v>1159</v>
      </c>
      <c r="B23" s="30" t="s">
        <v>1160</v>
      </c>
      <c r="C23" s="30" t="s">
        <v>1070</v>
      </c>
      <c r="D23" s="13">
        <v>26174</v>
      </c>
      <c r="E23" s="14">
        <v>146.72999999999999</v>
      </c>
      <c r="F23" s="15">
        <v>1.01E-2</v>
      </c>
      <c r="G23" s="15"/>
    </row>
    <row r="24" spans="1:7" x14ac:dyDescent="0.25">
      <c r="A24" s="12" t="s">
        <v>1736</v>
      </c>
      <c r="B24" s="30" t="s">
        <v>1737</v>
      </c>
      <c r="C24" s="30" t="s">
        <v>873</v>
      </c>
      <c r="D24" s="13">
        <v>3013</v>
      </c>
      <c r="E24" s="14">
        <v>128.51</v>
      </c>
      <c r="F24" s="15">
        <v>8.8000000000000005E-3</v>
      </c>
      <c r="G24" s="15"/>
    </row>
    <row r="25" spans="1:7" x14ac:dyDescent="0.25">
      <c r="A25" s="12" t="s">
        <v>1131</v>
      </c>
      <c r="B25" s="30" t="s">
        <v>1132</v>
      </c>
      <c r="C25" s="30" t="s">
        <v>873</v>
      </c>
      <c r="D25" s="13">
        <v>29994</v>
      </c>
      <c r="E25" s="14">
        <v>116.57</v>
      </c>
      <c r="F25" s="15">
        <v>8.0000000000000002E-3</v>
      </c>
      <c r="G25" s="15"/>
    </row>
    <row r="26" spans="1:7" x14ac:dyDescent="0.25">
      <c r="A26" s="12" t="s">
        <v>1930</v>
      </c>
      <c r="B26" s="30" t="s">
        <v>1931</v>
      </c>
      <c r="C26" s="30" t="s">
        <v>1070</v>
      </c>
      <c r="D26" s="13">
        <v>15445</v>
      </c>
      <c r="E26" s="14">
        <v>111.2</v>
      </c>
      <c r="F26" s="15">
        <v>7.7000000000000002E-3</v>
      </c>
      <c r="G26" s="15"/>
    </row>
    <row r="27" spans="1:7" x14ac:dyDescent="0.25">
      <c r="A27" s="12" t="s">
        <v>1757</v>
      </c>
      <c r="B27" s="30" t="s">
        <v>1758</v>
      </c>
      <c r="C27" s="30" t="s">
        <v>873</v>
      </c>
      <c r="D27" s="13">
        <v>17756</v>
      </c>
      <c r="E27" s="14">
        <v>107.57</v>
      </c>
      <c r="F27" s="15">
        <v>7.4000000000000003E-3</v>
      </c>
      <c r="G27" s="15"/>
    </row>
    <row r="28" spans="1:7" x14ac:dyDescent="0.25">
      <c r="A28" s="12" t="s">
        <v>1769</v>
      </c>
      <c r="B28" s="30" t="s">
        <v>1770</v>
      </c>
      <c r="C28" s="30" t="s">
        <v>873</v>
      </c>
      <c r="D28" s="13">
        <v>8422</v>
      </c>
      <c r="E28" s="14">
        <v>107.17</v>
      </c>
      <c r="F28" s="15">
        <v>7.4000000000000003E-3</v>
      </c>
      <c r="G28" s="15"/>
    </row>
    <row r="29" spans="1:7" x14ac:dyDescent="0.25">
      <c r="A29" s="12" t="s">
        <v>1518</v>
      </c>
      <c r="B29" s="30" t="s">
        <v>1519</v>
      </c>
      <c r="C29" s="30" t="s">
        <v>873</v>
      </c>
      <c r="D29" s="13">
        <v>7287</v>
      </c>
      <c r="E29" s="14">
        <v>103.8</v>
      </c>
      <c r="F29" s="15">
        <v>7.1000000000000004E-3</v>
      </c>
      <c r="G29" s="15"/>
    </row>
    <row r="30" spans="1:7" x14ac:dyDescent="0.25">
      <c r="A30" s="12" t="s">
        <v>1759</v>
      </c>
      <c r="B30" s="30" t="s">
        <v>1760</v>
      </c>
      <c r="C30" s="30" t="s">
        <v>873</v>
      </c>
      <c r="D30" s="13">
        <v>1764</v>
      </c>
      <c r="E30" s="14">
        <v>101.97</v>
      </c>
      <c r="F30" s="15">
        <v>7.0000000000000001E-3</v>
      </c>
      <c r="G30" s="15"/>
    </row>
    <row r="31" spans="1:7" x14ac:dyDescent="0.25">
      <c r="A31" s="12" t="s">
        <v>1612</v>
      </c>
      <c r="B31" s="30" t="s">
        <v>1613</v>
      </c>
      <c r="C31" s="30" t="s">
        <v>873</v>
      </c>
      <c r="D31" s="13">
        <v>22109</v>
      </c>
      <c r="E31" s="14">
        <v>99.7</v>
      </c>
      <c r="F31" s="15">
        <v>6.8999999999999999E-3</v>
      </c>
      <c r="G31" s="15"/>
    </row>
    <row r="32" spans="1:7" x14ac:dyDescent="0.25">
      <c r="A32" s="12" t="s">
        <v>1791</v>
      </c>
      <c r="B32" s="30" t="s">
        <v>1792</v>
      </c>
      <c r="C32" s="30" t="s">
        <v>873</v>
      </c>
      <c r="D32" s="13">
        <v>12768</v>
      </c>
      <c r="E32" s="14">
        <v>77.2</v>
      </c>
      <c r="F32" s="15">
        <v>5.3E-3</v>
      </c>
      <c r="G32" s="15"/>
    </row>
    <row r="33" spans="1:7" x14ac:dyDescent="0.25">
      <c r="A33" s="16" t="s">
        <v>102</v>
      </c>
      <c r="B33" s="31"/>
      <c r="C33" s="31"/>
      <c r="D33" s="17"/>
      <c r="E33" s="37">
        <v>10296.440000000002</v>
      </c>
      <c r="F33" s="38">
        <v>0.70860000000000001</v>
      </c>
      <c r="G33" s="20"/>
    </row>
    <row r="34" spans="1:7" x14ac:dyDescent="0.25">
      <c r="A34" s="16" t="s">
        <v>1196</v>
      </c>
      <c r="B34" s="30"/>
      <c r="C34" s="30"/>
      <c r="D34" s="13"/>
      <c r="E34" s="14"/>
      <c r="F34" s="15"/>
      <c r="G34" s="15"/>
    </row>
    <row r="35" spans="1:7" x14ac:dyDescent="0.25">
      <c r="A35" s="16" t="s">
        <v>102</v>
      </c>
      <c r="B35" s="30"/>
      <c r="C35" s="30"/>
      <c r="D35" s="13"/>
      <c r="E35" s="39" t="s">
        <v>92</v>
      </c>
      <c r="F35" s="40" t="s">
        <v>92</v>
      </c>
      <c r="G35" s="15"/>
    </row>
    <row r="36" spans="1:7" x14ac:dyDescent="0.25">
      <c r="A36" s="16"/>
      <c r="B36" s="30"/>
      <c r="C36" s="30"/>
      <c r="D36" s="13"/>
      <c r="E36" s="13"/>
      <c r="F36" s="13"/>
      <c r="G36" s="15"/>
    </row>
    <row r="37" spans="1:7" x14ac:dyDescent="0.25">
      <c r="A37" s="16" t="s">
        <v>2111</v>
      </c>
      <c r="B37" s="30"/>
      <c r="C37" s="30"/>
      <c r="D37" s="13"/>
      <c r="E37" s="13"/>
      <c r="F37" s="13"/>
      <c r="G37" s="15"/>
    </row>
    <row r="38" spans="1:7" x14ac:dyDescent="0.25">
      <c r="A38" s="12" t="s">
        <v>1902</v>
      </c>
      <c r="B38" s="30" t="s">
        <v>1903</v>
      </c>
      <c r="C38" s="30" t="s">
        <v>1904</v>
      </c>
      <c r="D38" s="13">
        <v>4857</v>
      </c>
      <c r="E38" s="14">
        <v>647.07000000000005</v>
      </c>
      <c r="F38" s="15">
        <v>4.4499999999999998E-2</v>
      </c>
      <c r="G38" s="15"/>
    </row>
    <row r="39" spans="1:7" x14ac:dyDescent="0.25">
      <c r="A39" s="12" t="s">
        <v>1905</v>
      </c>
      <c r="B39" s="30" t="s">
        <v>1906</v>
      </c>
      <c r="C39" s="30" t="s">
        <v>1904</v>
      </c>
      <c r="D39" s="13">
        <v>10362</v>
      </c>
      <c r="E39" s="14">
        <v>369.79</v>
      </c>
      <c r="F39" s="15">
        <v>2.5399999999999999E-2</v>
      </c>
      <c r="G39" s="15"/>
    </row>
    <row r="40" spans="1:7" x14ac:dyDescent="0.25">
      <c r="A40" s="12" t="s">
        <v>1907</v>
      </c>
      <c r="B40" s="30" t="s">
        <v>1908</v>
      </c>
      <c r="C40" s="30" t="s">
        <v>1904</v>
      </c>
      <c r="D40" s="13">
        <v>1400</v>
      </c>
      <c r="E40" s="14">
        <v>369.18</v>
      </c>
      <c r="F40" s="15">
        <v>2.5399999999999999E-2</v>
      </c>
      <c r="G40" s="15"/>
    </row>
    <row r="41" spans="1:7" x14ac:dyDescent="0.25">
      <c r="A41" s="12" t="s">
        <v>1909</v>
      </c>
      <c r="B41" s="30" t="s">
        <v>1910</v>
      </c>
      <c r="C41" s="30" t="s">
        <v>1911</v>
      </c>
      <c r="D41" s="13">
        <v>3221</v>
      </c>
      <c r="E41" s="14">
        <v>352.54</v>
      </c>
      <c r="F41" s="15">
        <v>2.4299999999999999E-2</v>
      </c>
      <c r="G41" s="15"/>
    </row>
    <row r="42" spans="1:7" x14ac:dyDescent="0.25">
      <c r="A42" s="12" t="s">
        <v>1912</v>
      </c>
      <c r="B42" s="30" t="s">
        <v>1913</v>
      </c>
      <c r="C42" s="30" t="s">
        <v>1904</v>
      </c>
      <c r="D42" s="13">
        <v>4654</v>
      </c>
      <c r="E42" s="14">
        <v>326.86</v>
      </c>
      <c r="F42" s="15">
        <v>2.2499999999999999E-2</v>
      </c>
      <c r="G42" s="15"/>
    </row>
    <row r="43" spans="1:7" x14ac:dyDescent="0.25">
      <c r="A43" s="12" t="s">
        <v>1914</v>
      </c>
      <c r="B43" s="30" t="s">
        <v>1915</v>
      </c>
      <c r="C43" s="30" t="s">
        <v>1916</v>
      </c>
      <c r="D43" s="13">
        <v>714</v>
      </c>
      <c r="E43" s="14">
        <v>295.33</v>
      </c>
      <c r="F43" s="15">
        <v>2.0299999999999999E-2</v>
      </c>
      <c r="G43" s="15"/>
    </row>
    <row r="44" spans="1:7" x14ac:dyDescent="0.25">
      <c r="A44" s="12" t="s">
        <v>1917</v>
      </c>
      <c r="B44" s="30" t="s">
        <v>1918</v>
      </c>
      <c r="C44" s="30" t="s">
        <v>1919</v>
      </c>
      <c r="D44" s="13">
        <v>1253</v>
      </c>
      <c r="E44" s="14">
        <v>263.93</v>
      </c>
      <c r="F44" s="15">
        <v>1.8200000000000001E-2</v>
      </c>
      <c r="G44" s="15"/>
    </row>
    <row r="45" spans="1:7" x14ac:dyDescent="0.25">
      <c r="A45" s="12" t="s">
        <v>1920</v>
      </c>
      <c r="B45" s="30" t="s">
        <v>1921</v>
      </c>
      <c r="C45" s="30" t="s">
        <v>1919</v>
      </c>
      <c r="D45" s="13">
        <v>3243</v>
      </c>
      <c r="E45" s="14">
        <v>255.9</v>
      </c>
      <c r="F45" s="15">
        <v>1.7600000000000001E-2</v>
      </c>
      <c r="G45" s="15"/>
    </row>
    <row r="46" spans="1:7" x14ac:dyDescent="0.25">
      <c r="A46" s="12" t="s">
        <v>1922</v>
      </c>
      <c r="B46" s="30" t="s">
        <v>1923</v>
      </c>
      <c r="C46" s="30" t="s">
        <v>1904</v>
      </c>
      <c r="D46" s="13">
        <v>3943</v>
      </c>
      <c r="E46" s="14">
        <v>244.42</v>
      </c>
      <c r="F46" s="15">
        <v>1.6799999999999999E-2</v>
      </c>
      <c r="G46" s="15"/>
    </row>
    <row r="47" spans="1:7" x14ac:dyDescent="0.25">
      <c r="A47" s="12" t="s">
        <v>1924</v>
      </c>
      <c r="B47" s="30" t="s">
        <v>1925</v>
      </c>
      <c r="C47" s="30" t="s">
        <v>1911</v>
      </c>
      <c r="D47" s="13">
        <v>972</v>
      </c>
      <c r="E47" s="14">
        <v>178.67</v>
      </c>
      <c r="F47" s="15">
        <v>1.23E-2</v>
      </c>
      <c r="G47" s="15"/>
    </row>
    <row r="48" spans="1:7" x14ac:dyDescent="0.25">
      <c r="A48" s="12" t="s">
        <v>1926</v>
      </c>
      <c r="B48" s="30" t="s">
        <v>1927</v>
      </c>
      <c r="C48" s="30" t="s">
        <v>1919</v>
      </c>
      <c r="D48" s="13">
        <v>2423</v>
      </c>
      <c r="E48" s="14">
        <v>159.56</v>
      </c>
      <c r="F48" s="15">
        <v>1.0999999999999999E-2</v>
      </c>
      <c r="G48" s="15"/>
    </row>
    <row r="49" spans="1:7" x14ac:dyDescent="0.25">
      <c r="A49" s="12" t="s">
        <v>1928</v>
      </c>
      <c r="B49" s="30" t="s">
        <v>1929</v>
      </c>
      <c r="C49" s="30" t="s">
        <v>1911</v>
      </c>
      <c r="D49" s="13">
        <v>2288</v>
      </c>
      <c r="E49" s="14">
        <v>115.11</v>
      </c>
      <c r="F49" s="15">
        <v>7.9000000000000008E-3</v>
      </c>
      <c r="G49" s="15"/>
    </row>
    <row r="50" spans="1:7" x14ac:dyDescent="0.25">
      <c r="A50" s="12" t="s">
        <v>1932</v>
      </c>
      <c r="B50" s="30" t="s">
        <v>1933</v>
      </c>
      <c r="C50" s="30" t="s">
        <v>1911</v>
      </c>
      <c r="D50" s="13">
        <v>464</v>
      </c>
      <c r="E50" s="14">
        <v>109.56</v>
      </c>
      <c r="F50" s="15">
        <v>7.4999999999999997E-3</v>
      </c>
      <c r="G50" s="15"/>
    </row>
    <row r="51" spans="1:7" x14ac:dyDescent="0.25">
      <c r="A51" s="12" t="s">
        <v>1934</v>
      </c>
      <c r="B51" s="30" t="s">
        <v>1935</v>
      </c>
      <c r="C51" s="30" t="s">
        <v>1919</v>
      </c>
      <c r="D51" s="13">
        <v>624</v>
      </c>
      <c r="E51" s="14">
        <v>103.07</v>
      </c>
      <c r="F51" s="15">
        <v>7.1000000000000004E-3</v>
      </c>
      <c r="G51" s="15"/>
    </row>
    <row r="52" spans="1:7" x14ac:dyDescent="0.25">
      <c r="A52" s="12" t="s">
        <v>1936</v>
      </c>
      <c r="B52" s="30" t="s">
        <v>1937</v>
      </c>
      <c r="C52" s="30" t="s">
        <v>1919</v>
      </c>
      <c r="D52" s="13">
        <v>648</v>
      </c>
      <c r="E52" s="14">
        <v>99.05</v>
      </c>
      <c r="F52" s="15">
        <v>6.7999999999999996E-3</v>
      </c>
      <c r="G52" s="15"/>
    </row>
    <row r="53" spans="1:7" x14ac:dyDescent="0.25">
      <c r="A53" s="12" t="s">
        <v>1938</v>
      </c>
      <c r="B53" s="30" t="s">
        <v>1939</v>
      </c>
      <c r="C53" s="30" t="s">
        <v>1919</v>
      </c>
      <c r="D53" s="13">
        <v>526</v>
      </c>
      <c r="E53" s="14">
        <v>95.59</v>
      </c>
      <c r="F53" s="15">
        <v>6.6E-3</v>
      </c>
      <c r="G53" s="15"/>
    </row>
    <row r="54" spans="1:7" x14ac:dyDescent="0.25">
      <c r="A54" s="12" t="s">
        <v>1940</v>
      </c>
      <c r="B54" s="30" t="s">
        <v>1941</v>
      </c>
      <c r="C54" s="30" t="s">
        <v>1942</v>
      </c>
      <c r="D54" s="13">
        <v>627</v>
      </c>
      <c r="E54" s="14">
        <v>60.47</v>
      </c>
      <c r="F54" s="15">
        <v>4.1999999999999997E-3</v>
      </c>
      <c r="G54" s="15"/>
    </row>
    <row r="55" spans="1:7" x14ac:dyDescent="0.25">
      <c r="A55" s="12" t="s">
        <v>1943</v>
      </c>
      <c r="B55" s="30" t="s">
        <v>1944</v>
      </c>
      <c r="C55" s="30" t="s">
        <v>1916</v>
      </c>
      <c r="D55" s="13">
        <v>548</v>
      </c>
      <c r="E55" s="14">
        <v>54.32</v>
      </c>
      <c r="F55" s="15">
        <v>3.7000000000000002E-3</v>
      </c>
      <c r="G55" s="15"/>
    </row>
    <row r="56" spans="1:7" x14ac:dyDescent="0.25">
      <c r="A56" s="12" t="s">
        <v>1945</v>
      </c>
      <c r="B56" s="30" t="s">
        <v>1946</v>
      </c>
      <c r="C56" s="30" t="s">
        <v>1916</v>
      </c>
      <c r="D56" s="13">
        <v>347</v>
      </c>
      <c r="E56" s="14">
        <v>51.26</v>
      </c>
      <c r="F56" s="15">
        <v>3.5000000000000001E-3</v>
      </c>
      <c r="G56" s="15"/>
    </row>
    <row r="57" spans="1:7" x14ac:dyDescent="0.25">
      <c r="A57" s="12" t="s">
        <v>1947</v>
      </c>
      <c r="B57" s="30" t="s">
        <v>1948</v>
      </c>
      <c r="C57" s="30" t="s">
        <v>1916</v>
      </c>
      <c r="D57" s="13">
        <v>272</v>
      </c>
      <c r="E57" s="14">
        <v>42.32</v>
      </c>
      <c r="F57" s="15">
        <v>2.8999999999999998E-3</v>
      </c>
      <c r="G57" s="15"/>
    </row>
    <row r="58" spans="1:7" x14ac:dyDescent="0.25">
      <c r="A58" s="12"/>
      <c r="B58" s="30"/>
      <c r="C58" s="30"/>
      <c r="D58" s="13"/>
      <c r="E58" s="14"/>
      <c r="F58" s="15"/>
      <c r="G58" s="15"/>
    </row>
    <row r="59" spans="1:7" x14ac:dyDescent="0.25">
      <c r="A59" s="16" t="s">
        <v>102</v>
      </c>
      <c r="B59" s="30"/>
      <c r="C59" s="30"/>
      <c r="D59" s="13"/>
      <c r="E59" s="37">
        <v>4194.0000000000009</v>
      </c>
      <c r="F59" s="38">
        <v>0.28849999999999998</v>
      </c>
      <c r="G59" s="15"/>
    </row>
    <row r="60" spans="1:7" x14ac:dyDescent="0.25">
      <c r="A60" s="16"/>
      <c r="B60" s="30"/>
      <c r="C60" s="30"/>
      <c r="D60" s="13"/>
      <c r="E60" s="52"/>
      <c r="F60" s="53"/>
      <c r="G60" s="15"/>
    </row>
    <row r="61" spans="1:7" x14ac:dyDescent="0.25">
      <c r="A61" s="21" t="s">
        <v>127</v>
      </c>
      <c r="B61" s="32"/>
      <c r="C61" s="32"/>
      <c r="D61" s="22"/>
      <c r="E61" s="27">
        <v>14490.44</v>
      </c>
      <c r="F61" s="28">
        <v>0.99709999999999999</v>
      </c>
      <c r="G61" s="20"/>
    </row>
    <row r="62" spans="1:7" x14ac:dyDescent="0.25">
      <c r="A62" s="12"/>
      <c r="B62" s="30"/>
      <c r="C62" s="30"/>
      <c r="D62" s="13"/>
      <c r="E62" s="14"/>
      <c r="F62" s="15"/>
      <c r="G62" s="15"/>
    </row>
    <row r="63" spans="1:7" x14ac:dyDescent="0.25">
      <c r="A63" s="12"/>
      <c r="B63" s="30"/>
      <c r="C63" s="30"/>
      <c r="D63" s="13"/>
      <c r="E63" s="14"/>
      <c r="F63" s="15"/>
      <c r="G63" s="15"/>
    </row>
    <row r="64" spans="1:7" x14ac:dyDescent="0.25">
      <c r="A64" s="16" t="s">
        <v>128</v>
      </c>
      <c r="B64" s="30"/>
      <c r="C64" s="30"/>
      <c r="D64" s="13"/>
      <c r="E64" s="14"/>
      <c r="F64" s="15"/>
      <c r="G64" s="15"/>
    </row>
    <row r="65" spans="1:7" x14ac:dyDescent="0.25">
      <c r="A65" s="12" t="s">
        <v>129</v>
      </c>
      <c r="B65" s="30"/>
      <c r="C65" s="30"/>
      <c r="D65" s="13"/>
      <c r="E65" s="14">
        <v>278.86</v>
      </c>
      <c r="F65" s="15">
        <v>1.9199999999999998E-2</v>
      </c>
      <c r="G65" s="15">
        <v>5.9233000000000001E-2</v>
      </c>
    </row>
    <row r="66" spans="1:7" x14ac:dyDescent="0.25">
      <c r="A66" s="16" t="s">
        <v>102</v>
      </c>
      <c r="B66" s="31"/>
      <c r="C66" s="31"/>
      <c r="D66" s="17"/>
      <c r="E66" s="37">
        <v>278.86</v>
      </c>
      <c r="F66" s="38">
        <v>1.9199999999999998E-2</v>
      </c>
      <c r="G66" s="20"/>
    </row>
    <row r="67" spans="1:7" x14ac:dyDescent="0.25">
      <c r="A67" s="12"/>
      <c r="B67" s="30"/>
      <c r="C67" s="30"/>
      <c r="D67" s="13"/>
      <c r="E67" s="14"/>
      <c r="F67" s="15"/>
      <c r="G67" s="15"/>
    </row>
    <row r="68" spans="1:7" x14ac:dyDescent="0.25">
      <c r="A68" s="21" t="s">
        <v>127</v>
      </c>
      <c r="B68" s="32"/>
      <c r="C68" s="32"/>
      <c r="D68" s="22"/>
      <c r="E68" s="18">
        <v>278.86</v>
      </c>
      <c r="F68" s="19">
        <v>1.9199999999999998E-2</v>
      </c>
      <c r="G68" s="20"/>
    </row>
    <row r="69" spans="1:7" x14ac:dyDescent="0.25">
      <c r="A69" s="12" t="s">
        <v>130</v>
      </c>
      <c r="B69" s="30"/>
      <c r="C69" s="30"/>
      <c r="D69" s="13"/>
      <c r="E69" s="14">
        <v>4.5254700000000002E-2</v>
      </c>
      <c r="F69" s="15">
        <v>3.0000000000000001E-6</v>
      </c>
      <c r="G69" s="15"/>
    </row>
    <row r="70" spans="1:7" x14ac:dyDescent="0.25">
      <c r="A70" s="12" t="s">
        <v>131</v>
      </c>
      <c r="B70" s="30"/>
      <c r="C70" s="30"/>
      <c r="D70" s="13"/>
      <c r="E70" s="23">
        <v>-238.10525469999999</v>
      </c>
      <c r="F70" s="24">
        <v>-1.6303000000000002E-2</v>
      </c>
      <c r="G70" s="15">
        <v>5.9233000000000001E-2</v>
      </c>
    </row>
    <row r="71" spans="1:7" x14ac:dyDescent="0.25">
      <c r="A71" s="25" t="s">
        <v>132</v>
      </c>
      <c r="B71" s="33"/>
      <c r="C71" s="33"/>
      <c r="D71" s="26"/>
      <c r="E71" s="27">
        <v>14531.24</v>
      </c>
      <c r="F71" s="28">
        <v>1</v>
      </c>
      <c r="G71" s="28"/>
    </row>
    <row r="76" spans="1:7" x14ac:dyDescent="0.25">
      <c r="A76" s="1" t="s">
        <v>1957</v>
      </c>
    </row>
    <row r="77" spans="1:7" x14ac:dyDescent="0.25">
      <c r="A77" s="47" t="s">
        <v>1958</v>
      </c>
      <c r="B77" s="34" t="s">
        <v>92</v>
      </c>
    </row>
    <row r="78" spans="1:7" x14ac:dyDescent="0.25">
      <c r="A78" t="s">
        <v>1959</v>
      </c>
    </row>
    <row r="79" spans="1:7" x14ac:dyDescent="0.25">
      <c r="A79" t="s">
        <v>1960</v>
      </c>
      <c r="B79" t="s">
        <v>1961</v>
      </c>
      <c r="C79" t="s">
        <v>1961</v>
      </c>
    </row>
    <row r="80" spans="1:7" x14ac:dyDescent="0.25">
      <c r="B80" s="48">
        <v>44803</v>
      </c>
      <c r="C80" s="48">
        <v>44834</v>
      </c>
    </row>
    <row r="81" spans="1:7" x14ac:dyDescent="0.25">
      <c r="A81" t="s">
        <v>1965</v>
      </c>
      <c r="B81">
        <v>11.961499999999999</v>
      </c>
      <c r="C81">
        <v>12.031599999999999</v>
      </c>
      <c r="E81" s="2"/>
      <c r="G81"/>
    </row>
    <row r="82" spans="1:7" x14ac:dyDescent="0.25">
      <c r="A82" t="s">
        <v>1966</v>
      </c>
      <c r="B82">
        <v>11.961499999999999</v>
      </c>
      <c r="C82">
        <v>12.031599999999999</v>
      </c>
      <c r="E82" s="2"/>
      <c r="G82"/>
    </row>
    <row r="83" spans="1:7" x14ac:dyDescent="0.25">
      <c r="A83" t="s">
        <v>1990</v>
      </c>
      <c r="B83">
        <v>11.8299</v>
      </c>
      <c r="C83">
        <v>11.8931</v>
      </c>
      <c r="E83" s="2"/>
      <c r="G83"/>
    </row>
    <row r="84" spans="1:7" x14ac:dyDescent="0.25">
      <c r="A84" t="s">
        <v>1991</v>
      </c>
      <c r="B84">
        <v>11.8299</v>
      </c>
      <c r="C84">
        <v>11.8931</v>
      </c>
      <c r="E84" s="2"/>
      <c r="G84"/>
    </row>
    <row r="85" spans="1:7" x14ac:dyDescent="0.25">
      <c r="E85" s="2"/>
      <c r="G85"/>
    </row>
    <row r="86" spans="1:7" x14ac:dyDescent="0.25">
      <c r="A86" t="s">
        <v>1976</v>
      </c>
      <c r="B86" s="34" t="s">
        <v>92</v>
      </c>
    </row>
    <row r="87" spans="1:7" x14ac:dyDescent="0.25">
      <c r="A87" t="s">
        <v>1977</v>
      </c>
      <c r="B87" s="34" t="s">
        <v>92</v>
      </c>
    </row>
    <row r="88" spans="1:7" ht="30" x14ac:dyDescent="0.25">
      <c r="A88" s="47" t="s">
        <v>1978</v>
      </c>
      <c r="B88" s="34" t="s">
        <v>92</v>
      </c>
    </row>
    <row r="89" spans="1:7" x14ac:dyDescent="0.25">
      <c r="A89" s="47" t="s">
        <v>1979</v>
      </c>
      <c r="B89" s="49">
        <f>E59</f>
        <v>4194.0000000000009</v>
      </c>
    </row>
    <row r="90" spans="1:7" ht="30" x14ac:dyDescent="0.25">
      <c r="A90" s="47" t="s">
        <v>2044</v>
      </c>
      <c r="B90" s="34" t="s">
        <v>92</v>
      </c>
    </row>
    <row r="91" spans="1:7" ht="30" x14ac:dyDescent="0.25">
      <c r="A91" s="47" t="s">
        <v>2045</v>
      </c>
      <c r="B91" s="34" t="s">
        <v>92</v>
      </c>
    </row>
    <row r="92" spans="1:7" x14ac:dyDescent="0.25">
      <c r="A92" t="s">
        <v>2116</v>
      </c>
      <c r="B92" s="34" t="s">
        <v>92</v>
      </c>
    </row>
    <row r="93" spans="1:7" x14ac:dyDescent="0.25">
      <c r="A93" t="s">
        <v>2117</v>
      </c>
      <c r="B93" s="34" t="s">
        <v>92</v>
      </c>
    </row>
    <row r="94" spans="1:7" x14ac:dyDescent="0.25">
      <c r="B94" s="34"/>
    </row>
    <row r="96" spans="1:7" ht="30" x14ac:dyDescent="0.25">
      <c r="A96" s="63" t="s">
        <v>2164</v>
      </c>
      <c r="B96" s="55" t="s">
        <v>2165</v>
      </c>
      <c r="C96" s="55" t="s">
        <v>2121</v>
      </c>
      <c r="D96" s="65" t="s">
        <v>2122</v>
      </c>
    </row>
    <row r="97" spans="1:4" ht="80.45" customHeight="1" x14ac:dyDescent="0.25">
      <c r="A97" s="64" t="str">
        <f>HYPERLINK("[EDEL_Portfolio Monthly 30092022.xlsx]EODWHF!A1","Edelweiss MSCI (I) DM &amp; WD HC 45 ID Fund")</f>
        <v>Edelweiss MSCI (I) DM &amp; WD HC 45 ID Fund</v>
      </c>
      <c r="B97" s="56"/>
      <c r="C97" s="57" t="s">
        <v>2158</v>
      </c>
      <c r="D97"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26846-AE3D-4EFD-BAEE-EB95C4ACC59E}">
  <dimension ref="A1:H104"/>
  <sheetViews>
    <sheetView showGridLines="0" workbookViewId="0">
      <pane ySplit="4" topLeftCell="A85"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11</v>
      </c>
      <c r="B1" s="66"/>
      <c r="C1" s="66"/>
      <c r="D1" s="66"/>
      <c r="E1" s="66"/>
      <c r="F1" s="66"/>
      <c r="G1" s="66"/>
      <c r="H1" s="51" t="str">
        <f>HYPERLINK("[EDEL_Portfolio Monthly 30092022.xlsx]Index!A1","Index")</f>
        <v>Index</v>
      </c>
    </row>
    <row r="2" spans="1:8" ht="18.75" x14ac:dyDescent="0.25">
      <c r="A2" s="66" t="s">
        <v>12</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6" t="s">
        <v>135</v>
      </c>
      <c r="B9" s="30"/>
      <c r="C9" s="30"/>
      <c r="D9" s="13"/>
      <c r="E9" s="14"/>
      <c r="F9" s="15"/>
      <c r="G9" s="15"/>
    </row>
    <row r="10" spans="1:8" x14ac:dyDescent="0.25">
      <c r="A10" s="16" t="s">
        <v>136</v>
      </c>
      <c r="B10" s="30"/>
      <c r="C10" s="30"/>
      <c r="D10" s="13"/>
      <c r="E10" s="14"/>
      <c r="F10" s="15"/>
      <c r="G10" s="15"/>
    </row>
    <row r="11" spans="1:8" x14ac:dyDescent="0.25">
      <c r="A11" s="12" t="s">
        <v>205</v>
      </c>
      <c r="B11" s="30" t="s">
        <v>206</v>
      </c>
      <c r="C11" s="30" t="s">
        <v>139</v>
      </c>
      <c r="D11" s="13">
        <v>85000000</v>
      </c>
      <c r="E11" s="14">
        <v>81244.36</v>
      </c>
      <c r="F11" s="15">
        <v>8.1100000000000005E-2</v>
      </c>
      <c r="G11" s="15">
        <v>7.3849999999999999E-2</v>
      </c>
    </row>
    <row r="12" spans="1:8" x14ac:dyDescent="0.25">
      <c r="A12" s="12" t="s">
        <v>207</v>
      </c>
      <c r="B12" s="30" t="s">
        <v>208</v>
      </c>
      <c r="C12" s="30" t="s">
        <v>139</v>
      </c>
      <c r="D12" s="13">
        <v>83500000</v>
      </c>
      <c r="E12" s="14">
        <v>79682.460000000006</v>
      </c>
      <c r="F12" s="15">
        <v>7.9600000000000004E-2</v>
      </c>
      <c r="G12" s="15">
        <v>7.4149999999999994E-2</v>
      </c>
    </row>
    <row r="13" spans="1:8" x14ac:dyDescent="0.25">
      <c r="A13" s="12" t="s">
        <v>209</v>
      </c>
      <c r="B13" s="30" t="s">
        <v>210</v>
      </c>
      <c r="C13" s="30" t="s">
        <v>155</v>
      </c>
      <c r="D13" s="13">
        <v>72500000</v>
      </c>
      <c r="E13" s="14">
        <v>69636.98</v>
      </c>
      <c r="F13" s="15">
        <v>6.9500000000000006E-2</v>
      </c>
      <c r="G13" s="15">
        <v>7.4300000000000005E-2</v>
      </c>
    </row>
    <row r="14" spans="1:8" x14ac:dyDescent="0.25">
      <c r="A14" s="12" t="s">
        <v>211</v>
      </c>
      <c r="B14" s="30" t="s">
        <v>212</v>
      </c>
      <c r="C14" s="30" t="s">
        <v>139</v>
      </c>
      <c r="D14" s="13">
        <v>71500000</v>
      </c>
      <c r="E14" s="14">
        <v>69064.78</v>
      </c>
      <c r="F14" s="15">
        <v>6.9000000000000006E-2</v>
      </c>
      <c r="G14" s="15">
        <v>7.4499999999999997E-2</v>
      </c>
    </row>
    <row r="15" spans="1:8" x14ac:dyDescent="0.25">
      <c r="A15" s="12" t="s">
        <v>213</v>
      </c>
      <c r="B15" s="30" t="s">
        <v>214</v>
      </c>
      <c r="C15" s="30" t="s">
        <v>146</v>
      </c>
      <c r="D15" s="13">
        <v>66500000</v>
      </c>
      <c r="E15" s="14">
        <v>63562.63</v>
      </c>
      <c r="F15" s="15">
        <v>6.3500000000000001E-2</v>
      </c>
      <c r="G15" s="15">
        <v>7.4300000000000005E-2</v>
      </c>
    </row>
    <row r="16" spans="1:8" x14ac:dyDescent="0.25">
      <c r="A16" s="12" t="s">
        <v>215</v>
      </c>
      <c r="B16" s="30" t="s">
        <v>216</v>
      </c>
      <c r="C16" s="30" t="s">
        <v>139</v>
      </c>
      <c r="D16" s="13">
        <v>65000000</v>
      </c>
      <c r="E16" s="14">
        <v>62613.27</v>
      </c>
      <c r="F16" s="15">
        <v>6.25E-2</v>
      </c>
      <c r="G16" s="15">
        <v>7.4200000000000002E-2</v>
      </c>
    </row>
    <row r="17" spans="1:7" x14ac:dyDescent="0.25">
      <c r="A17" s="12" t="s">
        <v>217</v>
      </c>
      <c r="B17" s="30" t="s">
        <v>218</v>
      </c>
      <c r="C17" s="30" t="s">
        <v>139</v>
      </c>
      <c r="D17" s="13">
        <v>61000000</v>
      </c>
      <c r="E17" s="14">
        <v>58216.57</v>
      </c>
      <c r="F17" s="15">
        <v>5.8099999999999999E-2</v>
      </c>
      <c r="G17" s="15">
        <v>7.4099999999999999E-2</v>
      </c>
    </row>
    <row r="18" spans="1:7" x14ac:dyDescent="0.25">
      <c r="A18" s="12" t="s">
        <v>219</v>
      </c>
      <c r="B18" s="30" t="s">
        <v>220</v>
      </c>
      <c r="C18" s="30" t="s">
        <v>139</v>
      </c>
      <c r="D18" s="13">
        <v>55500000</v>
      </c>
      <c r="E18" s="14">
        <v>54935.45</v>
      </c>
      <c r="F18" s="15">
        <v>5.4899999999999997E-2</v>
      </c>
      <c r="G18" s="15">
        <v>7.3499999999999996E-2</v>
      </c>
    </row>
    <row r="19" spans="1:7" x14ac:dyDescent="0.25">
      <c r="A19" s="12" t="s">
        <v>221</v>
      </c>
      <c r="B19" s="30" t="s">
        <v>222</v>
      </c>
      <c r="C19" s="30" t="s">
        <v>146</v>
      </c>
      <c r="D19" s="13">
        <v>54000000</v>
      </c>
      <c r="E19" s="14">
        <v>51431.98</v>
      </c>
      <c r="F19" s="15">
        <v>5.1400000000000001E-2</v>
      </c>
      <c r="G19" s="15">
        <v>7.4899999999999994E-2</v>
      </c>
    </row>
    <row r="20" spans="1:7" x14ac:dyDescent="0.25">
      <c r="A20" s="12" t="s">
        <v>223</v>
      </c>
      <c r="B20" s="30" t="s">
        <v>224</v>
      </c>
      <c r="C20" s="30" t="s">
        <v>139</v>
      </c>
      <c r="D20" s="13">
        <v>46000000</v>
      </c>
      <c r="E20" s="14">
        <v>44992.46</v>
      </c>
      <c r="F20" s="15">
        <v>4.4900000000000002E-2</v>
      </c>
      <c r="G20" s="15">
        <v>7.3598999999999998E-2</v>
      </c>
    </row>
    <row r="21" spans="1:7" x14ac:dyDescent="0.25">
      <c r="A21" s="12" t="s">
        <v>225</v>
      </c>
      <c r="B21" s="30" t="s">
        <v>226</v>
      </c>
      <c r="C21" s="30" t="s">
        <v>146</v>
      </c>
      <c r="D21" s="13">
        <v>41500000</v>
      </c>
      <c r="E21" s="14">
        <v>39558.050000000003</v>
      </c>
      <c r="F21" s="15">
        <v>3.95E-2</v>
      </c>
      <c r="G21" s="15">
        <v>7.3499999999999996E-2</v>
      </c>
    </row>
    <row r="22" spans="1:7" x14ac:dyDescent="0.25">
      <c r="A22" s="12" t="s">
        <v>227</v>
      </c>
      <c r="B22" s="30" t="s">
        <v>228</v>
      </c>
      <c r="C22" s="30" t="s">
        <v>139</v>
      </c>
      <c r="D22" s="13">
        <v>39500000</v>
      </c>
      <c r="E22" s="14">
        <v>37671.51</v>
      </c>
      <c r="F22" s="15">
        <v>3.7600000000000001E-2</v>
      </c>
      <c r="G22" s="15">
        <v>7.4199000000000001E-2</v>
      </c>
    </row>
    <row r="23" spans="1:7" x14ac:dyDescent="0.25">
      <c r="A23" s="12" t="s">
        <v>229</v>
      </c>
      <c r="B23" s="30" t="s">
        <v>230</v>
      </c>
      <c r="C23" s="30" t="s">
        <v>139</v>
      </c>
      <c r="D23" s="13">
        <v>35000000</v>
      </c>
      <c r="E23" s="14">
        <v>34989.120000000003</v>
      </c>
      <c r="F23" s="15">
        <v>3.49E-2</v>
      </c>
      <c r="G23" s="15">
        <v>7.4200000000000002E-2</v>
      </c>
    </row>
    <row r="24" spans="1:7" x14ac:dyDescent="0.25">
      <c r="A24" s="12" t="s">
        <v>231</v>
      </c>
      <c r="B24" s="30" t="s">
        <v>232</v>
      </c>
      <c r="C24" s="30" t="s">
        <v>139</v>
      </c>
      <c r="D24" s="13">
        <v>22500000</v>
      </c>
      <c r="E24" s="14">
        <v>22347.32</v>
      </c>
      <c r="F24" s="15">
        <v>2.23E-2</v>
      </c>
      <c r="G24" s="15">
        <v>7.3200000000000001E-2</v>
      </c>
    </row>
    <row r="25" spans="1:7" x14ac:dyDescent="0.25">
      <c r="A25" s="12" t="s">
        <v>233</v>
      </c>
      <c r="B25" s="30" t="s">
        <v>234</v>
      </c>
      <c r="C25" s="30" t="s">
        <v>146</v>
      </c>
      <c r="D25" s="13">
        <v>22500000</v>
      </c>
      <c r="E25" s="14">
        <v>21633.01</v>
      </c>
      <c r="F25" s="15">
        <v>2.1600000000000001E-2</v>
      </c>
      <c r="G25" s="15">
        <v>7.4300000000000005E-2</v>
      </c>
    </row>
    <row r="26" spans="1:7" x14ac:dyDescent="0.25">
      <c r="A26" s="12" t="s">
        <v>235</v>
      </c>
      <c r="B26" s="30" t="s">
        <v>236</v>
      </c>
      <c r="C26" s="30" t="s">
        <v>139</v>
      </c>
      <c r="D26" s="13">
        <v>17000000</v>
      </c>
      <c r="E26" s="14">
        <v>16907.099999999999</v>
      </c>
      <c r="F26" s="15">
        <v>1.6899999999999998E-2</v>
      </c>
      <c r="G26" s="15">
        <v>7.3050000000000004E-2</v>
      </c>
    </row>
    <row r="27" spans="1:7" x14ac:dyDescent="0.25">
      <c r="A27" s="12" t="s">
        <v>237</v>
      </c>
      <c r="B27" s="30" t="s">
        <v>238</v>
      </c>
      <c r="C27" s="30" t="s">
        <v>139</v>
      </c>
      <c r="D27" s="13">
        <v>12500000</v>
      </c>
      <c r="E27" s="14">
        <v>12487.24</v>
      </c>
      <c r="F27" s="15">
        <v>1.2500000000000001E-2</v>
      </c>
      <c r="G27" s="15">
        <v>7.4349999999999999E-2</v>
      </c>
    </row>
    <row r="28" spans="1:7" x14ac:dyDescent="0.25">
      <c r="A28" s="12" t="s">
        <v>239</v>
      </c>
      <c r="B28" s="30" t="s">
        <v>240</v>
      </c>
      <c r="C28" s="30" t="s">
        <v>139</v>
      </c>
      <c r="D28" s="13">
        <v>11500000</v>
      </c>
      <c r="E28" s="14">
        <v>11351.47</v>
      </c>
      <c r="F28" s="15">
        <v>1.1299999999999999E-2</v>
      </c>
      <c r="G28" s="15">
        <v>7.4499999999999997E-2</v>
      </c>
    </row>
    <row r="29" spans="1:7" x14ac:dyDescent="0.25">
      <c r="A29" s="12" t="s">
        <v>241</v>
      </c>
      <c r="B29" s="30" t="s">
        <v>242</v>
      </c>
      <c r="C29" s="30" t="s">
        <v>139</v>
      </c>
      <c r="D29" s="13">
        <v>11000000</v>
      </c>
      <c r="E29" s="14">
        <v>10715.74</v>
      </c>
      <c r="F29" s="15">
        <v>1.0699999999999999E-2</v>
      </c>
      <c r="G29" s="15">
        <v>7.3700000000000002E-2</v>
      </c>
    </row>
    <row r="30" spans="1:7" x14ac:dyDescent="0.25">
      <c r="A30" s="12" t="s">
        <v>243</v>
      </c>
      <c r="B30" s="30" t="s">
        <v>244</v>
      </c>
      <c r="C30" s="30" t="s">
        <v>139</v>
      </c>
      <c r="D30" s="13">
        <v>10000000</v>
      </c>
      <c r="E30" s="14">
        <v>10396.379999999999</v>
      </c>
      <c r="F30" s="15">
        <v>1.04E-2</v>
      </c>
      <c r="G30" s="15">
        <v>7.4108999999999994E-2</v>
      </c>
    </row>
    <row r="31" spans="1:7" x14ac:dyDescent="0.25">
      <c r="A31" s="12" t="s">
        <v>245</v>
      </c>
      <c r="B31" s="30" t="s">
        <v>246</v>
      </c>
      <c r="C31" s="30" t="s">
        <v>139</v>
      </c>
      <c r="D31" s="13">
        <v>9500000</v>
      </c>
      <c r="E31" s="14">
        <v>9728.01</v>
      </c>
      <c r="F31" s="15">
        <v>9.7000000000000003E-3</v>
      </c>
      <c r="G31" s="15">
        <v>7.4200000000000002E-2</v>
      </c>
    </row>
    <row r="32" spans="1:7" x14ac:dyDescent="0.25">
      <c r="A32" s="12" t="s">
        <v>247</v>
      </c>
      <c r="B32" s="30" t="s">
        <v>248</v>
      </c>
      <c r="C32" s="30" t="s">
        <v>139</v>
      </c>
      <c r="D32" s="13">
        <v>9000000</v>
      </c>
      <c r="E32" s="14">
        <v>8805.27</v>
      </c>
      <c r="F32" s="15">
        <v>8.8000000000000005E-3</v>
      </c>
      <c r="G32" s="15">
        <v>7.3700000000000002E-2</v>
      </c>
    </row>
    <row r="33" spans="1:7" x14ac:dyDescent="0.25">
      <c r="A33" s="12" t="s">
        <v>249</v>
      </c>
      <c r="B33" s="30" t="s">
        <v>250</v>
      </c>
      <c r="C33" s="30" t="s">
        <v>139</v>
      </c>
      <c r="D33" s="13">
        <v>8500000</v>
      </c>
      <c r="E33" s="14">
        <v>8689.92</v>
      </c>
      <c r="F33" s="15">
        <v>8.6999999999999994E-3</v>
      </c>
      <c r="G33" s="15">
        <v>7.4372999999999995E-2</v>
      </c>
    </row>
    <row r="34" spans="1:7" x14ac:dyDescent="0.25">
      <c r="A34" s="12" t="s">
        <v>251</v>
      </c>
      <c r="B34" s="30" t="s">
        <v>252</v>
      </c>
      <c r="C34" s="30" t="s">
        <v>139</v>
      </c>
      <c r="D34" s="13">
        <v>8500000</v>
      </c>
      <c r="E34" s="14">
        <v>8436.74</v>
      </c>
      <c r="F34" s="15">
        <v>8.3999999999999995E-3</v>
      </c>
      <c r="G34" s="15">
        <v>7.3999999999999996E-2</v>
      </c>
    </row>
    <row r="35" spans="1:7" x14ac:dyDescent="0.25">
      <c r="A35" s="12" t="s">
        <v>253</v>
      </c>
      <c r="B35" s="30" t="s">
        <v>254</v>
      </c>
      <c r="C35" s="30" t="s">
        <v>139</v>
      </c>
      <c r="D35" s="13">
        <v>7500000</v>
      </c>
      <c r="E35" s="14">
        <v>7455.47</v>
      </c>
      <c r="F35" s="15">
        <v>7.4000000000000003E-3</v>
      </c>
      <c r="G35" s="15">
        <v>7.3349999999999999E-2</v>
      </c>
    </row>
    <row r="36" spans="1:7" x14ac:dyDescent="0.25">
      <c r="A36" s="12" t="s">
        <v>255</v>
      </c>
      <c r="B36" s="30" t="s">
        <v>256</v>
      </c>
      <c r="C36" s="30" t="s">
        <v>146</v>
      </c>
      <c r="D36" s="13">
        <v>7500000</v>
      </c>
      <c r="E36" s="14">
        <v>7269.3</v>
      </c>
      <c r="F36" s="15">
        <v>7.3000000000000001E-3</v>
      </c>
      <c r="G36" s="15">
        <v>7.4099999999999999E-2</v>
      </c>
    </row>
    <row r="37" spans="1:7" x14ac:dyDescent="0.25">
      <c r="A37" s="12" t="s">
        <v>257</v>
      </c>
      <c r="B37" s="30" t="s">
        <v>258</v>
      </c>
      <c r="C37" s="30" t="s">
        <v>139</v>
      </c>
      <c r="D37" s="13">
        <v>6500000</v>
      </c>
      <c r="E37" s="14">
        <v>6530.37</v>
      </c>
      <c r="F37" s="15">
        <v>6.4999999999999997E-3</v>
      </c>
      <c r="G37" s="15">
        <v>7.3400000000000007E-2</v>
      </c>
    </row>
    <row r="38" spans="1:7" x14ac:dyDescent="0.25">
      <c r="A38" s="12" t="s">
        <v>259</v>
      </c>
      <c r="B38" s="30" t="s">
        <v>260</v>
      </c>
      <c r="C38" s="30" t="s">
        <v>139</v>
      </c>
      <c r="D38" s="13">
        <v>6500000</v>
      </c>
      <c r="E38" s="14">
        <v>6425.44</v>
      </c>
      <c r="F38" s="15">
        <v>6.4000000000000003E-3</v>
      </c>
      <c r="G38" s="15">
        <v>7.3349999999999999E-2</v>
      </c>
    </row>
    <row r="39" spans="1:7" x14ac:dyDescent="0.25">
      <c r="A39" s="12" t="s">
        <v>261</v>
      </c>
      <c r="B39" s="30" t="s">
        <v>262</v>
      </c>
      <c r="C39" s="30" t="s">
        <v>139</v>
      </c>
      <c r="D39" s="13">
        <v>6000000</v>
      </c>
      <c r="E39" s="14">
        <v>6197.36</v>
      </c>
      <c r="F39" s="15">
        <v>6.1999999999999998E-3</v>
      </c>
      <c r="G39" s="15">
        <v>7.3999999999999996E-2</v>
      </c>
    </row>
    <row r="40" spans="1:7" x14ac:dyDescent="0.25">
      <c r="A40" s="12" t="s">
        <v>263</v>
      </c>
      <c r="B40" s="30" t="s">
        <v>264</v>
      </c>
      <c r="C40" s="30" t="s">
        <v>139</v>
      </c>
      <c r="D40" s="13">
        <v>6000000</v>
      </c>
      <c r="E40" s="14">
        <v>6101.48</v>
      </c>
      <c r="F40" s="15">
        <v>6.1000000000000004E-3</v>
      </c>
      <c r="G40" s="15">
        <v>7.4495000000000006E-2</v>
      </c>
    </row>
    <row r="41" spans="1:7" x14ac:dyDescent="0.25">
      <c r="A41" s="12" t="s">
        <v>265</v>
      </c>
      <c r="B41" s="30" t="s">
        <v>266</v>
      </c>
      <c r="C41" s="30" t="s">
        <v>139</v>
      </c>
      <c r="D41" s="13">
        <v>5500000</v>
      </c>
      <c r="E41" s="14">
        <v>5587.33</v>
      </c>
      <c r="F41" s="15">
        <v>5.5999999999999999E-3</v>
      </c>
      <c r="G41" s="15">
        <v>7.4499999999999997E-2</v>
      </c>
    </row>
    <row r="42" spans="1:7" x14ac:dyDescent="0.25">
      <c r="A42" s="12" t="s">
        <v>267</v>
      </c>
      <c r="B42" s="30" t="s">
        <v>268</v>
      </c>
      <c r="C42" s="30" t="s">
        <v>139</v>
      </c>
      <c r="D42" s="13">
        <v>5000000</v>
      </c>
      <c r="E42" s="14">
        <v>5099.6099999999997</v>
      </c>
      <c r="F42" s="15">
        <v>5.1000000000000004E-3</v>
      </c>
      <c r="G42" s="15">
        <v>7.3849999999999999E-2</v>
      </c>
    </row>
    <row r="43" spans="1:7" x14ac:dyDescent="0.25">
      <c r="A43" s="12" t="s">
        <v>269</v>
      </c>
      <c r="B43" s="30" t="s">
        <v>270</v>
      </c>
      <c r="C43" s="30" t="s">
        <v>146</v>
      </c>
      <c r="D43" s="13">
        <v>5000000</v>
      </c>
      <c r="E43" s="14">
        <v>4807.79</v>
      </c>
      <c r="F43" s="15">
        <v>4.7999999999999996E-3</v>
      </c>
      <c r="G43" s="15">
        <v>7.4099999999999999E-2</v>
      </c>
    </row>
    <row r="44" spans="1:7" x14ac:dyDescent="0.25">
      <c r="A44" s="12" t="s">
        <v>271</v>
      </c>
      <c r="B44" s="30" t="s">
        <v>272</v>
      </c>
      <c r="C44" s="30" t="s">
        <v>139</v>
      </c>
      <c r="D44" s="13">
        <v>4500000</v>
      </c>
      <c r="E44" s="14">
        <v>4579.6899999999996</v>
      </c>
      <c r="F44" s="15">
        <v>4.5999999999999999E-3</v>
      </c>
      <c r="G44" s="15">
        <v>7.3097999999999996E-2</v>
      </c>
    </row>
    <row r="45" spans="1:7" x14ac:dyDescent="0.25">
      <c r="A45" s="12" t="s">
        <v>273</v>
      </c>
      <c r="B45" s="30" t="s">
        <v>274</v>
      </c>
      <c r="C45" s="30" t="s">
        <v>139</v>
      </c>
      <c r="D45" s="13">
        <v>3500000</v>
      </c>
      <c r="E45" s="14">
        <v>3570.87</v>
      </c>
      <c r="F45" s="15">
        <v>3.5999999999999999E-3</v>
      </c>
      <c r="G45" s="15">
        <v>7.4200000000000002E-2</v>
      </c>
    </row>
    <row r="46" spans="1:7" x14ac:dyDescent="0.25">
      <c r="A46" s="12" t="s">
        <v>275</v>
      </c>
      <c r="B46" s="30" t="s">
        <v>276</v>
      </c>
      <c r="C46" s="30" t="s">
        <v>139</v>
      </c>
      <c r="D46" s="13">
        <v>2500000</v>
      </c>
      <c r="E46" s="14">
        <v>2545.98</v>
      </c>
      <c r="F46" s="15">
        <v>2.5000000000000001E-3</v>
      </c>
      <c r="G46" s="15">
        <v>7.4754000000000001E-2</v>
      </c>
    </row>
    <row r="47" spans="1:7" x14ac:dyDescent="0.25">
      <c r="A47" s="12" t="s">
        <v>277</v>
      </c>
      <c r="B47" s="30" t="s">
        <v>278</v>
      </c>
      <c r="C47" s="30" t="s">
        <v>139</v>
      </c>
      <c r="D47" s="13">
        <v>2500000</v>
      </c>
      <c r="E47" s="14">
        <v>2445.6999999999998</v>
      </c>
      <c r="F47" s="15">
        <v>2.3999999999999998E-3</v>
      </c>
      <c r="G47" s="15">
        <v>7.3400000000000007E-2</v>
      </c>
    </row>
    <row r="48" spans="1:7" x14ac:dyDescent="0.25">
      <c r="A48" s="12" t="s">
        <v>279</v>
      </c>
      <c r="B48" s="30" t="s">
        <v>280</v>
      </c>
      <c r="C48" s="30" t="s">
        <v>146</v>
      </c>
      <c r="D48" s="13">
        <v>2500000</v>
      </c>
      <c r="E48" s="14">
        <v>2424.41</v>
      </c>
      <c r="F48" s="15">
        <v>2.3999999999999998E-3</v>
      </c>
      <c r="G48" s="15">
        <v>7.3400000000000007E-2</v>
      </c>
    </row>
    <row r="49" spans="1:7" x14ac:dyDescent="0.25">
      <c r="A49" s="12" t="s">
        <v>281</v>
      </c>
      <c r="B49" s="30" t="s">
        <v>282</v>
      </c>
      <c r="C49" s="30" t="s">
        <v>146</v>
      </c>
      <c r="D49" s="13">
        <v>2500000</v>
      </c>
      <c r="E49" s="14">
        <v>2399.15</v>
      </c>
      <c r="F49" s="15">
        <v>2.3999999999999998E-3</v>
      </c>
      <c r="G49" s="15">
        <v>7.4300000000000005E-2</v>
      </c>
    </row>
    <row r="50" spans="1:7" x14ac:dyDescent="0.25">
      <c r="A50" s="12" t="s">
        <v>283</v>
      </c>
      <c r="B50" s="30" t="s">
        <v>284</v>
      </c>
      <c r="C50" s="30" t="s">
        <v>139</v>
      </c>
      <c r="D50" s="13">
        <v>1998000</v>
      </c>
      <c r="E50" s="14">
        <v>2004.72</v>
      </c>
      <c r="F50" s="15">
        <v>2E-3</v>
      </c>
      <c r="G50" s="15">
        <v>7.2999999999999995E-2</v>
      </c>
    </row>
    <row r="51" spans="1:7" x14ac:dyDescent="0.25">
      <c r="A51" s="12" t="s">
        <v>285</v>
      </c>
      <c r="B51" s="30" t="s">
        <v>286</v>
      </c>
      <c r="C51" s="30" t="s">
        <v>139</v>
      </c>
      <c r="D51" s="13">
        <v>1650000</v>
      </c>
      <c r="E51" s="14">
        <v>1704.29</v>
      </c>
      <c r="F51" s="15">
        <v>1.6999999999999999E-3</v>
      </c>
      <c r="G51" s="15">
        <v>7.4200000000000002E-2</v>
      </c>
    </row>
    <row r="52" spans="1:7" x14ac:dyDescent="0.25">
      <c r="A52" s="12" t="s">
        <v>287</v>
      </c>
      <c r="B52" s="30" t="s">
        <v>288</v>
      </c>
      <c r="C52" s="30" t="s">
        <v>139</v>
      </c>
      <c r="D52" s="13">
        <v>1500000</v>
      </c>
      <c r="E52" s="14">
        <v>1547.93</v>
      </c>
      <c r="F52" s="15">
        <v>1.5E-3</v>
      </c>
      <c r="G52" s="15">
        <v>7.3595999999999995E-2</v>
      </c>
    </row>
    <row r="53" spans="1:7" x14ac:dyDescent="0.25">
      <c r="A53" s="12" t="s">
        <v>289</v>
      </c>
      <c r="B53" s="30" t="s">
        <v>290</v>
      </c>
      <c r="C53" s="30" t="s">
        <v>139</v>
      </c>
      <c r="D53" s="13">
        <v>1500000</v>
      </c>
      <c r="E53" s="14">
        <v>1522.45</v>
      </c>
      <c r="F53" s="15">
        <v>1.5E-3</v>
      </c>
      <c r="G53" s="15">
        <v>7.3599999999999999E-2</v>
      </c>
    </row>
    <row r="54" spans="1:7" x14ac:dyDescent="0.25">
      <c r="A54" s="12" t="s">
        <v>291</v>
      </c>
      <c r="B54" s="30" t="s">
        <v>292</v>
      </c>
      <c r="C54" s="30" t="s">
        <v>139</v>
      </c>
      <c r="D54" s="13">
        <v>1470000</v>
      </c>
      <c r="E54" s="14">
        <v>1510.38</v>
      </c>
      <c r="F54" s="15">
        <v>1.5E-3</v>
      </c>
      <c r="G54" s="15">
        <v>7.4200000000000002E-2</v>
      </c>
    </row>
    <row r="55" spans="1:7" x14ac:dyDescent="0.25">
      <c r="A55" s="12" t="s">
        <v>293</v>
      </c>
      <c r="B55" s="30" t="s">
        <v>294</v>
      </c>
      <c r="C55" s="30" t="s">
        <v>139</v>
      </c>
      <c r="D55" s="13">
        <v>1000000</v>
      </c>
      <c r="E55" s="14">
        <v>1029.8699999999999</v>
      </c>
      <c r="F55" s="15">
        <v>1E-3</v>
      </c>
      <c r="G55" s="15">
        <v>7.2999999999999995E-2</v>
      </c>
    </row>
    <row r="56" spans="1:7" x14ac:dyDescent="0.25">
      <c r="A56" s="12" t="s">
        <v>295</v>
      </c>
      <c r="B56" s="30" t="s">
        <v>296</v>
      </c>
      <c r="C56" s="30" t="s">
        <v>139</v>
      </c>
      <c r="D56" s="13">
        <v>500000</v>
      </c>
      <c r="E56" s="14">
        <v>519.32000000000005</v>
      </c>
      <c r="F56" s="15">
        <v>5.0000000000000001E-4</v>
      </c>
      <c r="G56" s="15">
        <v>7.3200000000000001E-2</v>
      </c>
    </row>
    <row r="57" spans="1:7" x14ac:dyDescent="0.25">
      <c r="A57" s="12" t="s">
        <v>297</v>
      </c>
      <c r="B57" s="30" t="s">
        <v>298</v>
      </c>
      <c r="C57" s="30" t="s">
        <v>139</v>
      </c>
      <c r="D57" s="13">
        <v>500000</v>
      </c>
      <c r="E57" s="14">
        <v>517.25</v>
      </c>
      <c r="F57" s="15">
        <v>5.0000000000000001E-4</v>
      </c>
      <c r="G57" s="15">
        <v>7.2950000000000001E-2</v>
      </c>
    </row>
    <row r="58" spans="1:7" x14ac:dyDescent="0.25">
      <c r="A58" s="12" t="s">
        <v>299</v>
      </c>
      <c r="B58" s="30" t="s">
        <v>300</v>
      </c>
      <c r="C58" s="30" t="s">
        <v>139</v>
      </c>
      <c r="D58" s="13">
        <v>500000</v>
      </c>
      <c r="E58" s="14">
        <v>517.09</v>
      </c>
      <c r="F58" s="15">
        <v>5.0000000000000001E-4</v>
      </c>
      <c r="G58" s="15">
        <v>7.2450000000000001E-2</v>
      </c>
    </row>
    <row r="59" spans="1:7" x14ac:dyDescent="0.25">
      <c r="A59" s="12" t="s">
        <v>301</v>
      </c>
      <c r="B59" s="30" t="s">
        <v>302</v>
      </c>
      <c r="C59" s="30" t="s">
        <v>139</v>
      </c>
      <c r="D59" s="13">
        <v>500000</v>
      </c>
      <c r="E59" s="14">
        <v>508.71</v>
      </c>
      <c r="F59" s="15">
        <v>5.0000000000000001E-4</v>
      </c>
      <c r="G59" s="15">
        <v>7.3099999999999998E-2</v>
      </c>
    </row>
    <row r="60" spans="1:7" x14ac:dyDescent="0.25">
      <c r="A60" s="12" t="s">
        <v>303</v>
      </c>
      <c r="B60" s="30" t="s">
        <v>304</v>
      </c>
      <c r="C60" s="30" t="s">
        <v>139</v>
      </c>
      <c r="D60" s="13">
        <v>500000</v>
      </c>
      <c r="E60" s="14">
        <v>505.28</v>
      </c>
      <c r="F60" s="15">
        <v>5.0000000000000001E-4</v>
      </c>
      <c r="G60" s="15">
        <v>7.3649999999999993E-2</v>
      </c>
    </row>
    <row r="61" spans="1:7" x14ac:dyDescent="0.25">
      <c r="A61" s="16" t="s">
        <v>102</v>
      </c>
      <c r="B61" s="31"/>
      <c r="C61" s="31"/>
      <c r="D61" s="17"/>
      <c r="E61" s="18">
        <v>974425.06</v>
      </c>
      <c r="F61" s="19">
        <v>0.9728</v>
      </c>
      <c r="G61" s="20"/>
    </row>
    <row r="62" spans="1:7" x14ac:dyDescent="0.25">
      <c r="A62" s="12"/>
      <c r="B62" s="30"/>
      <c r="C62" s="30"/>
      <c r="D62" s="13"/>
      <c r="E62" s="14"/>
      <c r="F62" s="15"/>
      <c r="G62" s="15"/>
    </row>
    <row r="63" spans="1:7" x14ac:dyDescent="0.25">
      <c r="A63" s="16" t="s">
        <v>195</v>
      </c>
      <c r="B63" s="30"/>
      <c r="C63" s="30"/>
      <c r="D63" s="13"/>
      <c r="E63" s="14"/>
      <c r="F63" s="15"/>
      <c r="G63" s="15"/>
    </row>
    <row r="64" spans="1:7" x14ac:dyDescent="0.25">
      <c r="A64" s="16" t="s">
        <v>102</v>
      </c>
      <c r="B64" s="30"/>
      <c r="C64" s="30"/>
      <c r="D64" s="13"/>
      <c r="E64" s="35" t="s">
        <v>92</v>
      </c>
      <c r="F64" s="36" t="s">
        <v>92</v>
      </c>
      <c r="G64" s="15"/>
    </row>
    <row r="65" spans="1:7" x14ac:dyDescent="0.25">
      <c r="A65" s="12"/>
      <c r="B65" s="30"/>
      <c r="C65" s="30"/>
      <c r="D65" s="13"/>
      <c r="E65" s="14"/>
      <c r="F65" s="15"/>
      <c r="G65" s="15"/>
    </row>
    <row r="66" spans="1:7" x14ac:dyDescent="0.25">
      <c r="A66" s="16" t="s">
        <v>196</v>
      </c>
      <c r="B66" s="30"/>
      <c r="C66" s="30"/>
      <c r="D66" s="13"/>
      <c r="E66" s="14"/>
      <c r="F66" s="15"/>
      <c r="G66" s="15"/>
    </row>
    <row r="67" spans="1:7" x14ac:dyDescent="0.25">
      <c r="A67" s="16" t="s">
        <v>102</v>
      </c>
      <c r="B67" s="30"/>
      <c r="C67" s="30"/>
      <c r="D67" s="13"/>
      <c r="E67" s="35" t="s">
        <v>92</v>
      </c>
      <c r="F67" s="36" t="s">
        <v>92</v>
      </c>
      <c r="G67" s="15"/>
    </row>
    <row r="68" spans="1:7" x14ac:dyDescent="0.25">
      <c r="A68" s="12"/>
      <c r="B68" s="30"/>
      <c r="C68" s="30"/>
      <c r="D68" s="13"/>
      <c r="E68" s="14"/>
      <c r="F68" s="15"/>
      <c r="G68" s="15"/>
    </row>
    <row r="69" spans="1:7" x14ac:dyDescent="0.25">
      <c r="A69" s="21" t="s">
        <v>127</v>
      </c>
      <c r="B69" s="32"/>
      <c r="C69" s="32"/>
      <c r="D69" s="22"/>
      <c r="E69" s="18">
        <v>974425.06</v>
      </c>
      <c r="F69" s="19">
        <v>0.9728</v>
      </c>
      <c r="G69" s="20"/>
    </row>
    <row r="70" spans="1:7" x14ac:dyDescent="0.25">
      <c r="A70" s="12"/>
      <c r="B70" s="30"/>
      <c r="C70" s="30"/>
      <c r="D70" s="13"/>
      <c r="E70" s="14"/>
      <c r="F70" s="15"/>
      <c r="G70" s="15"/>
    </row>
    <row r="71" spans="1:7" x14ac:dyDescent="0.25">
      <c r="A71" s="12"/>
      <c r="B71" s="30"/>
      <c r="C71" s="30"/>
      <c r="D71" s="13"/>
      <c r="E71" s="14"/>
      <c r="F71" s="15"/>
      <c r="G71" s="15"/>
    </row>
    <row r="72" spans="1:7" x14ac:dyDescent="0.25">
      <c r="A72" s="16" t="s">
        <v>128</v>
      </c>
      <c r="B72" s="30"/>
      <c r="C72" s="30"/>
      <c r="D72" s="13"/>
      <c r="E72" s="14"/>
      <c r="F72" s="15"/>
      <c r="G72" s="15"/>
    </row>
    <row r="73" spans="1:7" x14ac:dyDescent="0.25">
      <c r="A73" s="12" t="s">
        <v>129</v>
      </c>
      <c r="B73" s="30"/>
      <c r="C73" s="30"/>
      <c r="D73" s="13"/>
      <c r="E73" s="14">
        <v>642.69000000000005</v>
      </c>
      <c r="F73" s="15">
        <v>5.9999999999999995E-4</v>
      </c>
      <c r="G73" s="15">
        <v>5.9233000000000001E-2</v>
      </c>
    </row>
    <row r="74" spans="1:7" x14ac:dyDescent="0.25">
      <c r="A74" s="16" t="s">
        <v>102</v>
      </c>
      <c r="B74" s="31"/>
      <c r="C74" s="31"/>
      <c r="D74" s="17"/>
      <c r="E74" s="18">
        <v>642.69000000000005</v>
      </c>
      <c r="F74" s="19">
        <v>5.9999999999999995E-4</v>
      </c>
      <c r="G74" s="20"/>
    </row>
    <row r="75" spans="1:7" x14ac:dyDescent="0.25">
      <c r="A75" s="12"/>
      <c r="B75" s="30"/>
      <c r="C75" s="30"/>
      <c r="D75" s="13"/>
      <c r="E75" s="14"/>
      <c r="F75" s="15"/>
      <c r="G75" s="15"/>
    </row>
    <row r="76" spans="1:7" x14ac:dyDescent="0.25">
      <c r="A76" s="21" t="s">
        <v>127</v>
      </c>
      <c r="B76" s="32"/>
      <c r="C76" s="32"/>
      <c r="D76" s="22"/>
      <c r="E76" s="18">
        <v>642.69000000000005</v>
      </c>
      <c r="F76" s="19">
        <v>5.9999999999999995E-4</v>
      </c>
      <c r="G76" s="20"/>
    </row>
    <row r="77" spans="1:7" x14ac:dyDescent="0.25">
      <c r="A77" s="12" t="s">
        <v>130</v>
      </c>
      <c r="B77" s="30"/>
      <c r="C77" s="30"/>
      <c r="D77" s="13"/>
      <c r="E77" s="14">
        <v>26199.065346200001</v>
      </c>
      <c r="F77" s="15">
        <v>2.6165000000000001E-2</v>
      </c>
      <c r="G77" s="15"/>
    </row>
    <row r="78" spans="1:7" x14ac:dyDescent="0.25">
      <c r="A78" s="12" t="s">
        <v>131</v>
      </c>
      <c r="B78" s="30"/>
      <c r="C78" s="30"/>
      <c r="D78" s="13"/>
      <c r="E78" s="14">
        <v>5.2846538000000001</v>
      </c>
      <c r="F78" s="15">
        <v>4.35E-4</v>
      </c>
      <c r="G78" s="15">
        <v>5.9233000000000001E-2</v>
      </c>
    </row>
    <row r="79" spans="1:7" x14ac:dyDescent="0.25">
      <c r="A79" s="25" t="s">
        <v>132</v>
      </c>
      <c r="B79" s="33"/>
      <c r="C79" s="33"/>
      <c r="D79" s="26"/>
      <c r="E79" s="27">
        <v>1001272.1</v>
      </c>
      <c r="F79" s="28">
        <v>1</v>
      </c>
      <c r="G79" s="28"/>
    </row>
    <row r="81" spans="1:7" x14ac:dyDescent="0.25">
      <c r="A81" s="1" t="s">
        <v>134</v>
      </c>
    </row>
    <row r="84" spans="1:7" x14ac:dyDescent="0.25">
      <c r="A84" s="1" t="s">
        <v>1957</v>
      </c>
    </row>
    <row r="85" spans="1:7" x14ac:dyDescent="0.25">
      <c r="A85" s="47" t="s">
        <v>1958</v>
      </c>
      <c r="B85" s="34" t="s">
        <v>92</v>
      </c>
    </row>
    <row r="86" spans="1:7" x14ac:dyDescent="0.25">
      <c r="A86" t="s">
        <v>1959</v>
      </c>
    </row>
    <row r="87" spans="1:7" x14ac:dyDescent="0.25">
      <c r="A87" t="s">
        <v>1983</v>
      </c>
      <c r="B87" t="s">
        <v>1961</v>
      </c>
      <c r="C87" t="s">
        <v>1961</v>
      </c>
    </row>
    <row r="88" spans="1:7" x14ac:dyDescent="0.25">
      <c r="B88" s="48">
        <v>44803</v>
      </c>
      <c r="C88" s="48">
        <v>44834</v>
      </c>
    </row>
    <row r="89" spans="1:7" x14ac:dyDescent="0.25">
      <c r="A89" t="s">
        <v>1984</v>
      </c>
      <c r="B89">
        <v>1081.2464</v>
      </c>
      <c r="C89">
        <v>1078.3791000000001</v>
      </c>
      <c r="E89" s="2"/>
      <c r="G89"/>
    </row>
    <row r="90" spans="1:7" x14ac:dyDescent="0.25">
      <c r="E90" s="2"/>
      <c r="G90"/>
    </row>
    <row r="91" spans="1:7" x14ac:dyDescent="0.25">
      <c r="A91" t="s">
        <v>1976</v>
      </c>
      <c r="B91" s="34" t="s">
        <v>92</v>
      </c>
    </row>
    <row r="92" spans="1:7" x14ac:dyDescent="0.25">
      <c r="A92" t="s">
        <v>1977</v>
      </c>
      <c r="B92" s="34" t="s">
        <v>92</v>
      </c>
    </row>
    <row r="93" spans="1:7" ht="30" x14ac:dyDescent="0.25">
      <c r="A93" s="47" t="s">
        <v>1978</v>
      </c>
      <c r="B93" s="34" t="s">
        <v>92</v>
      </c>
    </row>
    <row r="94" spans="1:7" x14ac:dyDescent="0.25">
      <c r="A94" s="47" t="s">
        <v>1979</v>
      </c>
      <c r="B94" s="34" t="s">
        <v>92</v>
      </c>
    </row>
    <row r="95" spans="1:7" x14ac:dyDescent="0.25">
      <c r="A95" t="s">
        <v>1980</v>
      </c>
      <c r="B95" s="49">
        <v>2.4010779482165998</v>
      </c>
    </row>
    <row r="96" spans="1:7" ht="30" x14ac:dyDescent="0.25">
      <c r="A96" s="47" t="s">
        <v>1981</v>
      </c>
      <c r="B96" s="34" t="s">
        <v>92</v>
      </c>
    </row>
    <row r="97" spans="1:4" ht="30" x14ac:dyDescent="0.25">
      <c r="A97" s="47" t="s">
        <v>1982</v>
      </c>
      <c r="B97" s="34" t="s">
        <v>92</v>
      </c>
    </row>
    <row r="98" spans="1:4" ht="30" x14ac:dyDescent="0.25">
      <c r="A98" s="47" t="s">
        <v>1985</v>
      </c>
      <c r="B98">
        <v>395988.23363190005</v>
      </c>
    </row>
    <row r="99" spans="1:4" x14ac:dyDescent="0.25">
      <c r="A99" t="s">
        <v>2118</v>
      </c>
      <c r="B99" s="34" t="s">
        <v>92</v>
      </c>
    </row>
    <row r="100" spans="1:4" x14ac:dyDescent="0.25">
      <c r="A100" t="s">
        <v>2119</v>
      </c>
      <c r="B100" s="34" t="s">
        <v>92</v>
      </c>
    </row>
    <row r="103" spans="1:4" ht="30" x14ac:dyDescent="0.25">
      <c r="A103" s="63" t="s">
        <v>2164</v>
      </c>
      <c r="B103" s="55" t="s">
        <v>2165</v>
      </c>
      <c r="C103" s="55" t="s">
        <v>2121</v>
      </c>
      <c r="D103" s="65" t="s">
        <v>2122</v>
      </c>
    </row>
    <row r="104" spans="1:4" ht="96" customHeight="1" x14ac:dyDescent="0.25">
      <c r="A104" s="64" t="str">
        <f>HYPERLINK("[EDEL_Portfolio Monthly 30092022.xlsx]EDBE25!A1","BHARAT Bond ETF - April 2025")</f>
        <v>BHARAT Bond ETF - April 2025</v>
      </c>
      <c r="B104" s="58"/>
      <c r="C104" s="57" t="s">
        <v>2126</v>
      </c>
      <c r="D104" s="58"/>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4F118-8356-4A50-B385-4AD2921D03FE}">
  <dimension ref="A1:H45"/>
  <sheetViews>
    <sheetView showGridLines="0" workbookViewId="0">
      <pane ySplit="4" topLeftCell="A38"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83</v>
      </c>
      <c r="B1" s="66"/>
      <c r="C1" s="66"/>
      <c r="D1" s="66"/>
      <c r="E1" s="66"/>
      <c r="F1" s="66"/>
      <c r="G1" s="66"/>
      <c r="H1" s="51" t="str">
        <f>HYPERLINK("[EDEL_Portfolio Monthly 30092022.xlsx]Index!A1","Index")</f>
        <v>Index</v>
      </c>
    </row>
    <row r="2" spans="1:8" ht="18.75" x14ac:dyDescent="0.25">
      <c r="A2" s="66" t="s">
        <v>84</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1896</v>
      </c>
      <c r="B7" s="30"/>
      <c r="C7" s="30"/>
      <c r="D7" s="13"/>
      <c r="E7" s="14"/>
      <c r="F7" s="15"/>
      <c r="G7" s="15"/>
    </row>
    <row r="8" spans="1:8" x14ac:dyDescent="0.25">
      <c r="A8" s="16" t="s">
        <v>1897</v>
      </c>
      <c r="B8" s="31"/>
      <c r="C8" s="31"/>
      <c r="D8" s="17"/>
      <c r="E8" s="46"/>
      <c r="F8" s="20"/>
      <c r="G8" s="20"/>
    </row>
    <row r="9" spans="1:8" x14ac:dyDescent="0.25">
      <c r="A9" s="12" t="s">
        <v>1949</v>
      </c>
      <c r="B9" s="30" t="s">
        <v>1950</v>
      </c>
      <c r="C9" s="30"/>
      <c r="D9" s="13">
        <v>257226.03400000001</v>
      </c>
      <c r="E9" s="14">
        <v>6979.32</v>
      </c>
      <c r="F9" s="15">
        <v>0.96899999999999997</v>
      </c>
      <c r="G9" s="15"/>
    </row>
    <row r="10" spans="1:8" x14ac:dyDescent="0.25">
      <c r="A10" s="16" t="s">
        <v>102</v>
      </c>
      <c r="B10" s="31"/>
      <c r="C10" s="31"/>
      <c r="D10" s="17"/>
      <c r="E10" s="18">
        <v>6979.32</v>
      </c>
      <c r="F10" s="19">
        <v>0.96899999999999997</v>
      </c>
      <c r="G10" s="20"/>
    </row>
    <row r="11" spans="1:8" x14ac:dyDescent="0.25">
      <c r="A11" s="12"/>
      <c r="B11" s="30"/>
      <c r="C11" s="30"/>
      <c r="D11" s="13"/>
      <c r="E11" s="14"/>
      <c r="F11" s="15"/>
      <c r="G11" s="15"/>
    </row>
    <row r="12" spans="1:8" x14ac:dyDescent="0.25">
      <c r="A12" s="21" t="s">
        <v>127</v>
      </c>
      <c r="B12" s="32"/>
      <c r="C12" s="32"/>
      <c r="D12" s="22"/>
      <c r="E12" s="18">
        <v>6979.32</v>
      </c>
      <c r="F12" s="19">
        <v>0.96899999999999997</v>
      </c>
      <c r="G12" s="20"/>
    </row>
    <row r="13" spans="1:8" x14ac:dyDescent="0.25">
      <c r="A13" s="12"/>
      <c r="B13" s="30"/>
      <c r="C13" s="30"/>
      <c r="D13" s="13"/>
      <c r="E13" s="14"/>
      <c r="F13" s="15"/>
      <c r="G13" s="15"/>
    </row>
    <row r="14" spans="1:8" x14ac:dyDescent="0.25">
      <c r="A14" s="16" t="s">
        <v>128</v>
      </c>
      <c r="B14" s="30"/>
      <c r="C14" s="30"/>
      <c r="D14" s="13"/>
      <c r="E14" s="14"/>
      <c r="F14" s="15"/>
      <c r="G14" s="15"/>
    </row>
    <row r="15" spans="1:8" x14ac:dyDescent="0.25">
      <c r="A15" s="12" t="s">
        <v>129</v>
      </c>
      <c r="B15" s="30"/>
      <c r="C15" s="30"/>
      <c r="D15" s="13"/>
      <c r="E15" s="14">
        <v>234.89</v>
      </c>
      <c r="F15" s="15">
        <v>3.2599999999999997E-2</v>
      </c>
      <c r="G15" s="15">
        <v>5.9233000000000001E-2</v>
      </c>
    </row>
    <row r="16" spans="1:8" x14ac:dyDescent="0.25">
      <c r="A16" s="16" t="s">
        <v>102</v>
      </c>
      <c r="B16" s="31"/>
      <c r="C16" s="31"/>
      <c r="D16" s="17"/>
      <c r="E16" s="18">
        <v>234.89</v>
      </c>
      <c r="F16" s="19">
        <v>3.2599999999999997E-2</v>
      </c>
      <c r="G16" s="20"/>
    </row>
    <row r="17" spans="1:7" x14ac:dyDescent="0.25">
      <c r="A17" s="12"/>
      <c r="B17" s="30"/>
      <c r="C17" s="30"/>
      <c r="D17" s="13"/>
      <c r="E17" s="14"/>
      <c r="F17" s="15"/>
      <c r="G17" s="15"/>
    </row>
    <row r="18" spans="1:7" x14ac:dyDescent="0.25">
      <c r="A18" s="21" t="s">
        <v>127</v>
      </c>
      <c r="B18" s="32"/>
      <c r="C18" s="32"/>
      <c r="D18" s="22"/>
      <c r="E18" s="18">
        <v>234.89</v>
      </c>
      <c r="F18" s="19">
        <v>3.2599999999999997E-2</v>
      </c>
      <c r="G18" s="20"/>
    </row>
    <row r="19" spans="1:7" x14ac:dyDescent="0.25">
      <c r="A19" s="12" t="s">
        <v>130</v>
      </c>
      <c r="B19" s="30"/>
      <c r="C19" s="30"/>
      <c r="D19" s="13"/>
      <c r="E19" s="14">
        <v>3.81178E-2</v>
      </c>
      <c r="F19" s="15">
        <v>5.0000000000000004E-6</v>
      </c>
      <c r="G19" s="15"/>
    </row>
    <row r="20" spans="1:7" x14ac:dyDescent="0.25">
      <c r="A20" s="12" t="s">
        <v>131</v>
      </c>
      <c r="B20" s="30"/>
      <c r="C20" s="30"/>
      <c r="D20" s="13"/>
      <c r="E20" s="23">
        <v>-11.3981178</v>
      </c>
      <c r="F20" s="24">
        <v>-1.6050000000000001E-3</v>
      </c>
      <c r="G20" s="15">
        <v>5.9233000000000001E-2</v>
      </c>
    </row>
    <row r="21" spans="1:7" x14ac:dyDescent="0.25">
      <c r="A21" s="25" t="s">
        <v>132</v>
      </c>
      <c r="B21" s="33"/>
      <c r="C21" s="33"/>
      <c r="D21" s="26"/>
      <c r="E21" s="27">
        <v>7202.85</v>
      </c>
      <c r="F21" s="28">
        <v>1</v>
      </c>
      <c r="G21" s="28"/>
    </row>
    <row r="26" spans="1:7" x14ac:dyDescent="0.25">
      <c r="A26" s="1" t="s">
        <v>1957</v>
      </c>
    </row>
    <row r="27" spans="1:7" x14ac:dyDescent="0.25">
      <c r="A27" s="47" t="s">
        <v>1958</v>
      </c>
      <c r="B27" s="34" t="s">
        <v>92</v>
      </c>
    </row>
    <row r="28" spans="1:7" x14ac:dyDescent="0.25">
      <c r="A28" t="s">
        <v>1959</v>
      </c>
    </row>
    <row r="29" spans="1:7" x14ac:dyDescent="0.25">
      <c r="A29" t="s">
        <v>1960</v>
      </c>
      <c r="B29" t="s">
        <v>1961</v>
      </c>
      <c r="C29" t="s">
        <v>1961</v>
      </c>
    </row>
    <row r="30" spans="1:7" x14ac:dyDescent="0.25">
      <c r="B30" s="48">
        <v>44803</v>
      </c>
      <c r="C30" s="48">
        <v>44834</v>
      </c>
    </row>
    <row r="31" spans="1:7" x14ac:dyDescent="0.25">
      <c r="A31" t="s">
        <v>1965</v>
      </c>
      <c r="B31">
        <v>14.2241</v>
      </c>
      <c r="C31">
        <v>13.4169</v>
      </c>
      <c r="E31" s="2"/>
      <c r="G31"/>
    </row>
    <row r="32" spans="1:7" x14ac:dyDescent="0.25">
      <c r="A32" t="s">
        <v>1990</v>
      </c>
      <c r="B32">
        <v>13.2067</v>
      </c>
      <c r="C32">
        <v>12.448399999999999</v>
      </c>
      <c r="E32" s="2"/>
      <c r="G32"/>
    </row>
    <row r="33" spans="1:7" x14ac:dyDescent="0.25">
      <c r="E33" s="2"/>
      <c r="G33"/>
    </row>
    <row r="34" spans="1:7" x14ac:dyDescent="0.25">
      <c r="A34" t="s">
        <v>1976</v>
      </c>
      <c r="B34" s="34" t="s">
        <v>92</v>
      </c>
    </row>
    <row r="35" spans="1:7" x14ac:dyDescent="0.25">
      <c r="A35" t="s">
        <v>1977</v>
      </c>
      <c r="B35" s="34" t="s">
        <v>92</v>
      </c>
    </row>
    <row r="36" spans="1:7" ht="30" x14ac:dyDescent="0.25">
      <c r="A36" s="47" t="s">
        <v>1978</v>
      </c>
      <c r="B36" s="34" t="s">
        <v>92</v>
      </c>
    </row>
    <row r="37" spans="1:7" x14ac:dyDescent="0.25">
      <c r="A37" s="47" t="s">
        <v>1979</v>
      </c>
      <c r="B37" s="49">
        <v>6979.3166612000005</v>
      </c>
    </row>
    <row r="38" spans="1:7" ht="30" x14ac:dyDescent="0.25">
      <c r="A38" s="47" t="s">
        <v>2044</v>
      </c>
      <c r="B38" s="34" t="s">
        <v>92</v>
      </c>
    </row>
    <row r="39" spans="1:7" ht="30" x14ac:dyDescent="0.25">
      <c r="A39" s="47" t="s">
        <v>2045</v>
      </c>
      <c r="B39" s="34" t="s">
        <v>92</v>
      </c>
    </row>
    <row r="40" spans="1:7" x14ac:dyDescent="0.25">
      <c r="A40" t="s">
        <v>2116</v>
      </c>
      <c r="B40" s="34" t="s">
        <v>92</v>
      </c>
    </row>
    <row r="41" spans="1:7" x14ac:dyDescent="0.25">
      <c r="A41" t="s">
        <v>2117</v>
      </c>
      <c r="B41" s="34" t="s">
        <v>92</v>
      </c>
    </row>
    <row r="42" spans="1:7" x14ac:dyDescent="0.25">
      <c r="B42" s="34"/>
    </row>
    <row r="44" spans="1:7" ht="30" x14ac:dyDescent="0.25">
      <c r="A44" s="63" t="s">
        <v>2164</v>
      </c>
      <c r="B44" s="55" t="s">
        <v>2165</v>
      </c>
      <c r="C44" s="55" t="s">
        <v>2121</v>
      </c>
      <c r="D44" s="65" t="s">
        <v>2122</v>
      </c>
    </row>
    <row r="45" spans="1:7" ht="93" customHeight="1" x14ac:dyDescent="0.25">
      <c r="A45" s="64" t="str">
        <f>HYPERLINK("[EDEL_Portfolio Monthly 30092022.xlsx]EOEDOF!A1","Edelweiss Europe Dynamic Equity Offshore Fund")</f>
        <v>Edelweiss Europe Dynamic Equity Offshore Fund</v>
      </c>
      <c r="B45" s="56"/>
      <c r="C45" s="61" t="s">
        <v>2159</v>
      </c>
      <c r="D45"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28E13-AE5F-4104-A6A0-B0BDADE1E8FA}">
  <dimension ref="A1:H45"/>
  <sheetViews>
    <sheetView showGridLines="0" workbookViewId="0">
      <pane ySplit="4" topLeftCell="A39"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85</v>
      </c>
      <c r="B1" s="66"/>
      <c r="C1" s="66"/>
      <c r="D1" s="66"/>
      <c r="E1" s="66"/>
      <c r="F1" s="66"/>
      <c r="G1" s="66"/>
      <c r="H1" s="51" t="str">
        <f>HYPERLINK("[EDEL_Portfolio Monthly 30092022.xlsx]Index!A1","Index")</f>
        <v>Index</v>
      </c>
    </row>
    <row r="2" spans="1:8" ht="18.75" x14ac:dyDescent="0.25">
      <c r="A2" s="66" t="s">
        <v>86</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1896</v>
      </c>
      <c r="B7" s="30"/>
      <c r="C7" s="30"/>
      <c r="D7" s="13"/>
      <c r="E7" s="14"/>
      <c r="F7" s="15"/>
      <c r="G7" s="15"/>
    </row>
    <row r="8" spans="1:8" x14ac:dyDescent="0.25">
      <c r="A8" s="16" t="s">
        <v>1897</v>
      </c>
      <c r="B8" s="31"/>
      <c r="C8" s="31"/>
      <c r="D8" s="17"/>
      <c r="E8" s="46"/>
      <c r="F8" s="20"/>
      <c r="G8" s="20"/>
    </row>
    <row r="9" spans="1:8" x14ac:dyDescent="0.25">
      <c r="A9" s="12" t="s">
        <v>1951</v>
      </c>
      <c r="B9" s="30" t="s">
        <v>1952</v>
      </c>
      <c r="C9" s="30"/>
      <c r="D9" s="13">
        <v>117550.58031</v>
      </c>
      <c r="E9" s="14">
        <v>10763.73</v>
      </c>
      <c r="F9" s="15">
        <v>0.98729999999999996</v>
      </c>
      <c r="G9" s="15"/>
    </row>
    <row r="10" spans="1:8" x14ac:dyDescent="0.25">
      <c r="A10" s="16" t="s">
        <v>102</v>
      </c>
      <c r="B10" s="31"/>
      <c r="C10" s="31"/>
      <c r="D10" s="17"/>
      <c r="E10" s="18">
        <v>10763.73</v>
      </c>
      <c r="F10" s="19">
        <v>0.98729999999999996</v>
      </c>
      <c r="G10" s="20"/>
    </row>
    <row r="11" spans="1:8" x14ac:dyDescent="0.25">
      <c r="A11" s="12"/>
      <c r="B11" s="30"/>
      <c r="C11" s="30"/>
      <c r="D11" s="13"/>
      <c r="E11" s="14"/>
      <c r="F11" s="15"/>
      <c r="G11" s="15"/>
    </row>
    <row r="12" spans="1:8" x14ac:dyDescent="0.25">
      <c r="A12" s="21" t="s">
        <v>127</v>
      </c>
      <c r="B12" s="32"/>
      <c r="C12" s="32"/>
      <c r="D12" s="22"/>
      <c r="E12" s="18">
        <v>10763.73</v>
      </c>
      <c r="F12" s="19">
        <v>0.98729999999999996</v>
      </c>
      <c r="G12" s="20"/>
    </row>
    <row r="13" spans="1:8" x14ac:dyDescent="0.25">
      <c r="A13" s="12"/>
      <c r="B13" s="30"/>
      <c r="C13" s="30"/>
      <c r="D13" s="13"/>
      <c r="E13" s="14"/>
      <c r="F13" s="15"/>
      <c r="G13" s="15"/>
    </row>
    <row r="14" spans="1:8" x14ac:dyDescent="0.25">
      <c r="A14" s="16" t="s">
        <v>128</v>
      </c>
      <c r="B14" s="30"/>
      <c r="C14" s="30"/>
      <c r="D14" s="13"/>
      <c r="E14" s="14"/>
      <c r="F14" s="15"/>
      <c r="G14" s="15"/>
    </row>
    <row r="15" spans="1:8" x14ac:dyDescent="0.25">
      <c r="A15" s="12" t="s">
        <v>129</v>
      </c>
      <c r="B15" s="30"/>
      <c r="C15" s="30"/>
      <c r="D15" s="13"/>
      <c r="E15" s="14">
        <v>207.9</v>
      </c>
      <c r="F15" s="15">
        <v>1.9099999999999999E-2</v>
      </c>
      <c r="G15" s="15">
        <v>5.9233000000000001E-2</v>
      </c>
    </row>
    <row r="16" spans="1:8" x14ac:dyDescent="0.25">
      <c r="A16" s="16" t="s">
        <v>102</v>
      </c>
      <c r="B16" s="31"/>
      <c r="C16" s="31"/>
      <c r="D16" s="17"/>
      <c r="E16" s="18">
        <v>207.9</v>
      </c>
      <c r="F16" s="19">
        <v>1.9099999999999999E-2</v>
      </c>
      <c r="G16" s="20"/>
    </row>
    <row r="17" spans="1:7" x14ac:dyDescent="0.25">
      <c r="A17" s="12"/>
      <c r="B17" s="30"/>
      <c r="C17" s="30"/>
      <c r="D17" s="13"/>
      <c r="E17" s="14"/>
      <c r="F17" s="15"/>
      <c r="G17" s="15"/>
    </row>
    <row r="18" spans="1:7" x14ac:dyDescent="0.25">
      <c r="A18" s="21" t="s">
        <v>127</v>
      </c>
      <c r="B18" s="32"/>
      <c r="C18" s="32"/>
      <c r="D18" s="22"/>
      <c r="E18" s="18">
        <v>207.9</v>
      </c>
      <c r="F18" s="19">
        <v>1.9099999999999999E-2</v>
      </c>
      <c r="G18" s="20"/>
    </row>
    <row r="19" spans="1:7" x14ac:dyDescent="0.25">
      <c r="A19" s="12" t="s">
        <v>130</v>
      </c>
      <c r="B19" s="30"/>
      <c r="C19" s="30"/>
      <c r="D19" s="13"/>
      <c r="E19" s="14">
        <v>3.3738299999999999E-2</v>
      </c>
      <c r="F19" s="15">
        <v>3.0000000000000001E-6</v>
      </c>
      <c r="G19" s="15"/>
    </row>
    <row r="20" spans="1:7" x14ac:dyDescent="0.25">
      <c r="A20" s="12" t="s">
        <v>131</v>
      </c>
      <c r="B20" s="30"/>
      <c r="C20" s="30"/>
      <c r="D20" s="13"/>
      <c r="E20" s="23">
        <v>-69.103738300000003</v>
      </c>
      <c r="F20" s="24">
        <v>-6.4029999999999998E-3</v>
      </c>
      <c r="G20" s="15">
        <v>5.9233000000000001E-2</v>
      </c>
    </row>
    <row r="21" spans="1:7" x14ac:dyDescent="0.25">
      <c r="A21" s="25" t="s">
        <v>132</v>
      </c>
      <c r="B21" s="33"/>
      <c r="C21" s="33"/>
      <c r="D21" s="26"/>
      <c r="E21" s="27">
        <v>10902.56</v>
      </c>
      <c r="F21" s="28">
        <v>1</v>
      </c>
      <c r="G21" s="28"/>
    </row>
    <row r="26" spans="1:7" x14ac:dyDescent="0.25">
      <c r="A26" s="1" t="s">
        <v>1957</v>
      </c>
    </row>
    <row r="27" spans="1:7" x14ac:dyDescent="0.25">
      <c r="A27" s="47" t="s">
        <v>1958</v>
      </c>
      <c r="B27" s="34" t="s">
        <v>92</v>
      </c>
    </row>
    <row r="28" spans="1:7" x14ac:dyDescent="0.25">
      <c r="A28" t="s">
        <v>1959</v>
      </c>
    </row>
    <row r="29" spans="1:7" x14ac:dyDescent="0.25">
      <c r="A29" t="s">
        <v>1960</v>
      </c>
      <c r="B29" t="s">
        <v>1961</v>
      </c>
      <c r="C29" t="s">
        <v>1961</v>
      </c>
    </row>
    <row r="30" spans="1:7" x14ac:dyDescent="0.25">
      <c r="B30" s="48">
        <v>44803</v>
      </c>
      <c r="C30" s="48">
        <v>44834</v>
      </c>
    </row>
    <row r="31" spans="1:7" x14ac:dyDescent="0.25">
      <c r="A31" t="s">
        <v>1965</v>
      </c>
      <c r="B31">
        <v>14.066599999999999</v>
      </c>
      <c r="C31">
        <v>12.715999999999999</v>
      </c>
      <c r="E31" s="2"/>
      <c r="G31"/>
    </row>
    <row r="32" spans="1:7" x14ac:dyDescent="0.25">
      <c r="A32" t="s">
        <v>1990</v>
      </c>
      <c r="B32">
        <v>13.2783</v>
      </c>
      <c r="C32">
        <v>11.994199999999999</v>
      </c>
      <c r="E32" s="2"/>
      <c r="G32"/>
    </row>
    <row r="33" spans="1:7" x14ac:dyDescent="0.25">
      <c r="E33" s="2"/>
      <c r="G33"/>
    </row>
    <row r="34" spans="1:7" x14ac:dyDescent="0.25">
      <c r="A34" t="s">
        <v>1976</v>
      </c>
      <c r="B34" s="34" t="s">
        <v>92</v>
      </c>
    </row>
    <row r="35" spans="1:7" x14ac:dyDescent="0.25">
      <c r="A35" t="s">
        <v>1977</v>
      </c>
      <c r="B35" s="34" t="s">
        <v>92</v>
      </c>
    </row>
    <row r="36" spans="1:7" ht="30" x14ac:dyDescent="0.25">
      <c r="A36" s="47" t="s">
        <v>1978</v>
      </c>
      <c r="B36" s="34" t="s">
        <v>92</v>
      </c>
    </row>
    <row r="37" spans="1:7" x14ac:dyDescent="0.25">
      <c r="A37" s="47" t="s">
        <v>1979</v>
      </c>
      <c r="B37" s="49">
        <v>10763.7316737</v>
      </c>
    </row>
    <row r="38" spans="1:7" ht="30" x14ac:dyDescent="0.25">
      <c r="A38" s="47" t="s">
        <v>2044</v>
      </c>
      <c r="B38" s="34" t="s">
        <v>92</v>
      </c>
    </row>
    <row r="39" spans="1:7" ht="30" x14ac:dyDescent="0.25">
      <c r="A39" s="47" t="s">
        <v>2045</v>
      </c>
      <c r="B39" s="34" t="s">
        <v>92</v>
      </c>
    </row>
    <row r="40" spans="1:7" x14ac:dyDescent="0.25">
      <c r="A40" t="s">
        <v>2116</v>
      </c>
      <c r="B40" s="34" t="s">
        <v>92</v>
      </c>
    </row>
    <row r="41" spans="1:7" x14ac:dyDescent="0.25">
      <c r="A41" t="s">
        <v>2117</v>
      </c>
      <c r="B41" s="34" t="s">
        <v>92</v>
      </c>
    </row>
    <row r="42" spans="1:7" x14ac:dyDescent="0.25">
      <c r="B42" s="34"/>
    </row>
    <row r="44" spans="1:7" ht="30" x14ac:dyDescent="0.25">
      <c r="A44" s="63" t="s">
        <v>2164</v>
      </c>
      <c r="B44" s="55" t="s">
        <v>2165</v>
      </c>
      <c r="C44" s="55" t="s">
        <v>2121</v>
      </c>
      <c r="D44" s="65" t="s">
        <v>2122</v>
      </c>
    </row>
    <row r="45" spans="1:7" ht="94.7" customHeight="1" x14ac:dyDescent="0.25">
      <c r="A45" s="64" t="str">
        <f>HYPERLINK("[EDEL_Portfolio Monthly 30092022.xlsx]EOEMOP!A1","Edelweiss Emerging Markets Opportunities Equity Offshore Fund")</f>
        <v>Edelweiss Emerging Markets Opportunities Equity Offshore Fund</v>
      </c>
      <c r="B45" s="56"/>
      <c r="C45" s="57" t="s">
        <v>2160</v>
      </c>
      <c r="D45"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94A02-CB2F-40AF-B2EA-6399468D6D45}">
  <dimension ref="A1:H45"/>
  <sheetViews>
    <sheetView showGridLines="0" workbookViewId="0">
      <pane ySplit="4" topLeftCell="A38"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87</v>
      </c>
      <c r="B1" s="66"/>
      <c r="C1" s="66"/>
      <c r="D1" s="66"/>
      <c r="E1" s="66"/>
      <c r="F1" s="66"/>
      <c r="G1" s="66"/>
      <c r="H1" s="51" t="str">
        <f>HYPERLINK("[EDEL_Portfolio Monthly 30092022.xlsx]Index!A1","Index")</f>
        <v>Index</v>
      </c>
    </row>
    <row r="2" spans="1:8" ht="18.75" x14ac:dyDescent="0.25">
      <c r="A2" s="66" t="s">
        <v>88</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1896</v>
      </c>
      <c r="B7" s="30"/>
      <c r="C7" s="30"/>
      <c r="D7" s="13"/>
      <c r="E7" s="14"/>
      <c r="F7" s="15"/>
      <c r="G7" s="15"/>
    </row>
    <row r="8" spans="1:8" x14ac:dyDescent="0.25">
      <c r="A8" s="16" t="s">
        <v>1897</v>
      </c>
      <c r="B8" s="31"/>
      <c r="C8" s="31"/>
      <c r="D8" s="17"/>
      <c r="E8" s="46"/>
      <c r="F8" s="20"/>
      <c r="G8" s="20"/>
    </row>
    <row r="9" spans="1:8" x14ac:dyDescent="0.25">
      <c r="A9" s="12" t="s">
        <v>1953</v>
      </c>
      <c r="B9" s="30" t="s">
        <v>1954</v>
      </c>
      <c r="C9" s="30"/>
      <c r="D9" s="13">
        <v>33577.642</v>
      </c>
      <c r="E9" s="14">
        <v>7453.46</v>
      </c>
      <c r="F9" s="15">
        <v>0.98699999999999999</v>
      </c>
      <c r="G9" s="15"/>
    </row>
    <row r="10" spans="1:8" x14ac:dyDescent="0.25">
      <c r="A10" s="16" t="s">
        <v>102</v>
      </c>
      <c r="B10" s="31"/>
      <c r="C10" s="31"/>
      <c r="D10" s="17"/>
      <c r="E10" s="18">
        <v>7453.46</v>
      </c>
      <c r="F10" s="19">
        <v>0.98699999999999999</v>
      </c>
      <c r="G10" s="20"/>
    </row>
    <row r="11" spans="1:8" x14ac:dyDescent="0.25">
      <c r="A11" s="12"/>
      <c r="B11" s="30"/>
      <c r="C11" s="30"/>
      <c r="D11" s="13"/>
      <c r="E11" s="14"/>
      <c r="F11" s="15"/>
      <c r="G11" s="15"/>
    </row>
    <row r="12" spans="1:8" x14ac:dyDescent="0.25">
      <c r="A12" s="21" t="s">
        <v>127</v>
      </c>
      <c r="B12" s="32"/>
      <c r="C12" s="32"/>
      <c r="D12" s="22"/>
      <c r="E12" s="18">
        <v>7453.46</v>
      </c>
      <c r="F12" s="19">
        <v>0.98699999999999999</v>
      </c>
      <c r="G12" s="20"/>
    </row>
    <row r="13" spans="1:8" x14ac:dyDescent="0.25">
      <c r="A13" s="12"/>
      <c r="B13" s="30"/>
      <c r="C13" s="30"/>
      <c r="D13" s="13"/>
      <c r="E13" s="14"/>
      <c r="F13" s="15"/>
      <c r="G13" s="15"/>
    </row>
    <row r="14" spans="1:8" x14ac:dyDescent="0.25">
      <c r="A14" s="16" t="s">
        <v>128</v>
      </c>
      <c r="B14" s="30"/>
      <c r="C14" s="30"/>
      <c r="D14" s="13"/>
      <c r="E14" s="14"/>
      <c r="F14" s="15"/>
      <c r="G14" s="15"/>
    </row>
    <row r="15" spans="1:8" x14ac:dyDescent="0.25">
      <c r="A15" s="12" t="s">
        <v>129</v>
      </c>
      <c r="B15" s="30"/>
      <c r="C15" s="30"/>
      <c r="D15" s="13"/>
      <c r="E15" s="14">
        <v>99.95</v>
      </c>
      <c r="F15" s="15">
        <v>1.32E-2</v>
      </c>
      <c r="G15" s="15">
        <v>5.9233000000000001E-2</v>
      </c>
    </row>
    <row r="16" spans="1:8" x14ac:dyDescent="0.25">
      <c r="A16" s="16" t="s">
        <v>102</v>
      </c>
      <c r="B16" s="31"/>
      <c r="C16" s="31"/>
      <c r="D16" s="17"/>
      <c r="E16" s="18">
        <v>99.95</v>
      </c>
      <c r="F16" s="19">
        <v>1.32E-2</v>
      </c>
      <c r="G16" s="20"/>
    </row>
    <row r="17" spans="1:7" x14ac:dyDescent="0.25">
      <c r="A17" s="12"/>
      <c r="B17" s="30"/>
      <c r="C17" s="30"/>
      <c r="D17" s="13"/>
      <c r="E17" s="14"/>
      <c r="F17" s="15"/>
      <c r="G17" s="15"/>
    </row>
    <row r="18" spans="1:7" x14ac:dyDescent="0.25">
      <c r="A18" s="21" t="s">
        <v>127</v>
      </c>
      <c r="B18" s="32"/>
      <c r="C18" s="32"/>
      <c r="D18" s="22"/>
      <c r="E18" s="18">
        <v>99.95</v>
      </c>
      <c r="F18" s="19">
        <v>1.32E-2</v>
      </c>
      <c r="G18" s="20"/>
    </row>
    <row r="19" spans="1:7" x14ac:dyDescent="0.25">
      <c r="A19" s="12" t="s">
        <v>130</v>
      </c>
      <c r="B19" s="30"/>
      <c r="C19" s="30"/>
      <c r="D19" s="13"/>
      <c r="E19" s="14">
        <v>1.62203E-2</v>
      </c>
      <c r="F19" s="15">
        <v>1.9999999999999999E-6</v>
      </c>
      <c r="G19" s="15"/>
    </row>
    <row r="20" spans="1:7" x14ac:dyDescent="0.25">
      <c r="A20" s="12" t="s">
        <v>131</v>
      </c>
      <c r="B20" s="30"/>
      <c r="C20" s="30"/>
      <c r="D20" s="13"/>
      <c r="E20" s="23">
        <v>-2.0962203000000001</v>
      </c>
      <c r="F20" s="24">
        <v>-2.02E-4</v>
      </c>
      <c r="G20" s="15">
        <v>5.9233000000000001E-2</v>
      </c>
    </row>
    <row r="21" spans="1:7" x14ac:dyDescent="0.25">
      <c r="A21" s="25" t="s">
        <v>132</v>
      </c>
      <c r="B21" s="33"/>
      <c r="C21" s="33"/>
      <c r="D21" s="26"/>
      <c r="E21" s="27">
        <v>7551.33</v>
      </c>
      <c r="F21" s="28">
        <v>1</v>
      </c>
      <c r="G21" s="28"/>
    </row>
    <row r="26" spans="1:7" x14ac:dyDescent="0.25">
      <c r="A26" s="1" t="s">
        <v>1957</v>
      </c>
    </row>
    <row r="27" spans="1:7" x14ac:dyDescent="0.25">
      <c r="A27" s="47" t="s">
        <v>1958</v>
      </c>
      <c r="B27" s="34" t="s">
        <v>92</v>
      </c>
    </row>
    <row r="28" spans="1:7" x14ac:dyDescent="0.25">
      <c r="A28" t="s">
        <v>1959</v>
      </c>
    </row>
    <row r="29" spans="1:7" x14ac:dyDescent="0.25">
      <c r="A29" t="s">
        <v>1960</v>
      </c>
      <c r="B29" t="s">
        <v>1961</v>
      </c>
      <c r="C29" t="s">
        <v>1961</v>
      </c>
    </row>
    <row r="30" spans="1:7" x14ac:dyDescent="0.25">
      <c r="B30" s="48">
        <v>44803</v>
      </c>
      <c r="C30" s="48">
        <v>44834</v>
      </c>
    </row>
    <row r="31" spans="1:7" x14ac:dyDescent="0.25">
      <c r="A31" t="s">
        <v>1965</v>
      </c>
      <c r="B31">
        <v>25.525200000000002</v>
      </c>
      <c r="C31">
        <v>24.2425</v>
      </c>
      <c r="E31" s="2"/>
      <c r="G31"/>
    </row>
    <row r="32" spans="1:7" x14ac:dyDescent="0.25">
      <c r="A32" t="s">
        <v>1990</v>
      </c>
      <c r="B32">
        <v>23.692799999999998</v>
      </c>
      <c r="C32">
        <v>22.485299999999999</v>
      </c>
      <c r="E32" s="2"/>
      <c r="G32"/>
    </row>
    <row r="33" spans="1:7" x14ac:dyDescent="0.25">
      <c r="E33" s="2"/>
      <c r="G33"/>
    </row>
    <row r="34" spans="1:7" x14ac:dyDescent="0.25">
      <c r="A34" t="s">
        <v>1976</v>
      </c>
      <c r="B34" s="34" t="s">
        <v>92</v>
      </c>
    </row>
    <row r="35" spans="1:7" x14ac:dyDescent="0.25">
      <c r="A35" t="s">
        <v>1977</v>
      </c>
      <c r="B35" s="34" t="s">
        <v>92</v>
      </c>
    </row>
    <row r="36" spans="1:7" ht="30" x14ac:dyDescent="0.25">
      <c r="A36" s="47" t="s">
        <v>1978</v>
      </c>
      <c r="B36" s="34" t="s">
        <v>92</v>
      </c>
    </row>
    <row r="37" spans="1:7" x14ac:dyDescent="0.25">
      <c r="A37" s="47" t="s">
        <v>1979</v>
      </c>
      <c r="B37" s="49">
        <v>7453.4619978999999</v>
      </c>
    </row>
    <row r="38" spans="1:7" ht="30" x14ac:dyDescent="0.25">
      <c r="A38" s="47" t="s">
        <v>2044</v>
      </c>
      <c r="B38" s="34" t="s">
        <v>92</v>
      </c>
    </row>
    <row r="39" spans="1:7" ht="30" x14ac:dyDescent="0.25">
      <c r="A39" s="47" t="s">
        <v>2045</v>
      </c>
      <c r="B39" s="34" t="s">
        <v>92</v>
      </c>
    </row>
    <row r="40" spans="1:7" x14ac:dyDescent="0.25">
      <c r="A40" t="s">
        <v>2116</v>
      </c>
      <c r="B40" s="34" t="s">
        <v>92</v>
      </c>
    </row>
    <row r="41" spans="1:7" x14ac:dyDescent="0.25">
      <c r="A41" t="s">
        <v>2117</v>
      </c>
      <c r="B41" s="34" t="s">
        <v>92</v>
      </c>
    </row>
    <row r="42" spans="1:7" x14ac:dyDescent="0.25">
      <c r="B42" s="34"/>
    </row>
    <row r="44" spans="1:7" ht="30" x14ac:dyDescent="0.25">
      <c r="A44" s="63" t="s">
        <v>2164</v>
      </c>
      <c r="B44" s="55" t="s">
        <v>2165</v>
      </c>
      <c r="C44" s="55" t="s">
        <v>2121</v>
      </c>
      <c r="D44" s="65" t="s">
        <v>2122</v>
      </c>
    </row>
    <row r="45" spans="1:7" ht="84.6" customHeight="1" x14ac:dyDescent="0.25">
      <c r="A45" s="64" t="str">
        <f>HYPERLINK("[EDEL_Portfolio Monthly 30092022.xlsx]EOUSEF!A1","Edelweiss US Value Equity Off-shore Fund")</f>
        <v>Edelweiss US Value Equity Off-shore Fund</v>
      </c>
      <c r="B45" s="56"/>
      <c r="C45" s="57" t="s">
        <v>2161</v>
      </c>
      <c r="D45"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C98B5-9635-48EE-8C90-4DDC4F5409E4}">
  <dimension ref="A1:H44"/>
  <sheetViews>
    <sheetView showGridLines="0" workbookViewId="0">
      <pane ySplit="4" topLeftCell="A31" activePane="bottomLeft" state="frozen"/>
      <selection activeCell="C39" sqref="C39"/>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89</v>
      </c>
      <c r="B1" s="66"/>
      <c r="C1" s="66"/>
      <c r="D1" s="66"/>
      <c r="E1" s="66"/>
      <c r="F1" s="66"/>
      <c r="G1" s="66"/>
      <c r="H1" s="51" t="str">
        <f>HYPERLINK("[EDEL_Portfolio Monthly 30092022.xlsx]Index!A1","Index")</f>
        <v>Index</v>
      </c>
    </row>
    <row r="2" spans="1:8" ht="18.75" x14ac:dyDescent="0.25">
      <c r="A2" s="66" t="s">
        <v>90</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1896</v>
      </c>
      <c r="B7" s="30"/>
      <c r="C7" s="30"/>
      <c r="D7" s="13"/>
      <c r="E7" s="14"/>
      <c r="F7" s="15"/>
      <c r="G7" s="15"/>
    </row>
    <row r="8" spans="1:8" x14ac:dyDescent="0.25">
      <c r="A8" s="16" t="s">
        <v>1897</v>
      </c>
      <c r="B8" s="31"/>
      <c r="C8" s="31"/>
      <c r="D8" s="17"/>
      <c r="E8" s="46"/>
      <c r="F8" s="20"/>
      <c r="G8" s="20"/>
    </row>
    <row r="9" spans="1:8" x14ac:dyDescent="0.25">
      <c r="A9" s="12" t="s">
        <v>1955</v>
      </c>
      <c r="B9" s="30" t="s">
        <v>1956</v>
      </c>
      <c r="C9" s="30"/>
      <c r="D9" s="13">
        <v>1237207.1629999999</v>
      </c>
      <c r="E9" s="14">
        <v>147904.85999999999</v>
      </c>
      <c r="F9" s="15">
        <v>0.99839999999999995</v>
      </c>
      <c r="G9" s="15"/>
    </row>
    <row r="10" spans="1:8" x14ac:dyDescent="0.25">
      <c r="A10" s="16" t="s">
        <v>102</v>
      </c>
      <c r="B10" s="31"/>
      <c r="C10" s="31"/>
      <c r="D10" s="17"/>
      <c r="E10" s="18">
        <v>147904.85999999999</v>
      </c>
      <c r="F10" s="19">
        <v>0.99839999999999995</v>
      </c>
      <c r="G10" s="20"/>
    </row>
    <row r="11" spans="1:8" x14ac:dyDescent="0.25">
      <c r="A11" s="12"/>
      <c r="B11" s="30"/>
      <c r="C11" s="30"/>
      <c r="D11" s="13"/>
      <c r="E11" s="14"/>
      <c r="F11" s="15"/>
      <c r="G11" s="15"/>
    </row>
    <row r="12" spans="1:8" x14ac:dyDescent="0.25">
      <c r="A12" s="21" t="s">
        <v>127</v>
      </c>
      <c r="B12" s="32"/>
      <c r="C12" s="32"/>
      <c r="D12" s="22"/>
      <c r="E12" s="18">
        <v>147904.85999999999</v>
      </c>
      <c r="F12" s="19">
        <v>0.99839999999999995</v>
      </c>
      <c r="G12" s="20"/>
    </row>
    <row r="13" spans="1:8" x14ac:dyDescent="0.25">
      <c r="A13" s="12"/>
      <c r="B13" s="30"/>
      <c r="C13" s="30"/>
      <c r="D13" s="13"/>
      <c r="E13" s="14"/>
      <c r="F13" s="15"/>
      <c r="G13" s="15"/>
    </row>
    <row r="14" spans="1:8" x14ac:dyDescent="0.25">
      <c r="A14" s="16" t="s">
        <v>128</v>
      </c>
      <c r="B14" s="30"/>
      <c r="C14" s="30"/>
      <c r="D14" s="13"/>
      <c r="E14" s="14"/>
      <c r="F14" s="15"/>
      <c r="G14" s="15"/>
    </row>
    <row r="15" spans="1:8" x14ac:dyDescent="0.25">
      <c r="A15" s="12" t="s">
        <v>129</v>
      </c>
      <c r="B15" s="30"/>
      <c r="C15" s="30"/>
      <c r="D15" s="13"/>
      <c r="E15" s="14">
        <v>971.53</v>
      </c>
      <c r="F15" s="15">
        <v>6.6E-3</v>
      </c>
      <c r="G15" s="15">
        <v>5.9233000000000001E-2</v>
      </c>
    </row>
    <row r="16" spans="1:8" x14ac:dyDescent="0.25">
      <c r="A16" s="16" t="s">
        <v>102</v>
      </c>
      <c r="B16" s="31"/>
      <c r="C16" s="31"/>
      <c r="D16" s="17"/>
      <c r="E16" s="18">
        <v>971.53</v>
      </c>
      <c r="F16" s="19">
        <v>6.6E-3</v>
      </c>
      <c r="G16" s="20"/>
    </row>
    <row r="17" spans="1:7" x14ac:dyDescent="0.25">
      <c r="A17" s="12"/>
      <c r="B17" s="30"/>
      <c r="C17" s="30"/>
      <c r="D17" s="13"/>
      <c r="E17" s="14"/>
      <c r="F17" s="15"/>
      <c r="G17" s="15"/>
    </row>
    <row r="18" spans="1:7" x14ac:dyDescent="0.25">
      <c r="A18" s="21" t="s">
        <v>127</v>
      </c>
      <c r="B18" s="32"/>
      <c r="C18" s="32"/>
      <c r="D18" s="22"/>
      <c r="E18" s="18">
        <v>971.53</v>
      </c>
      <c r="F18" s="19">
        <v>6.6E-3</v>
      </c>
      <c r="G18" s="20"/>
    </row>
    <row r="19" spans="1:7" x14ac:dyDescent="0.25">
      <c r="A19" s="12" t="s">
        <v>130</v>
      </c>
      <c r="B19" s="30"/>
      <c r="C19" s="30"/>
      <c r="D19" s="13"/>
      <c r="E19" s="14">
        <v>0.15766150000000001</v>
      </c>
      <c r="F19" s="15">
        <v>9.9999999999999995E-7</v>
      </c>
      <c r="G19" s="15"/>
    </row>
    <row r="20" spans="1:7" x14ac:dyDescent="0.25">
      <c r="A20" s="12" t="s">
        <v>131</v>
      </c>
      <c r="B20" s="30"/>
      <c r="C20" s="30"/>
      <c r="D20" s="13"/>
      <c r="E20" s="23">
        <v>-727.40766150000002</v>
      </c>
      <c r="F20" s="24">
        <v>-5.0010000000000002E-3</v>
      </c>
      <c r="G20" s="15">
        <v>5.9233000000000001E-2</v>
      </c>
    </row>
    <row r="21" spans="1:7" x14ac:dyDescent="0.25">
      <c r="A21" s="25" t="s">
        <v>132</v>
      </c>
      <c r="B21" s="33"/>
      <c r="C21" s="33"/>
      <c r="D21" s="26"/>
      <c r="E21" s="27">
        <v>148149.14000000001</v>
      </c>
      <c r="F21" s="28">
        <v>1</v>
      </c>
      <c r="G21" s="28"/>
    </row>
    <row r="26" spans="1:7" x14ac:dyDescent="0.25">
      <c r="A26" s="1" t="s">
        <v>1957</v>
      </c>
    </row>
    <row r="27" spans="1:7" x14ac:dyDescent="0.25">
      <c r="A27" s="47" t="s">
        <v>1958</v>
      </c>
      <c r="B27" s="34" t="s">
        <v>92</v>
      </c>
    </row>
    <row r="28" spans="1:7" x14ac:dyDescent="0.25">
      <c r="A28" t="s">
        <v>1959</v>
      </c>
    </row>
    <row r="29" spans="1:7" x14ac:dyDescent="0.25">
      <c r="A29" t="s">
        <v>1960</v>
      </c>
      <c r="B29" t="s">
        <v>1961</v>
      </c>
      <c r="C29" t="s">
        <v>1961</v>
      </c>
    </row>
    <row r="30" spans="1:7" x14ac:dyDescent="0.25">
      <c r="B30" s="48">
        <v>44803</v>
      </c>
      <c r="C30" s="48">
        <v>44834</v>
      </c>
    </row>
    <row r="31" spans="1:7" x14ac:dyDescent="0.25">
      <c r="A31" t="s">
        <v>1965</v>
      </c>
      <c r="B31">
        <v>14.486499999999999</v>
      </c>
      <c r="C31">
        <v>13.077</v>
      </c>
      <c r="E31" s="2"/>
      <c r="G31"/>
    </row>
    <row r="32" spans="1:7" x14ac:dyDescent="0.25">
      <c r="A32" t="s">
        <v>1990</v>
      </c>
      <c r="B32">
        <v>14.1241</v>
      </c>
      <c r="C32">
        <v>12.7395</v>
      </c>
      <c r="E32" s="2"/>
      <c r="G32"/>
    </row>
    <row r="33" spans="1:7" x14ac:dyDescent="0.25">
      <c r="E33" s="2"/>
      <c r="G33"/>
    </row>
    <row r="34" spans="1:7" x14ac:dyDescent="0.25">
      <c r="A34" t="s">
        <v>1976</v>
      </c>
      <c r="B34" s="34" t="s">
        <v>92</v>
      </c>
    </row>
    <row r="35" spans="1:7" x14ac:dyDescent="0.25">
      <c r="A35" t="s">
        <v>1977</v>
      </c>
      <c r="B35" s="34" t="s">
        <v>92</v>
      </c>
    </row>
    <row r="36" spans="1:7" ht="30" x14ac:dyDescent="0.25">
      <c r="A36" s="47" t="s">
        <v>1978</v>
      </c>
      <c r="B36" s="34" t="s">
        <v>92</v>
      </c>
    </row>
    <row r="37" spans="1:7" x14ac:dyDescent="0.25">
      <c r="A37" s="47" t="s">
        <v>1979</v>
      </c>
      <c r="B37" s="49">
        <v>147904.86245370001</v>
      </c>
    </row>
    <row r="38" spans="1:7" ht="30" x14ac:dyDescent="0.25">
      <c r="A38" s="47" t="s">
        <v>2044</v>
      </c>
      <c r="B38" s="34" t="s">
        <v>92</v>
      </c>
    </row>
    <row r="39" spans="1:7" ht="30" x14ac:dyDescent="0.25">
      <c r="A39" s="47" t="s">
        <v>2045</v>
      </c>
      <c r="B39" s="34" t="s">
        <v>92</v>
      </c>
    </row>
    <row r="40" spans="1:7" x14ac:dyDescent="0.25">
      <c r="A40" t="s">
        <v>2116</v>
      </c>
      <c r="B40" s="34" t="s">
        <v>92</v>
      </c>
    </row>
    <row r="41" spans="1:7" x14ac:dyDescent="0.25">
      <c r="A41" t="s">
        <v>2117</v>
      </c>
      <c r="B41" s="34" t="s">
        <v>92</v>
      </c>
    </row>
    <row r="42" spans="1:7" x14ac:dyDescent="0.25">
      <c r="B42" s="34"/>
    </row>
    <row r="43" spans="1:7" ht="30" x14ac:dyDescent="0.25">
      <c r="A43" s="63" t="s">
        <v>2164</v>
      </c>
      <c r="B43" s="55" t="s">
        <v>2165</v>
      </c>
      <c r="C43" s="55" t="s">
        <v>2121</v>
      </c>
      <c r="D43" s="65" t="s">
        <v>2122</v>
      </c>
    </row>
    <row r="44" spans="1:7" ht="81" customHeight="1" x14ac:dyDescent="0.25">
      <c r="A44" s="64" t="str">
        <f>HYPERLINK("[EDEL_Portfolio Monthly 30092022.xlsx]EOUSTF!A1","EDELWEISS US TECHNOLOGY EQUITY FOF")</f>
        <v>EDELWEISS US TECHNOLOGY EQUITY FOF</v>
      </c>
      <c r="B44" s="56"/>
      <c r="C44" s="57" t="s">
        <v>2162</v>
      </c>
      <c r="D44"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2D186-D53F-4D8D-B588-43619BD81B01}">
  <dimension ref="A1:H111"/>
  <sheetViews>
    <sheetView showGridLines="0" workbookViewId="0">
      <pane ySplit="4" topLeftCell="A93"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13</v>
      </c>
      <c r="B1" s="66"/>
      <c r="C1" s="66"/>
      <c r="D1" s="66"/>
      <c r="E1" s="66"/>
      <c r="F1" s="66"/>
      <c r="G1" s="66"/>
      <c r="H1" s="51" t="str">
        <f>HYPERLINK("[EDEL_Portfolio Monthly 30092022.xlsx]Index!A1","Index")</f>
        <v>Index</v>
      </c>
    </row>
    <row r="2" spans="1:8" ht="18.75" x14ac:dyDescent="0.25">
      <c r="A2" s="66" t="s">
        <v>14</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6" t="s">
        <v>135</v>
      </c>
      <c r="B9" s="30"/>
      <c r="C9" s="30"/>
      <c r="D9" s="13"/>
      <c r="E9" s="14"/>
      <c r="F9" s="15"/>
      <c r="G9" s="15"/>
    </row>
    <row r="10" spans="1:8" x14ac:dyDescent="0.25">
      <c r="A10" s="16" t="s">
        <v>136</v>
      </c>
      <c r="B10" s="30"/>
      <c r="C10" s="30"/>
      <c r="D10" s="13"/>
      <c r="E10" s="14"/>
      <c r="F10" s="15"/>
      <c r="G10" s="15"/>
    </row>
    <row r="11" spans="1:8" x14ac:dyDescent="0.25">
      <c r="A11" s="12" t="s">
        <v>305</v>
      </c>
      <c r="B11" s="30" t="s">
        <v>306</v>
      </c>
      <c r="C11" s="30" t="s">
        <v>139</v>
      </c>
      <c r="D11" s="13">
        <v>97500000</v>
      </c>
      <c r="E11" s="14">
        <v>94047.82</v>
      </c>
      <c r="F11" s="15">
        <v>6.5500000000000003E-2</v>
      </c>
      <c r="G11" s="15">
        <v>7.6571E-2</v>
      </c>
    </row>
    <row r="12" spans="1:8" x14ac:dyDescent="0.25">
      <c r="A12" s="12" t="s">
        <v>307</v>
      </c>
      <c r="B12" s="30" t="s">
        <v>308</v>
      </c>
      <c r="C12" s="30" t="s">
        <v>139</v>
      </c>
      <c r="D12" s="13">
        <v>89500000</v>
      </c>
      <c r="E12" s="14">
        <v>88016.36</v>
      </c>
      <c r="F12" s="15">
        <v>6.13E-2</v>
      </c>
      <c r="G12" s="15">
        <v>7.6999999999999999E-2</v>
      </c>
    </row>
    <row r="13" spans="1:8" x14ac:dyDescent="0.25">
      <c r="A13" s="12" t="s">
        <v>309</v>
      </c>
      <c r="B13" s="30" t="s">
        <v>310</v>
      </c>
      <c r="C13" s="30" t="s">
        <v>139</v>
      </c>
      <c r="D13" s="13">
        <v>81000000</v>
      </c>
      <c r="E13" s="14">
        <v>81748.2</v>
      </c>
      <c r="F13" s="15">
        <v>5.6899999999999999E-2</v>
      </c>
      <c r="G13" s="15">
        <v>7.7100000000000002E-2</v>
      </c>
    </row>
    <row r="14" spans="1:8" x14ac:dyDescent="0.25">
      <c r="A14" s="12" t="s">
        <v>311</v>
      </c>
      <c r="B14" s="30" t="s">
        <v>312</v>
      </c>
      <c r="C14" s="30" t="s">
        <v>146</v>
      </c>
      <c r="D14" s="13">
        <v>83000000</v>
      </c>
      <c r="E14" s="14">
        <v>81595.23</v>
      </c>
      <c r="F14" s="15">
        <v>5.6800000000000003E-2</v>
      </c>
      <c r="G14" s="15">
        <v>7.6398999999999995E-2</v>
      </c>
    </row>
    <row r="15" spans="1:8" x14ac:dyDescent="0.25">
      <c r="A15" s="12" t="s">
        <v>313</v>
      </c>
      <c r="B15" s="30" t="s">
        <v>314</v>
      </c>
      <c r="C15" s="30" t="s">
        <v>139</v>
      </c>
      <c r="D15" s="13">
        <v>80500000</v>
      </c>
      <c r="E15" s="14">
        <v>80143.06</v>
      </c>
      <c r="F15" s="15">
        <v>5.5800000000000002E-2</v>
      </c>
      <c r="G15" s="15">
        <v>7.6349E-2</v>
      </c>
    </row>
    <row r="16" spans="1:8" x14ac:dyDescent="0.25">
      <c r="A16" s="12" t="s">
        <v>315</v>
      </c>
      <c r="B16" s="30" t="s">
        <v>316</v>
      </c>
      <c r="C16" s="30" t="s">
        <v>139</v>
      </c>
      <c r="D16" s="13">
        <v>75000000</v>
      </c>
      <c r="E16" s="14">
        <v>75644.63</v>
      </c>
      <c r="F16" s="15">
        <v>5.2600000000000001E-2</v>
      </c>
      <c r="G16" s="15">
        <v>7.6999999999999999E-2</v>
      </c>
    </row>
    <row r="17" spans="1:7" x14ac:dyDescent="0.25">
      <c r="A17" s="12" t="s">
        <v>317</v>
      </c>
      <c r="B17" s="30" t="s">
        <v>318</v>
      </c>
      <c r="C17" s="30" t="s">
        <v>139</v>
      </c>
      <c r="D17" s="13">
        <v>73000000</v>
      </c>
      <c r="E17" s="14">
        <v>72499.070000000007</v>
      </c>
      <c r="F17" s="15">
        <v>5.0500000000000003E-2</v>
      </c>
      <c r="G17" s="15">
        <v>7.6549000000000006E-2</v>
      </c>
    </row>
    <row r="18" spans="1:7" x14ac:dyDescent="0.25">
      <c r="A18" s="12" t="s">
        <v>319</v>
      </c>
      <c r="B18" s="30" t="s">
        <v>320</v>
      </c>
      <c r="C18" s="30" t="s">
        <v>139</v>
      </c>
      <c r="D18" s="13">
        <v>61500000</v>
      </c>
      <c r="E18" s="14">
        <v>60610.83</v>
      </c>
      <c r="F18" s="15">
        <v>4.2200000000000001E-2</v>
      </c>
      <c r="G18" s="15">
        <v>7.6548000000000005E-2</v>
      </c>
    </row>
    <row r="19" spans="1:7" x14ac:dyDescent="0.25">
      <c r="A19" s="12" t="s">
        <v>321</v>
      </c>
      <c r="B19" s="30" t="s">
        <v>322</v>
      </c>
      <c r="C19" s="30" t="s">
        <v>139</v>
      </c>
      <c r="D19" s="13">
        <v>54500000</v>
      </c>
      <c r="E19" s="14">
        <v>54836.54</v>
      </c>
      <c r="F19" s="15">
        <v>3.8199999999999998E-2</v>
      </c>
      <c r="G19" s="15">
        <v>7.5800000000000006E-2</v>
      </c>
    </row>
    <row r="20" spans="1:7" x14ac:dyDescent="0.25">
      <c r="A20" s="12" t="s">
        <v>323</v>
      </c>
      <c r="B20" s="30" t="s">
        <v>324</v>
      </c>
      <c r="C20" s="30" t="s">
        <v>194</v>
      </c>
      <c r="D20" s="13">
        <v>48000000</v>
      </c>
      <c r="E20" s="14">
        <v>47559.74</v>
      </c>
      <c r="F20" s="15">
        <v>3.3099999999999997E-2</v>
      </c>
      <c r="G20" s="15">
        <v>7.5798000000000004E-2</v>
      </c>
    </row>
    <row r="21" spans="1:7" x14ac:dyDescent="0.25">
      <c r="A21" s="12" t="s">
        <v>325</v>
      </c>
      <c r="B21" s="30" t="s">
        <v>326</v>
      </c>
      <c r="C21" s="30" t="s">
        <v>139</v>
      </c>
      <c r="D21" s="13">
        <v>41200000</v>
      </c>
      <c r="E21" s="14">
        <v>40697.15</v>
      </c>
      <c r="F21" s="15">
        <v>2.8299999999999999E-2</v>
      </c>
      <c r="G21" s="15">
        <v>7.7100000000000002E-2</v>
      </c>
    </row>
    <row r="22" spans="1:7" x14ac:dyDescent="0.25">
      <c r="A22" s="12" t="s">
        <v>327</v>
      </c>
      <c r="B22" s="30" t="s">
        <v>328</v>
      </c>
      <c r="C22" s="30" t="s">
        <v>139</v>
      </c>
      <c r="D22" s="13">
        <v>39500000</v>
      </c>
      <c r="E22" s="14">
        <v>39003.519999999997</v>
      </c>
      <c r="F22" s="15">
        <v>2.7099999999999999E-2</v>
      </c>
      <c r="G22" s="15">
        <v>7.5549000000000005E-2</v>
      </c>
    </row>
    <row r="23" spans="1:7" x14ac:dyDescent="0.25">
      <c r="A23" s="12" t="s">
        <v>329</v>
      </c>
      <c r="B23" s="30" t="s">
        <v>330</v>
      </c>
      <c r="C23" s="30" t="s">
        <v>139</v>
      </c>
      <c r="D23" s="13">
        <v>39200000</v>
      </c>
      <c r="E23" s="14">
        <v>39002.35</v>
      </c>
      <c r="F23" s="15">
        <v>2.7099999999999999E-2</v>
      </c>
      <c r="G23" s="15">
        <v>7.5800000000000006E-2</v>
      </c>
    </row>
    <row r="24" spans="1:7" x14ac:dyDescent="0.25">
      <c r="A24" s="12" t="s">
        <v>331</v>
      </c>
      <c r="B24" s="30" t="s">
        <v>332</v>
      </c>
      <c r="C24" s="30" t="s">
        <v>139</v>
      </c>
      <c r="D24" s="13">
        <v>38500000</v>
      </c>
      <c r="E24" s="14">
        <v>38675.440000000002</v>
      </c>
      <c r="F24" s="15">
        <v>2.69E-2</v>
      </c>
      <c r="G24" s="15">
        <v>7.6549000000000006E-2</v>
      </c>
    </row>
    <row r="25" spans="1:7" x14ac:dyDescent="0.25">
      <c r="A25" s="12" t="s">
        <v>333</v>
      </c>
      <c r="B25" s="30" t="s">
        <v>334</v>
      </c>
      <c r="C25" s="30" t="s">
        <v>139</v>
      </c>
      <c r="D25" s="13">
        <v>37500000</v>
      </c>
      <c r="E25" s="14">
        <v>36927.410000000003</v>
      </c>
      <c r="F25" s="15">
        <v>2.5700000000000001E-2</v>
      </c>
      <c r="G25" s="15">
        <v>7.6498999999999998E-2</v>
      </c>
    </row>
    <row r="26" spans="1:7" x14ac:dyDescent="0.25">
      <c r="A26" s="12" t="s">
        <v>335</v>
      </c>
      <c r="B26" s="30" t="s">
        <v>336</v>
      </c>
      <c r="C26" s="30" t="s">
        <v>139</v>
      </c>
      <c r="D26" s="13">
        <v>35500000</v>
      </c>
      <c r="E26" s="14">
        <v>34424.629999999997</v>
      </c>
      <c r="F26" s="15">
        <v>2.4E-2</v>
      </c>
      <c r="G26" s="15">
        <v>7.6349E-2</v>
      </c>
    </row>
    <row r="27" spans="1:7" x14ac:dyDescent="0.25">
      <c r="A27" s="12" t="s">
        <v>337</v>
      </c>
      <c r="B27" s="30" t="s">
        <v>338</v>
      </c>
      <c r="C27" s="30" t="s">
        <v>139</v>
      </c>
      <c r="D27" s="13">
        <v>27500000</v>
      </c>
      <c r="E27" s="14">
        <v>27533.08</v>
      </c>
      <c r="F27" s="15">
        <v>1.9199999999999998E-2</v>
      </c>
      <c r="G27" s="15">
        <v>7.5273000000000007E-2</v>
      </c>
    </row>
    <row r="28" spans="1:7" x14ac:dyDescent="0.25">
      <c r="A28" s="12" t="s">
        <v>339</v>
      </c>
      <c r="B28" s="30" t="s">
        <v>340</v>
      </c>
      <c r="C28" s="30" t="s">
        <v>139</v>
      </c>
      <c r="D28" s="13">
        <v>27000000</v>
      </c>
      <c r="E28" s="14">
        <v>26924.97</v>
      </c>
      <c r="F28" s="15">
        <v>1.8700000000000001E-2</v>
      </c>
      <c r="G28" s="15">
        <v>7.5273000000000007E-2</v>
      </c>
    </row>
    <row r="29" spans="1:7" x14ac:dyDescent="0.25">
      <c r="A29" s="12" t="s">
        <v>341</v>
      </c>
      <c r="B29" s="30" t="s">
        <v>342</v>
      </c>
      <c r="C29" s="30" t="s">
        <v>343</v>
      </c>
      <c r="D29" s="13">
        <v>24000000</v>
      </c>
      <c r="E29" s="14">
        <v>23931.46</v>
      </c>
      <c r="F29" s="15">
        <v>1.67E-2</v>
      </c>
      <c r="G29" s="15">
        <v>7.6846999999999999E-2</v>
      </c>
    </row>
    <row r="30" spans="1:7" x14ac:dyDescent="0.25">
      <c r="A30" s="12" t="s">
        <v>344</v>
      </c>
      <c r="B30" s="30" t="s">
        <v>345</v>
      </c>
      <c r="C30" s="30" t="s">
        <v>155</v>
      </c>
      <c r="D30" s="13">
        <v>19500000</v>
      </c>
      <c r="E30" s="14">
        <v>20140.400000000001</v>
      </c>
      <c r="F30" s="15">
        <v>1.4E-2</v>
      </c>
      <c r="G30" s="15">
        <v>7.6148999999999994E-2</v>
      </c>
    </row>
    <row r="31" spans="1:7" x14ac:dyDescent="0.25">
      <c r="A31" s="12" t="s">
        <v>346</v>
      </c>
      <c r="B31" s="30" t="s">
        <v>347</v>
      </c>
      <c r="C31" s="30" t="s">
        <v>146</v>
      </c>
      <c r="D31" s="13">
        <v>20000000</v>
      </c>
      <c r="E31" s="14">
        <v>19903.7</v>
      </c>
      <c r="F31" s="15">
        <v>1.3899999999999999E-2</v>
      </c>
      <c r="G31" s="15">
        <v>7.6503000000000002E-2</v>
      </c>
    </row>
    <row r="32" spans="1:7" x14ac:dyDescent="0.25">
      <c r="A32" s="12" t="s">
        <v>348</v>
      </c>
      <c r="B32" s="30" t="s">
        <v>349</v>
      </c>
      <c r="C32" s="30" t="s">
        <v>139</v>
      </c>
      <c r="D32" s="13">
        <v>16500000</v>
      </c>
      <c r="E32" s="14">
        <v>17042.87</v>
      </c>
      <c r="F32" s="15">
        <v>1.1900000000000001E-2</v>
      </c>
      <c r="G32" s="15">
        <v>7.6450000000000004E-2</v>
      </c>
    </row>
    <row r="33" spans="1:7" x14ac:dyDescent="0.25">
      <c r="A33" s="12" t="s">
        <v>350</v>
      </c>
      <c r="B33" s="30" t="s">
        <v>351</v>
      </c>
      <c r="C33" s="30" t="s">
        <v>139</v>
      </c>
      <c r="D33" s="13">
        <v>14500000</v>
      </c>
      <c r="E33" s="14">
        <v>15062.83</v>
      </c>
      <c r="F33" s="15">
        <v>1.0500000000000001E-2</v>
      </c>
      <c r="G33" s="15">
        <v>7.5800000000000006E-2</v>
      </c>
    </row>
    <row r="34" spans="1:7" x14ac:dyDescent="0.25">
      <c r="A34" s="12" t="s">
        <v>352</v>
      </c>
      <c r="B34" s="30" t="s">
        <v>353</v>
      </c>
      <c r="C34" s="30" t="s">
        <v>139</v>
      </c>
      <c r="D34" s="13">
        <v>14000000</v>
      </c>
      <c r="E34" s="14">
        <v>14593.31</v>
      </c>
      <c r="F34" s="15">
        <v>1.0200000000000001E-2</v>
      </c>
      <c r="G34" s="15">
        <v>7.6444999999999999E-2</v>
      </c>
    </row>
    <row r="35" spans="1:7" x14ac:dyDescent="0.25">
      <c r="A35" s="12" t="s">
        <v>354</v>
      </c>
      <c r="B35" s="30" t="s">
        <v>355</v>
      </c>
      <c r="C35" s="30" t="s">
        <v>139</v>
      </c>
      <c r="D35" s="13">
        <v>13500000</v>
      </c>
      <c r="E35" s="14">
        <v>13476.81</v>
      </c>
      <c r="F35" s="15">
        <v>9.4000000000000004E-3</v>
      </c>
      <c r="G35" s="15">
        <v>7.5273000000000007E-2</v>
      </c>
    </row>
    <row r="36" spans="1:7" x14ac:dyDescent="0.25">
      <c r="A36" s="12" t="s">
        <v>356</v>
      </c>
      <c r="B36" s="30" t="s">
        <v>357</v>
      </c>
      <c r="C36" s="30" t="s">
        <v>146</v>
      </c>
      <c r="D36" s="13">
        <v>11500000</v>
      </c>
      <c r="E36" s="14">
        <v>11754.81</v>
      </c>
      <c r="F36" s="15">
        <v>8.2000000000000007E-3</v>
      </c>
      <c r="G36" s="15">
        <v>7.6398999999999995E-2</v>
      </c>
    </row>
    <row r="37" spans="1:7" x14ac:dyDescent="0.25">
      <c r="A37" s="12" t="s">
        <v>358</v>
      </c>
      <c r="B37" s="30" t="s">
        <v>359</v>
      </c>
      <c r="C37" s="30" t="s">
        <v>139</v>
      </c>
      <c r="D37" s="13">
        <v>9000000</v>
      </c>
      <c r="E37" s="14">
        <v>8967.3700000000008</v>
      </c>
      <c r="F37" s="15">
        <v>6.1999999999999998E-3</v>
      </c>
      <c r="G37" s="15">
        <v>7.5549000000000005E-2</v>
      </c>
    </row>
    <row r="38" spans="1:7" x14ac:dyDescent="0.25">
      <c r="A38" s="12" t="s">
        <v>360</v>
      </c>
      <c r="B38" s="30" t="s">
        <v>361</v>
      </c>
      <c r="C38" s="30" t="s">
        <v>139</v>
      </c>
      <c r="D38" s="13">
        <v>8000000</v>
      </c>
      <c r="E38" s="14">
        <v>8087.16</v>
      </c>
      <c r="F38" s="15">
        <v>5.5999999999999999E-3</v>
      </c>
      <c r="G38" s="15">
        <v>7.7100000000000002E-2</v>
      </c>
    </row>
    <row r="39" spans="1:7" x14ac:dyDescent="0.25">
      <c r="A39" s="12" t="s">
        <v>362</v>
      </c>
      <c r="B39" s="30" t="s">
        <v>363</v>
      </c>
      <c r="C39" s="30" t="s">
        <v>139</v>
      </c>
      <c r="D39" s="13">
        <v>6500000</v>
      </c>
      <c r="E39" s="14">
        <v>6902.26</v>
      </c>
      <c r="F39" s="15">
        <v>4.7999999999999996E-3</v>
      </c>
      <c r="G39" s="15">
        <v>7.6148999999999994E-2</v>
      </c>
    </row>
    <row r="40" spans="1:7" x14ac:dyDescent="0.25">
      <c r="A40" s="12" t="s">
        <v>364</v>
      </c>
      <c r="B40" s="30" t="s">
        <v>365</v>
      </c>
      <c r="C40" s="30" t="s">
        <v>139</v>
      </c>
      <c r="D40" s="13">
        <v>6150000</v>
      </c>
      <c r="E40" s="14">
        <v>6515.62</v>
      </c>
      <c r="F40" s="15">
        <v>4.4999999999999997E-3</v>
      </c>
      <c r="G40" s="15">
        <v>7.6450000000000004E-2</v>
      </c>
    </row>
    <row r="41" spans="1:7" x14ac:dyDescent="0.25">
      <c r="A41" s="12" t="s">
        <v>366</v>
      </c>
      <c r="B41" s="30" t="s">
        <v>367</v>
      </c>
      <c r="C41" s="30" t="s">
        <v>194</v>
      </c>
      <c r="D41" s="13">
        <v>6500000</v>
      </c>
      <c r="E41" s="14">
        <v>6453.54</v>
      </c>
      <c r="F41" s="15">
        <v>4.4999999999999997E-3</v>
      </c>
      <c r="G41" s="15">
        <v>7.6345999999999997E-2</v>
      </c>
    </row>
    <row r="42" spans="1:7" x14ac:dyDescent="0.25">
      <c r="A42" s="12" t="s">
        <v>368</v>
      </c>
      <c r="B42" s="30" t="s">
        <v>369</v>
      </c>
      <c r="C42" s="30" t="s">
        <v>139</v>
      </c>
      <c r="D42" s="13">
        <v>6500000</v>
      </c>
      <c r="E42" s="14">
        <v>6355.3</v>
      </c>
      <c r="F42" s="15">
        <v>4.4000000000000003E-3</v>
      </c>
      <c r="G42" s="15">
        <v>7.6648999999999995E-2</v>
      </c>
    </row>
    <row r="43" spans="1:7" x14ac:dyDescent="0.25">
      <c r="A43" s="12" t="s">
        <v>370</v>
      </c>
      <c r="B43" s="30" t="s">
        <v>371</v>
      </c>
      <c r="C43" s="30" t="s">
        <v>139</v>
      </c>
      <c r="D43" s="13">
        <v>5500000</v>
      </c>
      <c r="E43" s="14">
        <v>5816.37</v>
      </c>
      <c r="F43" s="15">
        <v>4.0000000000000001E-3</v>
      </c>
      <c r="G43" s="15">
        <v>7.6450000000000004E-2</v>
      </c>
    </row>
    <row r="44" spans="1:7" x14ac:dyDescent="0.25">
      <c r="A44" s="12" t="s">
        <v>372</v>
      </c>
      <c r="B44" s="30" t="s">
        <v>373</v>
      </c>
      <c r="C44" s="30" t="s">
        <v>139</v>
      </c>
      <c r="D44" s="13">
        <v>5500000</v>
      </c>
      <c r="E44" s="14">
        <v>5436.85</v>
      </c>
      <c r="F44" s="15">
        <v>3.8E-3</v>
      </c>
      <c r="G44" s="15">
        <v>7.5949000000000003E-2</v>
      </c>
    </row>
    <row r="45" spans="1:7" x14ac:dyDescent="0.25">
      <c r="A45" s="12" t="s">
        <v>374</v>
      </c>
      <c r="B45" s="30" t="s">
        <v>375</v>
      </c>
      <c r="C45" s="30" t="s">
        <v>139</v>
      </c>
      <c r="D45" s="13">
        <v>5000000</v>
      </c>
      <c r="E45" s="14">
        <v>5178.12</v>
      </c>
      <c r="F45" s="15">
        <v>3.5999999999999999E-3</v>
      </c>
      <c r="G45" s="15">
        <v>7.5549000000000005E-2</v>
      </c>
    </row>
    <row r="46" spans="1:7" x14ac:dyDescent="0.25">
      <c r="A46" s="12" t="s">
        <v>376</v>
      </c>
      <c r="B46" s="30" t="s">
        <v>377</v>
      </c>
      <c r="C46" s="30" t="s">
        <v>139</v>
      </c>
      <c r="D46" s="13">
        <v>5000000</v>
      </c>
      <c r="E46" s="14">
        <v>5177.09</v>
      </c>
      <c r="F46" s="15">
        <v>3.5999999999999999E-3</v>
      </c>
      <c r="G46" s="15">
        <v>7.5273000000000007E-2</v>
      </c>
    </row>
    <row r="47" spans="1:7" x14ac:dyDescent="0.25">
      <c r="A47" s="12" t="s">
        <v>378</v>
      </c>
      <c r="B47" s="30" t="s">
        <v>379</v>
      </c>
      <c r="C47" s="30" t="s">
        <v>155</v>
      </c>
      <c r="D47" s="13">
        <v>5100000</v>
      </c>
      <c r="E47" s="14">
        <v>4943.54</v>
      </c>
      <c r="F47" s="15">
        <v>3.3999999999999998E-3</v>
      </c>
      <c r="G47" s="15">
        <v>7.6796000000000003E-2</v>
      </c>
    </row>
    <row r="48" spans="1:7" x14ac:dyDescent="0.25">
      <c r="A48" s="12" t="s">
        <v>380</v>
      </c>
      <c r="B48" s="30" t="s">
        <v>381</v>
      </c>
      <c r="C48" s="30" t="s">
        <v>146</v>
      </c>
      <c r="D48" s="13">
        <v>5000000</v>
      </c>
      <c r="E48" s="14">
        <v>4884.04</v>
      </c>
      <c r="F48" s="15">
        <v>3.3999999999999998E-3</v>
      </c>
      <c r="G48" s="15">
        <v>7.6549000000000006E-2</v>
      </c>
    </row>
    <row r="49" spans="1:7" x14ac:dyDescent="0.25">
      <c r="A49" s="12" t="s">
        <v>382</v>
      </c>
      <c r="B49" s="30" t="s">
        <v>383</v>
      </c>
      <c r="C49" s="30" t="s">
        <v>139</v>
      </c>
      <c r="D49" s="13">
        <v>4500000</v>
      </c>
      <c r="E49" s="14">
        <v>4574.3500000000004</v>
      </c>
      <c r="F49" s="15">
        <v>3.2000000000000002E-3</v>
      </c>
      <c r="G49" s="15">
        <v>7.6148999999999994E-2</v>
      </c>
    </row>
    <row r="50" spans="1:7" x14ac:dyDescent="0.25">
      <c r="A50" s="12" t="s">
        <v>384</v>
      </c>
      <c r="B50" s="30" t="s">
        <v>385</v>
      </c>
      <c r="C50" s="30" t="s">
        <v>146</v>
      </c>
      <c r="D50" s="13">
        <v>3800000</v>
      </c>
      <c r="E50" s="14">
        <v>3736.4</v>
      </c>
      <c r="F50" s="15">
        <v>2.5999999999999999E-3</v>
      </c>
      <c r="G50" s="15">
        <v>7.6796000000000003E-2</v>
      </c>
    </row>
    <row r="51" spans="1:7" x14ac:dyDescent="0.25">
      <c r="A51" s="12" t="s">
        <v>386</v>
      </c>
      <c r="B51" s="30" t="s">
        <v>387</v>
      </c>
      <c r="C51" s="30" t="s">
        <v>139</v>
      </c>
      <c r="D51" s="13">
        <v>3000000</v>
      </c>
      <c r="E51" s="14">
        <v>3080.54</v>
      </c>
      <c r="F51" s="15">
        <v>2.0999999999999999E-3</v>
      </c>
      <c r="G51" s="15">
        <v>7.6498999999999998E-2</v>
      </c>
    </row>
    <row r="52" spans="1:7" x14ac:dyDescent="0.25">
      <c r="A52" s="12" t="s">
        <v>388</v>
      </c>
      <c r="B52" s="30" t="s">
        <v>389</v>
      </c>
      <c r="C52" s="30" t="s">
        <v>139</v>
      </c>
      <c r="D52" s="13">
        <v>2500000</v>
      </c>
      <c r="E52" s="14">
        <v>2589.0500000000002</v>
      </c>
      <c r="F52" s="15">
        <v>1.8E-3</v>
      </c>
      <c r="G52" s="15">
        <v>7.6400999999999997E-2</v>
      </c>
    </row>
    <row r="53" spans="1:7" x14ac:dyDescent="0.25">
      <c r="A53" s="12" t="s">
        <v>390</v>
      </c>
      <c r="B53" s="30" t="s">
        <v>391</v>
      </c>
      <c r="C53" s="30" t="s">
        <v>139</v>
      </c>
      <c r="D53" s="13">
        <v>2000000</v>
      </c>
      <c r="E53" s="14">
        <v>2182.58</v>
      </c>
      <c r="F53" s="15">
        <v>1.5E-3</v>
      </c>
      <c r="G53" s="15">
        <v>7.5549000000000005E-2</v>
      </c>
    </row>
    <row r="54" spans="1:7" x14ac:dyDescent="0.25">
      <c r="A54" s="12" t="s">
        <v>392</v>
      </c>
      <c r="B54" s="30" t="s">
        <v>393</v>
      </c>
      <c r="C54" s="30" t="s">
        <v>139</v>
      </c>
      <c r="D54" s="13">
        <v>2000000</v>
      </c>
      <c r="E54" s="14">
        <v>2042.26</v>
      </c>
      <c r="F54" s="15">
        <v>1.4E-3</v>
      </c>
      <c r="G54" s="15">
        <v>7.5273000000000007E-2</v>
      </c>
    </row>
    <row r="55" spans="1:7" x14ac:dyDescent="0.25">
      <c r="A55" s="12" t="s">
        <v>394</v>
      </c>
      <c r="B55" s="30" t="s">
        <v>395</v>
      </c>
      <c r="C55" s="30" t="s">
        <v>139</v>
      </c>
      <c r="D55" s="13">
        <v>1500000</v>
      </c>
      <c r="E55" s="14">
        <v>1564.89</v>
      </c>
      <c r="F55" s="15">
        <v>1.1000000000000001E-3</v>
      </c>
      <c r="G55" s="15">
        <v>7.5044E-2</v>
      </c>
    </row>
    <row r="56" spans="1:7" x14ac:dyDescent="0.25">
      <c r="A56" s="12" t="s">
        <v>396</v>
      </c>
      <c r="B56" s="30" t="s">
        <v>397</v>
      </c>
      <c r="C56" s="30" t="s">
        <v>139</v>
      </c>
      <c r="D56" s="13">
        <v>1500000</v>
      </c>
      <c r="E56" s="14">
        <v>1541.54</v>
      </c>
      <c r="F56" s="15">
        <v>1.1000000000000001E-3</v>
      </c>
      <c r="G56" s="15">
        <v>7.6299000000000006E-2</v>
      </c>
    </row>
    <row r="57" spans="1:7" x14ac:dyDescent="0.25">
      <c r="A57" s="12" t="s">
        <v>398</v>
      </c>
      <c r="B57" s="30" t="s">
        <v>399</v>
      </c>
      <c r="C57" s="30" t="s">
        <v>139</v>
      </c>
      <c r="D57" s="13">
        <v>1000000</v>
      </c>
      <c r="E57" s="14">
        <v>988.48</v>
      </c>
      <c r="F57" s="15">
        <v>6.9999999999999999E-4</v>
      </c>
      <c r="G57" s="15">
        <v>7.5549000000000005E-2</v>
      </c>
    </row>
    <row r="58" spans="1:7" x14ac:dyDescent="0.25">
      <c r="A58" s="12" t="s">
        <v>400</v>
      </c>
      <c r="B58" s="30" t="s">
        <v>401</v>
      </c>
      <c r="C58" s="30" t="s">
        <v>146</v>
      </c>
      <c r="D58" s="13">
        <v>1000000</v>
      </c>
      <c r="E58" s="14">
        <v>981.72</v>
      </c>
      <c r="F58" s="15">
        <v>6.9999999999999999E-4</v>
      </c>
      <c r="G58" s="15">
        <v>7.6850000000000002E-2</v>
      </c>
    </row>
    <row r="59" spans="1:7" x14ac:dyDescent="0.25">
      <c r="A59" s="12" t="s">
        <v>402</v>
      </c>
      <c r="B59" s="30" t="s">
        <v>403</v>
      </c>
      <c r="C59" s="30" t="s">
        <v>139</v>
      </c>
      <c r="D59" s="13">
        <v>500000</v>
      </c>
      <c r="E59" s="14">
        <v>521.13</v>
      </c>
      <c r="F59" s="15">
        <v>4.0000000000000002E-4</v>
      </c>
      <c r="G59" s="15">
        <v>7.5549000000000005E-2</v>
      </c>
    </row>
    <row r="60" spans="1:7" x14ac:dyDescent="0.25">
      <c r="A60" s="16" t="s">
        <v>102</v>
      </c>
      <c r="B60" s="31"/>
      <c r="C60" s="31"/>
      <c r="D60" s="17"/>
      <c r="E60" s="18">
        <v>1254316.42</v>
      </c>
      <c r="F60" s="19">
        <v>0.87309999999999999</v>
      </c>
      <c r="G60" s="20"/>
    </row>
    <row r="61" spans="1:7" x14ac:dyDescent="0.25">
      <c r="A61" s="12"/>
      <c r="B61" s="30"/>
      <c r="C61" s="30"/>
      <c r="D61" s="13"/>
      <c r="E61" s="14"/>
      <c r="F61" s="15"/>
      <c r="G61" s="15"/>
    </row>
    <row r="62" spans="1:7" x14ac:dyDescent="0.25">
      <c r="A62" s="16" t="s">
        <v>404</v>
      </c>
      <c r="B62" s="30"/>
      <c r="C62" s="30"/>
      <c r="D62" s="13"/>
      <c r="E62" s="14"/>
      <c r="F62" s="15"/>
      <c r="G62" s="15"/>
    </row>
    <row r="63" spans="1:7" x14ac:dyDescent="0.25">
      <c r="A63" s="12" t="s">
        <v>405</v>
      </c>
      <c r="B63" s="30" t="s">
        <v>406</v>
      </c>
      <c r="C63" s="30" t="s">
        <v>97</v>
      </c>
      <c r="D63" s="13">
        <v>52500000</v>
      </c>
      <c r="E63" s="14">
        <v>51759.75</v>
      </c>
      <c r="F63" s="15">
        <v>3.5999999999999997E-2</v>
      </c>
      <c r="G63" s="15">
        <v>7.3743000000000003E-2</v>
      </c>
    </row>
    <row r="64" spans="1:7" x14ac:dyDescent="0.25">
      <c r="A64" s="12" t="s">
        <v>407</v>
      </c>
      <c r="B64" s="30" t="s">
        <v>408</v>
      </c>
      <c r="C64" s="30" t="s">
        <v>97</v>
      </c>
      <c r="D64" s="13">
        <v>33500000</v>
      </c>
      <c r="E64" s="14">
        <v>32420.23</v>
      </c>
      <c r="F64" s="15">
        <v>2.2599999999999999E-2</v>
      </c>
      <c r="G64" s="15">
        <v>7.3699000000000001E-2</v>
      </c>
    </row>
    <row r="65" spans="1:7" x14ac:dyDescent="0.25">
      <c r="A65" s="12" t="s">
        <v>409</v>
      </c>
      <c r="B65" s="30" t="s">
        <v>410</v>
      </c>
      <c r="C65" s="30" t="s">
        <v>97</v>
      </c>
      <c r="D65" s="13">
        <v>33000000</v>
      </c>
      <c r="E65" s="14">
        <v>31365.25</v>
      </c>
      <c r="F65" s="15">
        <v>2.18E-2</v>
      </c>
      <c r="G65" s="15">
        <v>7.3663999999999993E-2</v>
      </c>
    </row>
    <row r="66" spans="1:7" x14ac:dyDescent="0.25">
      <c r="A66" s="12" t="s">
        <v>411</v>
      </c>
      <c r="B66" s="30" t="s">
        <v>412</v>
      </c>
      <c r="C66" s="30" t="s">
        <v>97</v>
      </c>
      <c r="D66" s="13">
        <v>5500000</v>
      </c>
      <c r="E66" s="14">
        <v>5653.55</v>
      </c>
      <c r="F66" s="15">
        <v>3.8999999999999998E-3</v>
      </c>
      <c r="G66" s="15">
        <v>7.3860999999999996E-2</v>
      </c>
    </row>
    <row r="67" spans="1:7" x14ac:dyDescent="0.25">
      <c r="A67" s="16" t="s">
        <v>102</v>
      </c>
      <c r="B67" s="31"/>
      <c r="C67" s="31"/>
      <c r="D67" s="17"/>
      <c r="E67" s="18">
        <v>121198.78</v>
      </c>
      <c r="F67" s="19">
        <v>8.43E-2</v>
      </c>
      <c r="G67" s="20"/>
    </row>
    <row r="68" spans="1:7" x14ac:dyDescent="0.25">
      <c r="A68" s="12"/>
      <c r="B68" s="30"/>
      <c r="C68" s="30"/>
      <c r="D68" s="13"/>
      <c r="E68" s="14"/>
      <c r="F68" s="15"/>
      <c r="G68" s="15"/>
    </row>
    <row r="69" spans="1:7" x14ac:dyDescent="0.25">
      <c r="A69" s="16" t="s">
        <v>195</v>
      </c>
      <c r="B69" s="30"/>
      <c r="C69" s="30"/>
      <c r="D69" s="13"/>
      <c r="E69" s="14"/>
      <c r="F69" s="15"/>
      <c r="G69" s="15"/>
    </row>
    <row r="70" spans="1:7" x14ac:dyDescent="0.25">
      <c r="A70" s="16" t="s">
        <v>102</v>
      </c>
      <c r="B70" s="30"/>
      <c r="C70" s="30"/>
      <c r="D70" s="13"/>
      <c r="E70" s="35" t="s">
        <v>92</v>
      </c>
      <c r="F70" s="36" t="s">
        <v>92</v>
      </c>
      <c r="G70" s="15"/>
    </row>
    <row r="71" spans="1:7" x14ac:dyDescent="0.25">
      <c r="A71" s="12"/>
      <c r="B71" s="30"/>
      <c r="C71" s="30"/>
      <c r="D71" s="13"/>
      <c r="E71" s="14"/>
      <c r="F71" s="15"/>
      <c r="G71" s="15"/>
    </row>
    <row r="72" spans="1:7" x14ac:dyDescent="0.25">
      <c r="A72" s="16" t="s">
        <v>196</v>
      </c>
      <c r="B72" s="30"/>
      <c r="C72" s="30"/>
      <c r="D72" s="13"/>
      <c r="E72" s="14"/>
      <c r="F72" s="15"/>
      <c r="G72" s="15"/>
    </row>
    <row r="73" spans="1:7" x14ac:dyDescent="0.25">
      <c r="A73" s="16" t="s">
        <v>102</v>
      </c>
      <c r="B73" s="30"/>
      <c r="C73" s="30"/>
      <c r="D73" s="13"/>
      <c r="E73" s="35" t="s">
        <v>92</v>
      </c>
      <c r="F73" s="36" t="s">
        <v>92</v>
      </c>
      <c r="G73" s="15"/>
    </row>
    <row r="74" spans="1:7" x14ac:dyDescent="0.25">
      <c r="A74" s="12"/>
      <c r="B74" s="30"/>
      <c r="C74" s="30"/>
      <c r="D74" s="13"/>
      <c r="E74" s="14"/>
      <c r="F74" s="15"/>
      <c r="G74" s="15"/>
    </row>
    <row r="75" spans="1:7" x14ac:dyDescent="0.25">
      <c r="A75" s="21" t="s">
        <v>127</v>
      </c>
      <c r="B75" s="32"/>
      <c r="C75" s="32"/>
      <c r="D75" s="22"/>
      <c r="E75" s="18">
        <v>1375515.2</v>
      </c>
      <c r="F75" s="19">
        <v>0.95740000000000003</v>
      </c>
      <c r="G75" s="20"/>
    </row>
    <row r="76" spans="1:7" x14ac:dyDescent="0.25">
      <c r="A76" s="12"/>
      <c r="B76" s="30"/>
      <c r="C76" s="30"/>
      <c r="D76" s="13"/>
      <c r="E76" s="14"/>
      <c r="F76" s="15"/>
      <c r="G76" s="15"/>
    </row>
    <row r="77" spans="1:7" x14ac:dyDescent="0.25">
      <c r="A77" s="12"/>
      <c r="B77" s="30"/>
      <c r="C77" s="30"/>
      <c r="D77" s="13"/>
      <c r="E77" s="14"/>
      <c r="F77" s="15"/>
      <c r="G77" s="15"/>
    </row>
    <row r="78" spans="1:7" x14ac:dyDescent="0.25">
      <c r="A78" s="16" t="s">
        <v>128</v>
      </c>
      <c r="B78" s="30"/>
      <c r="C78" s="30"/>
      <c r="D78" s="13"/>
      <c r="E78" s="14"/>
      <c r="F78" s="15"/>
      <c r="G78" s="15"/>
    </row>
    <row r="79" spans="1:7" x14ac:dyDescent="0.25">
      <c r="A79" s="12" t="s">
        <v>129</v>
      </c>
      <c r="B79" s="30"/>
      <c r="C79" s="30"/>
      <c r="D79" s="13"/>
      <c r="E79" s="14">
        <v>2203.9299999999998</v>
      </c>
      <c r="F79" s="15">
        <v>1.5E-3</v>
      </c>
      <c r="G79" s="15">
        <v>5.9233000000000001E-2</v>
      </c>
    </row>
    <row r="80" spans="1:7" x14ac:dyDescent="0.25">
      <c r="A80" s="16" t="s">
        <v>102</v>
      </c>
      <c r="B80" s="31"/>
      <c r="C80" s="31"/>
      <c r="D80" s="17"/>
      <c r="E80" s="18">
        <v>2203.9299999999998</v>
      </c>
      <c r="F80" s="19">
        <v>1.5E-3</v>
      </c>
      <c r="G80" s="20"/>
    </row>
    <row r="81" spans="1:7" x14ac:dyDescent="0.25">
      <c r="A81" s="12"/>
      <c r="B81" s="30"/>
      <c r="C81" s="30"/>
      <c r="D81" s="13"/>
      <c r="E81" s="14"/>
      <c r="F81" s="15"/>
      <c r="G81" s="15"/>
    </row>
    <row r="82" spans="1:7" x14ac:dyDescent="0.25">
      <c r="A82" s="21" t="s">
        <v>127</v>
      </c>
      <c r="B82" s="32"/>
      <c r="C82" s="32"/>
      <c r="D82" s="22"/>
      <c r="E82" s="18">
        <v>2203.9299999999998</v>
      </c>
      <c r="F82" s="19">
        <v>1.5E-3</v>
      </c>
      <c r="G82" s="20"/>
    </row>
    <row r="83" spans="1:7" x14ac:dyDescent="0.25">
      <c r="A83" s="12" t="s">
        <v>130</v>
      </c>
      <c r="B83" s="30"/>
      <c r="C83" s="30"/>
      <c r="D83" s="13"/>
      <c r="E83" s="14">
        <v>59206.571380100002</v>
      </c>
      <c r="F83" s="15">
        <v>4.1202999999999997E-2</v>
      </c>
      <c r="G83" s="15"/>
    </row>
    <row r="84" spans="1:7" x14ac:dyDescent="0.25">
      <c r="A84" s="12" t="s">
        <v>131</v>
      </c>
      <c r="B84" s="30"/>
      <c r="C84" s="30"/>
      <c r="D84" s="13"/>
      <c r="E84" s="14">
        <v>10.7086199</v>
      </c>
      <c r="F84" s="24">
        <v>-1.03E-4</v>
      </c>
      <c r="G84" s="15">
        <v>5.9233000000000001E-2</v>
      </c>
    </row>
    <row r="85" spans="1:7" x14ac:dyDescent="0.25">
      <c r="A85" s="25" t="s">
        <v>132</v>
      </c>
      <c r="B85" s="33"/>
      <c r="C85" s="33"/>
      <c r="D85" s="26"/>
      <c r="E85" s="27">
        <v>1436936.41</v>
      </c>
      <c r="F85" s="28">
        <v>1</v>
      </c>
      <c r="G85" s="28"/>
    </row>
    <row r="87" spans="1:7" x14ac:dyDescent="0.25">
      <c r="A87" s="1" t="s">
        <v>134</v>
      </c>
    </row>
    <row r="90" spans="1:7" x14ac:dyDescent="0.25">
      <c r="A90" s="1" t="s">
        <v>1957</v>
      </c>
    </row>
    <row r="91" spans="1:7" x14ac:dyDescent="0.25">
      <c r="A91" s="47" t="s">
        <v>1958</v>
      </c>
      <c r="B91" s="34" t="s">
        <v>92</v>
      </c>
    </row>
    <row r="92" spans="1:7" x14ac:dyDescent="0.25">
      <c r="A92" t="s">
        <v>1959</v>
      </c>
    </row>
    <row r="93" spans="1:7" x14ac:dyDescent="0.25">
      <c r="A93" t="s">
        <v>1983</v>
      </c>
      <c r="B93" t="s">
        <v>1961</v>
      </c>
      <c r="C93" t="s">
        <v>1961</v>
      </c>
    </row>
    <row r="94" spans="1:7" x14ac:dyDescent="0.25">
      <c r="B94" s="48">
        <v>44803</v>
      </c>
      <c r="C94" s="48">
        <v>44834</v>
      </c>
    </row>
    <row r="95" spans="1:7" x14ac:dyDescent="0.25">
      <c r="A95" t="s">
        <v>1984</v>
      </c>
      <c r="B95">
        <v>1213.0944999999999</v>
      </c>
      <c r="C95">
        <v>1204.1492000000001</v>
      </c>
      <c r="E95" s="2"/>
      <c r="G95"/>
    </row>
    <row r="96" spans="1:7" x14ac:dyDescent="0.25">
      <c r="E96" s="2"/>
      <c r="G96"/>
    </row>
    <row r="97" spans="1:4" x14ac:dyDescent="0.25">
      <c r="A97" t="s">
        <v>1976</v>
      </c>
      <c r="B97" s="34" t="s">
        <v>92</v>
      </c>
    </row>
    <row r="98" spans="1:4" x14ac:dyDescent="0.25">
      <c r="A98" t="s">
        <v>1977</v>
      </c>
      <c r="B98" s="34" t="s">
        <v>92</v>
      </c>
    </row>
    <row r="99" spans="1:4" ht="30" x14ac:dyDescent="0.25">
      <c r="A99" s="47" t="s">
        <v>1978</v>
      </c>
      <c r="B99" s="34" t="s">
        <v>92</v>
      </c>
    </row>
    <row r="100" spans="1:4" x14ac:dyDescent="0.25">
      <c r="A100" s="47" t="s">
        <v>1979</v>
      </c>
      <c r="B100" s="34" t="s">
        <v>92</v>
      </c>
    </row>
    <row r="101" spans="1:4" x14ac:dyDescent="0.25">
      <c r="A101" t="s">
        <v>1980</v>
      </c>
      <c r="B101" s="49">
        <v>7.2275945114423399</v>
      </c>
    </row>
    <row r="102" spans="1:4" ht="30" x14ac:dyDescent="0.25">
      <c r="A102" s="47" t="s">
        <v>1981</v>
      </c>
      <c r="B102" s="34" t="s">
        <v>92</v>
      </c>
    </row>
    <row r="103" spans="1:4" ht="30" x14ac:dyDescent="0.25">
      <c r="A103" s="47" t="s">
        <v>1982</v>
      </c>
      <c r="B103" s="34" t="s">
        <v>92</v>
      </c>
    </row>
    <row r="104" spans="1:4" ht="30" x14ac:dyDescent="0.25">
      <c r="A104" s="47" t="s">
        <v>1985</v>
      </c>
      <c r="B104" s="49">
        <v>452594.64679640002</v>
      </c>
    </row>
    <row r="105" spans="1:4" x14ac:dyDescent="0.25">
      <c r="A105" t="s">
        <v>2118</v>
      </c>
      <c r="B105" s="34" t="s">
        <v>92</v>
      </c>
    </row>
    <row r="106" spans="1:4" x14ac:dyDescent="0.25">
      <c r="A106" t="s">
        <v>2119</v>
      </c>
      <c r="B106" s="34" t="s">
        <v>92</v>
      </c>
    </row>
    <row r="110" spans="1:4" ht="30" x14ac:dyDescent="0.25">
      <c r="A110" s="63" t="s">
        <v>2164</v>
      </c>
      <c r="B110" s="55" t="s">
        <v>2165</v>
      </c>
      <c r="C110" s="55" t="s">
        <v>2121</v>
      </c>
      <c r="D110" s="65" t="s">
        <v>2122</v>
      </c>
    </row>
    <row r="111" spans="1:4" ht="75" customHeight="1" x14ac:dyDescent="0.25">
      <c r="A111" s="64" t="str">
        <f>HYPERLINK("[EDEL_Portfolio Monthly 30092022.xlsx]EDBE30!A1","BHARAT Bond ETF - April 2030")</f>
        <v>BHARAT Bond ETF - April 2030</v>
      </c>
      <c r="B111" s="56"/>
      <c r="C111" s="57" t="s">
        <v>2127</v>
      </c>
      <c r="D111"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E754E-C9F1-439F-84AB-2F86B51EC2E6}">
  <dimension ref="A1:H88"/>
  <sheetViews>
    <sheetView showGridLines="0" workbookViewId="0">
      <pane ySplit="4" topLeftCell="A66"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15</v>
      </c>
      <c r="B1" s="66"/>
      <c r="C1" s="66"/>
      <c r="D1" s="66"/>
      <c r="E1" s="66"/>
      <c r="F1" s="66"/>
      <c r="G1" s="66"/>
      <c r="H1" s="51" t="str">
        <f>HYPERLINK("[EDEL_Portfolio Monthly 30092022.xlsx]Index!A1","Index")</f>
        <v>Index</v>
      </c>
    </row>
    <row r="2" spans="1:8" ht="18.75" x14ac:dyDescent="0.25">
      <c r="A2" s="66" t="s">
        <v>16</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6" t="s">
        <v>135</v>
      </c>
      <c r="B9" s="30"/>
      <c r="C9" s="30"/>
      <c r="D9" s="13"/>
      <c r="E9" s="14"/>
      <c r="F9" s="15"/>
      <c r="G9" s="15"/>
    </row>
    <row r="10" spans="1:8" x14ac:dyDescent="0.25">
      <c r="A10" s="16" t="s">
        <v>136</v>
      </c>
      <c r="B10" s="30"/>
      <c r="C10" s="30"/>
      <c r="D10" s="13"/>
      <c r="E10" s="14"/>
      <c r="F10" s="15"/>
      <c r="G10" s="15"/>
    </row>
    <row r="11" spans="1:8" x14ac:dyDescent="0.25">
      <c r="A11" s="12" t="s">
        <v>413</v>
      </c>
      <c r="B11" s="30" t="s">
        <v>414</v>
      </c>
      <c r="C11" s="30" t="s">
        <v>139</v>
      </c>
      <c r="D11" s="13">
        <v>102000000</v>
      </c>
      <c r="E11" s="14">
        <v>94168.44</v>
      </c>
      <c r="F11" s="15">
        <v>8.5000000000000006E-2</v>
      </c>
      <c r="G11" s="15">
        <v>7.6599E-2</v>
      </c>
    </row>
    <row r="12" spans="1:8" x14ac:dyDescent="0.25">
      <c r="A12" s="12" t="s">
        <v>415</v>
      </c>
      <c r="B12" s="30" t="s">
        <v>416</v>
      </c>
      <c r="C12" s="30" t="s">
        <v>139</v>
      </c>
      <c r="D12" s="13">
        <v>97500000</v>
      </c>
      <c r="E12" s="14">
        <v>92444.24</v>
      </c>
      <c r="F12" s="15">
        <v>8.3400000000000002E-2</v>
      </c>
      <c r="G12" s="15">
        <v>7.7549999999999994E-2</v>
      </c>
    </row>
    <row r="13" spans="1:8" x14ac:dyDescent="0.25">
      <c r="A13" s="12" t="s">
        <v>417</v>
      </c>
      <c r="B13" s="30" t="s">
        <v>418</v>
      </c>
      <c r="C13" s="30" t="s">
        <v>146</v>
      </c>
      <c r="D13" s="13">
        <v>100000000</v>
      </c>
      <c r="E13" s="14">
        <v>92303.2</v>
      </c>
      <c r="F13" s="15">
        <v>8.3299999999999999E-2</v>
      </c>
      <c r="G13" s="15">
        <v>7.7049000000000006E-2</v>
      </c>
    </row>
    <row r="14" spans="1:8" x14ac:dyDescent="0.25">
      <c r="A14" s="12" t="s">
        <v>419</v>
      </c>
      <c r="B14" s="30" t="s">
        <v>420</v>
      </c>
      <c r="C14" s="30" t="s">
        <v>139</v>
      </c>
      <c r="D14" s="13">
        <v>98500000</v>
      </c>
      <c r="E14" s="14">
        <v>91359.34</v>
      </c>
      <c r="F14" s="15">
        <v>8.2400000000000001E-2</v>
      </c>
      <c r="G14" s="15">
        <v>7.6898999999999995E-2</v>
      </c>
    </row>
    <row r="15" spans="1:8" x14ac:dyDescent="0.25">
      <c r="A15" s="12" t="s">
        <v>421</v>
      </c>
      <c r="B15" s="30" t="s">
        <v>422</v>
      </c>
      <c r="C15" s="30" t="s">
        <v>146</v>
      </c>
      <c r="D15" s="13">
        <v>96000000</v>
      </c>
      <c r="E15" s="14">
        <v>90913.25</v>
      </c>
      <c r="F15" s="15">
        <v>8.2000000000000003E-2</v>
      </c>
      <c r="G15" s="15">
        <v>7.6632000000000006E-2</v>
      </c>
    </row>
    <row r="16" spans="1:8" x14ac:dyDescent="0.25">
      <c r="A16" s="12" t="s">
        <v>423</v>
      </c>
      <c r="B16" s="30" t="s">
        <v>424</v>
      </c>
      <c r="C16" s="30" t="s">
        <v>139</v>
      </c>
      <c r="D16" s="13">
        <v>95500000</v>
      </c>
      <c r="E16" s="14">
        <v>90472.21</v>
      </c>
      <c r="F16" s="15">
        <v>8.1600000000000006E-2</v>
      </c>
      <c r="G16" s="15">
        <v>7.7450000000000005E-2</v>
      </c>
    </row>
    <row r="17" spans="1:7" x14ac:dyDescent="0.25">
      <c r="A17" s="12" t="s">
        <v>425</v>
      </c>
      <c r="B17" s="30" t="s">
        <v>426</v>
      </c>
      <c r="C17" s="30" t="s">
        <v>146</v>
      </c>
      <c r="D17" s="13">
        <v>82000000</v>
      </c>
      <c r="E17" s="14">
        <v>76083.289999999994</v>
      </c>
      <c r="F17" s="15">
        <v>6.8699999999999997E-2</v>
      </c>
      <c r="G17" s="15">
        <v>7.5797000000000003E-2</v>
      </c>
    </row>
    <row r="18" spans="1:7" x14ac:dyDescent="0.25">
      <c r="A18" s="12" t="s">
        <v>427</v>
      </c>
      <c r="B18" s="30" t="s">
        <v>428</v>
      </c>
      <c r="C18" s="30" t="s">
        <v>139</v>
      </c>
      <c r="D18" s="13">
        <v>80000000</v>
      </c>
      <c r="E18" s="14">
        <v>73474.8</v>
      </c>
      <c r="F18" s="15">
        <v>6.6299999999999998E-2</v>
      </c>
      <c r="G18" s="15">
        <v>7.6248999999999997E-2</v>
      </c>
    </row>
    <row r="19" spans="1:7" x14ac:dyDescent="0.25">
      <c r="A19" s="12" t="s">
        <v>429</v>
      </c>
      <c r="B19" s="30" t="s">
        <v>430</v>
      </c>
      <c r="C19" s="30" t="s">
        <v>139</v>
      </c>
      <c r="D19" s="13">
        <v>71500000</v>
      </c>
      <c r="E19" s="14">
        <v>66840.27</v>
      </c>
      <c r="F19" s="15">
        <v>6.0299999999999999E-2</v>
      </c>
      <c r="G19" s="15">
        <v>7.6920000000000002E-2</v>
      </c>
    </row>
    <row r="20" spans="1:7" x14ac:dyDescent="0.25">
      <c r="A20" s="12" t="s">
        <v>431</v>
      </c>
      <c r="B20" s="30" t="s">
        <v>432</v>
      </c>
      <c r="C20" s="30" t="s">
        <v>433</v>
      </c>
      <c r="D20" s="13">
        <v>67000000</v>
      </c>
      <c r="E20" s="14">
        <v>62467.05</v>
      </c>
      <c r="F20" s="15">
        <v>5.6399999999999999E-2</v>
      </c>
      <c r="G20" s="15">
        <v>7.8100000000000003E-2</v>
      </c>
    </row>
    <row r="21" spans="1:7" x14ac:dyDescent="0.25">
      <c r="A21" s="12" t="s">
        <v>434</v>
      </c>
      <c r="B21" s="30" t="s">
        <v>435</v>
      </c>
      <c r="C21" s="30" t="s">
        <v>139</v>
      </c>
      <c r="D21" s="13">
        <v>38500000</v>
      </c>
      <c r="E21" s="14">
        <v>35226.379999999997</v>
      </c>
      <c r="F21" s="15">
        <v>3.1800000000000002E-2</v>
      </c>
      <c r="G21" s="15">
        <v>7.6748999999999998E-2</v>
      </c>
    </row>
    <row r="22" spans="1:7" x14ac:dyDescent="0.25">
      <c r="A22" s="12" t="s">
        <v>436</v>
      </c>
      <c r="B22" s="30" t="s">
        <v>437</v>
      </c>
      <c r="C22" s="30" t="s">
        <v>139</v>
      </c>
      <c r="D22" s="13">
        <v>24000000</v>
      </c>
      <c r="E22" s="14">
        <v>23769.19</v>
      </c>
      <c r="F22" s="15">
        <v>2.1499999999999998E-2</v>
      </c>
      <c r="G22" s="15">
        <v>7.7100000000000002E-2</v>
      </c>
    </row>
    <row r="23" spans="1:7" x14ac:dyDescent="0.25">
      <c r="A23" s="12" t="s">
        <v>438</v>
      </c>
      <c r="B23" s="30" t="s">
        <v>439</v>
      </c>
      <c r="C23" s="30" t="s">
        <v>139</v>
      </c>
      <c r="D23" s="13">
        <v>22000000</v>
      </c>
      <c r="E23" s="14">
        <v>21173.02</v>
      </c>
      <c r="F23" s="15">
        <v>1.9099999999999999E-2</v>
      </c>
      <c r="G23" s="15">
        <v>7.6999999999999999E-2</v>
      </c>
    </row>
    <row r="24" spans="1:7" x14ac:dyDescent="0.25">
      <c r="A24" s="12" t="s">
        <v>440</v>
      </c>
      <c r="B24" s="30" t="s">
        <v>441</v>
      </c>
      <c r="C24" s="30" t="s">
        <v>139</v>
      </c>
      <c r="D24" s="13">
        <v>18000000</v>
      </c>
      <c r="E24" s="14">
        <v>17298.759999999998</v>
      </c>
      <c r="F24" s="15">
        <v>1.5599999999999999E-2</v>
      </c>
      <c r="G24" s="15">
        <v>7.6999999999999999E-2</v>
      </c>
    </row>
    <row r="25" spans="1:7" x14ac:dyDescent="0.25">
      <c r="A25" s="12" t="s">
        <v>442</v>
      </c>
      <c r="B25" s="30" t="s">
        <v>443</v>
      </c>
      <c r="C25" s="30" t="s">
        <v>139</v>
      </c>
      <c r="D25" s="13">
        <v>11500000</v>
      </c>
      <c r="E25" s="14">
        <v>10905.85</v>
      </c>
      <c r="F25" s="15">
        <v>9.7999999999999997E-3</v>
      </c>
      <c r="G25" s="15">
        <v>7.7549999999999994E-2</v>
      </c>
    </row>
    <row r="26" spans="1:7" x14ac:dyDescent="0.25">
      <c r="A26" s="12" t="s">
        <v>444</v>
      </c>
      <c r="B26" s="30" t="s">
        <v>445</v>
      </c>
      <c r="C26" s="30" t="s">
        <v>139</v>
      </c>
      <c r="D26" s="13">
        <v>6000000</v>
      </c>
      <c r="E26" s="14">
        <v>6386</v>
      </c>
      <c r="F26" s="15">
        <v>5.7999999999999996E-3</v>
      </c>
      <c r="G26" s="15">
        <v>7.6999999999999999E-2</v>
      </c>
    </row>
    <row r="27" spans="1:7" x14ac:dyDescent="0.25">
      <c r="A27" s="12" t="s">
        <v>446</v>
      </c>
      <c r="B27" s="30" t="s">
        <v>447</v>
      </c>
      <c r="C27" s="30" t="s">
        <v>139</v>
      </c>
      <c r="D27" s="13">
        <v>5500000</v>
      </c>
      <c r="E27" s="14">
        <v>5512.18</v>
      </c>
      <c r="F27" s="15">
        <v>5.0000000000000001E-3</v>
      </c>
      <c r="G27" s="15">
        <v>7.6999999999999999E-2</v>
      </c>
    </row>
    <row r="28" spans="1:7" x14ac:dyDescent="0.25">
      <c r="A28" s="12" t="s">
        <v>448</v>
      </c>
      <c r="B28" s="30" t="s">
        <v>449</v>
      </c>
      <c r="C28" s="30" t="s">
        <v>139</v>
      </c>
      <c r="D28" s="13">
        <v>5000000</v>
      </c>
      <c r="E28" s="14">
        <v>5019.12</v>
      </c>
      <c r="F28" s="15">
        <v>4.4999999999999997E-3</v>
      </c>
      <c r="G28" s="15">
        <v>7.7100000000000002E-2</v>
      </c>
    </row>
    <row r="29" spans="1:7" x14ac:dyDescent="0.25">
      <c r="A29" s="12" t="s">
        <v>450</v>
      </c>
      <c r="B29" s="30" t="s">
        <v>451</v>
      </c>
      <c r="C29" s="30" t="s">
        <v>139</v>
      </c>
      <c r="D29" s="13">
        <v>3300000</v>
      </c>
      <c r="E29" s="14">
        <v>3429.65</v>
      </c>
      <c r="F29" s="15">
        <v>3.0999999999999999E-3</v>
      </c>
      <c r="G29" s="15">
        <v>7.6498999999999998E-2</v>
      </c>
    </row>
    <row r="30" spans="1:7" x14ac:dyDescent="0.25">
      <c r="A30" s="12" t="s">
        <v>452</v>
      </c>
      <c r="B30" s="30" t="s">
        <v>453</v>
      </c>
      <c r="C30" s="30" t="s">
        <v>139</v>
      </c>
      <c r="D30" s="13">
        <v>3500000</v>
      </c>
      <c r="E30" s="14">
        <v>3247.23</v>
      </c>
      <c r="F30" s="15">
        <v>2.8999999999999998E-3</v>
      </c>
      <c r="G30" s="15">
        <v>7.6248999999999997E-2</v>
      </c>
    </row>
    <row r="31" spans="1:7" x14ac:dyDescent="0.25">
      <c r="A31" s="12" t="s">
        <v>454</v>
      </c>
      <c r="B31" s="30" t="s">
        <v>455</v>
      </c>
      <c r="C31" s="30" t="s">
        <v>139</v>
      </c>
      <c r="D31" s="13">
        <v>2500000</v>
      </c>
      <c r="E31" s="14">
        <v>2593.8200000000002</v>
      </c>
      <c r="F31" s="15">
        <v>2.3E-3</v>
      </c>
      <c r="G31" s="15">
        <v>7.6650999999999997E-2</v>
      </c>
    </row>
    <row r="32" spans="1:7" x14ac:dyDescent="0.25">
      <c r="A32" s="12" t="s">
        <v>456</v>
      </c>
      <c r="B32" s="30" t="s">
        <v>457</v>
      </c>
      <c r="C32" s="30" t="s">
        <v>139</v>
      </c>
      <c r="D32" s="13">
        <v>2000000</v>
      </c>
      <c r="E32" s="14">
        <v>2052.1799999999998</v>
      </c>
      <c r="F32" s="15">
        <v>1.9E-3</v>
      </c>
      <c r="G32" s="15">
        <v>7.6498999999999998E-2</v>
      </c>
    </row>
    <row r="33" spans="1:7" x14ac:dyDescent="0.25">
      <c r="A33" s="12" t="s">
        <v>458</v>
      </c>
      <c r="B33" s="30" t="s">
        <v>459</v>
      </c>
      <c r="C33" s="30" t="s">
        <v>139</v>
      </c>
      <c r="D33" s="13">
        <v>2000000</v>
      </c>
      <c r="E33" s="14">
        <v>1891.28</v>
      </c>
      <c r="F33" s="15">
        <v>1.6999999999999999E-3</v>
      </c>
      <c r="G33" s="15">
        <v>7.7100000000000002E-2</v>
      </c>
    </row>
    <row r="34" spans="1:7" x14ac:dyDescent="0.25">
      <c r="A34" s="12" t="s">
        <v>460</v>
      </c>
      <c r="B34" s="30" t="s">
        <v>461</v>
      </c>
      <c r="C34" s="30" t="s">
        <v>139</v>
      </c>
      <c r="D34" s="13">
        <v>1000000</v>
      </c>
      <c r="E34" s="14">
        <v>984.76</v>
      </c>
      <c r="F34" s="15">
        <v>8.9999999999999998E-4</v>
      </c>
      <c r="G34" s="15">
        <v>7.6398999999999995E-2</v>
      </c>
    </row>
    <row r="35" spans="1:7" x14ac:dyDescent="0.25">
      <c r="A35" s="12" t="s">
        <v>462</v>
      </c>
      <c r="B35" s="30" t="s">
        <v>463</v>
      </c>
      <c r="C35" s="30" t="s">
        <v>139</v>
      </c>
      <c r="D35" s="13">
        <v>1000000</v>
      </c>
      <c r="E35" s="14">
        <v>982.55</v>
      </c>
      <c r="F35" s="15">
        <v>8.9999999999999998E-4</v>
      </c>
      <c r="G35" s="15">
        <v>7.6999999999999999E-2</v>
      </c>
    </row>
    <row r="36" spans="1:7" x14ac:dyDescent="0.25">
      <c r="A36" s="12" t="s">
        <v>464</v>
      </c>
      <c r="B36" s="30" t="s">
        <v>465</v>
      </c>
      <c r="C36" s="30" t="s">
        <v>139</v>
      </c>
      <c r="D36" s="13">
        <v>1000000</v>
      </c>
      <c r="E36" s="14">
        <v>955</v>
      </c>
      <c r="F36" s="15">
        <v>8.9999999999999998E-4</v>
      </c>
      <c r="G36" s="15">
        <v>7.7450000000000005E-2</v>
      </c>
    </row>
    <row r="37" spans="1:7" x14ac:dyDescent="0.25">
      <c r="A37" s="12" t="s">
        <v>466</v>
      </c>
      <c r="B37" s="30" t="s">
        <v>467</v>
      </c>
      <c r="C37" s="30" t="s">
        <v>139</v>
      </c>
      <c r="D37" s="13">
        <v>500000</v>
      </c>
      <c r="E37" s="14">
        <v>520.79</v>
      </c>
      <c r="F37" s="15">
        <v>5.0000000000000001E-4</v>
      </c>
      <c r="G37" s="15">
        <v>7.6498999999999998E-2</v>
      </c>
    </row>
    <row r="38" spans="1:7" x14ac:dyDescent="0.25">
      <c r="A38" s="12" t="s">
        <v>468</v>
      </c>
      <c r="B38" s="30" t="s">
        <v>469</v>
      </c>
      <c r="C38" s="30" t="s">
        <v>146</v>
      </c>
      <c r="D38" s="13">
        <v>500000</v>
      </c>
      <c r="E38" s="14">
        <v>473.8</v>
      </c>
      <c r="F38" s="15">
        <v>4.0000000000000002E-4</v>
      </c>
      <c r="G38" s="15">
        <v>7.6699000000000003E-2</v>
      </c>
    </row>
    <row r="39" spans="1:7" x14ac:dyDescent="0.25">
      <c r="A39" s="16" t="s">
        <v>102</v>
      </c>
      <c r="B39" s="31"/>
      <c r="C39" s="31"/>
      <c r="D39" s="17"/>
      <c r="E39" s="18">
        <v>972947.65</v>
      </c>
      <c r="F39" s="19">
        <v>0.878</v>
      </c>
      <c r="G39" s="20"/>
    </row>
    <row r="40" spans="1:7" x14ac:dyDescent="0.25">
      <c r="A40" s="12"/>
      <c r="B40" s="30"/>
      <c r="C40" s="30"/>
      <c r="D40" s="13"/>
      <c r="E40" s="14"/>
      <c r="F40" s="15"/>
      <c r="G40" s="15"/>
    </row>
    <row r="41" spans="1:7" x14ac:dyDescent="0.25">
      <c r="A41" s="16" t="s">
        <v>404</v>
      </c>
      <c r="B41" s="30"/>
      <c r="C41" s="30"/>
      <c r="D41" s="13"/>
      <c r="E41" s="14"/>
      <c r="F41" s="15"/>
      <c r="G41" s="15"/>
    </row>
    <row r="42" spans="1:7" x14ac:dyDescent="0.25">
      <c r="A42" s="12" t="s">
        <v>470</v>
      </c>
      <c r="B42" s="30" t="s">
        <v>471</v>
      </c>
      <c r="C42" s="30" t="s">
        <v>97</v>
      </c>
      <c r="D42" s="13">
        <v>59500000</v>
      </c>
      <c r="E42" s="14">
        <v>60331.1</v>
      </c>
      <c r="F42" s="15">
        <v>5.4399999999999997E-2</v>
      </c>
      <c r="G42" s="15">
        <v>7.3649000000000006E-2</v>
      </c>
    </row>
    <row r="43" spans="1:7" x14ac:dyDescent="0.25">
      <c r="A43" s="12" t="s">
        <v>405</v>
      </c>
      <c r="B43" s="30" t="s">
        <v>406</v>
      </c>
      <c r="C43" s="30" t="s">
        <v>97</v>
      </c>
      <c r="D43" s="13">
        <v>46500000</v>
      </c>
      <c r="E43" s="14">
        <v>45844.35</v>
      </c>
      <c r="F43" s="15">
        <v>4.1399999999999999E-2</v>
      </c>
      <c r="G43" s="15">
        <v>7.3743000000000003E-2</v>
      </c>
    </row>
    <row r="44" spans="1:7" x14ac:dyDescent="0.25">
      <c r="A44" s="16" t="s">
        <v>102</v>
      </c>
      <c r="B44" s="31"/>
      <c r="C44" s="31"/>
      <c r="D44" s="17"/>
      <c r="E44" s="18">
        <v>106175.45</v>
      </c>
      <c r="F44" s="19">
        <v>9.5799999999999996E-2</v>
      </c>
      <c r="G44" s="20"/>
    </row>
    <row r="45" spans="1:7" x14ac:dyDescent="0.25">
      <c r="A45" s="12"/>
      <c r="B45" s="30"/>
      <c r="C45" s="30"/>
      <c r="D45" s="13"/>
      <c r="E45" s="14"/>
      <c r="F45" s="15"/>
      <c r="G45" s="15"/>
    </row>
    <row r="46" spans="1:7" x14ac:dyDescent="0.25">
      <c r="A46" s="16" t="s">
        <v>195</v>
      </c>
      <c r="B46" s="30"/>
      <c r="C46" s="30"/>
      <c r="D46" s="13"/>
      <c r="E46" s="14"/>
      <c r="F46" s="15"/>
      <c r="G46" s="15"/>
    </row>
    <row r="47" spans="1:7" x14ac:dyDescent="0.25">
      <c r="A47" s="16" t="s">
        <v>102</v>
      </c>
      <c r="B47" s="30"/>
      <c r="C47" s="30"/>
      <c r="D47" s="13"/>
      <c r="E47" s="35" t="s">
        <v>92</v>
      </c>
      <c r="F47" s="36" t="s">
        <v>92</v>
      </c>
      <c r="G47" s="15"/>
    </row>
    <row r="48" spans="1:7" x14ac:dyDescent="0.25">
      <c r="A48" s="12"/>
      <c r="B48" s="30"/>
      <c r="C48" s="30"/>
      <c r="D48" s="13"/>
      <c r="E48" s="14"/>
      <c r="F48" s="15"/>
      <c r="G48" s="15"/>
    </row>
    <row r="49" spans="1:7" x14ac:dyDescent="0.25">
      <c r="A49" s="16" t="s">
        <v>196</v>
      </c>
      <c r="B49" s="30"/>
      <c r="C49" s="30"/>
      <c r="D49" s="13"/>
      <c r="E49" s="14"/>
      <c r="F49" s="15"/>
      <c r="G49" s="15"/>
    </row>
    <row r="50" spans="1:7" x14ac:dyDescent="0.25">
      <c r="A50" s="16" t="s">
        <v>102</v>
      </c>
      <c r="B50" s="30"/>
      <c r="C50" s="30"/>
      <c r="D50" s="13"/>
      <c r="E50" s="35" t="s">
        <v>92</v>
      </c>
      <c r="F50" s="36" t="s">
        <v>92</v>
      </c>
      <c r="G50" s="15"/>
    </row>
    <row r="51" spans="1:7" x14ac:dyDescent="0.25">
      <c r="A51" s="12"/>
      <c r="B51" s="30"/>
      <c r="C51" s="30"/>
      <c r="D51" s="13"/>
      <c r="E51" s="14"/>
      <c r="F51" s="15"/>
      <c r="G51" s="15"/>
    </row>
    <row r="52" spans="1:7" x14ac:dyDescent="0.25">
      <c r="A52" s="21" t="s">
        <v>127</v>
      </c>
      <c r="B52" s="32"/>
      <c r="C52" s="32"/>
      <c r="D52" s="22"/>
      <c r="E52" s="18">
        <v>1079123.1000000001</v>
      </c>
      <c r="F52" s="19">
        <v>0.9738</v>
      </c>
      <c r="G52" s="20"/>
    </row>
    <row r="53" spans="1:7" x14ac:dyDescent="0.25">
      <c r="A53" s="12"/>
      <c r="B53" s="30"/>
      <c r="C53" s="30"/>
      <c r="D53" s="13"/>
      <c r="E53" s="14"/>
      <c r="F53" s="15"/>
      <c r="G53" s="15"/>
    </row>
    <row r="54" spans="1:7" x14ac:dyDescent="0.25">
      <c r="A54" s="12"/>
      <c r="B54" s="30"/>
      <c r="C54" s="30"/>
      <c r="D54" s="13"/>
      <c r="E54" s="14"/>
      <c r="F54" s="15"/>
      <c r="G54" s="15"/>
    </row>
    <row r="55" spans="1:7" x14ac:dyDescent="0.25">
      <c r="A55" s="16" t="s">
        <v>128</v>
      </c>
      <c r="B55" s="30"/>
      <c r="C55" s="30"/>
      <c r="D55" s="13"/>
      <c r="E55" s="14"/>
      <c r="F55" s="15"/>
      <c r="G55" s="15"/>
    </row>
    <row r="56" spans="1:7" x14ac:dyDescent="0.25">
      <c r="A56" s="12" t="s">
        <v>129</v>
      </c>
      <c r="B56" s="30"/>
      <c r="C56" s="30"/>
      <c r="D56" s="13"/>
      <c r="E56" s="14">
        <v>2156.9499999999998</v>
      </c>
      <c r="F56" s="15">
        <v>1.9E-3</v>
      </c>
      <c r="G56" s="15">
        <v>5.9233000000000001E-2</v>
      </c>
    </row>
    <row r="57" spans="1:7" x14ac:dyDescent="0.25">
      <c r="A57" s="16" t="s">
        <v>102</v>
      </c>
      <c r="B57" s="31"/>
      <c r="C57" s="31"/>
      <c r="D57" s="17"/>
      <c r="E57" s="18">
        <v>2156.9499999999998</v>
      </c>
      <c r="F57" s="19">
        <v>1.9E-3</v>
      </c>
      <c r="G57" s="20"/>
    </row>
    <row r="58" spans="1:7" x14ac:dyDescent="0.25">
      <c r="A58" s="12"/>
      <c r="B58" s="30"/>
      <c r="C58" s="30"/>
      <c r="D58" s="13"/>
      <c r="E58" s="14"/>
      <c r="F58" s="15"/>
      <c r="G58" s="15"/>
    </row>
    <row r="59" spans="1:7" x14ac:dyDescent="0.25">
      <c r="A59" s="21" t="s">
        <v>127</v>
      </c>
      <c r="B59" s="32"/>
      <c r="C59" s="32"/>
      <c r="D59" s="22"/>
      <c r="E59" s="18">
        <v>2156.9499999999998</v>
      </c>
      <c r="F59" s="19">
        <v>1.9E-3</v>
      </c>
      <c r="G59" s="20"/>
    </row>
    <row r="60" spans="1:7" x14ac:dyDescent="0.25">
      <c r="A60" s="12" t="s">
        <v>130</v>
      </c>
      <c r="B60" s="30"/>
      <c r="C60" s="30"/>
      <c r="D60" s="13"/>
      <c r="E60" s="14">
        <v>26807.949686100001</v>
      </c>
      <c r="F60" s="15">
        <v>2.4192000000000002E-2</v>
      </c>
      <c r="G60" s="15"/>
    </row>
    <row r="61" spans="1:7" x14ac:dyDescent="0.25">
      <c r="A61" s="12" t="s">
        <v>131</v>
      </c>
      <c r="B61" s="30"/>
      <c r="C61" s="30"/>
      <c r="D61" s="13"/>
      <c r="E61" s="14">
        <v>15.5703139</v>
      </c>
      <c r="F61" s="15">
        <v>1.08E-4</v>
      </c>
      <c r="G61" s="15">
        <v>5.9233000000000001E-2</v>
      </c>
    </row>
    <row r="62" spans="1:7" x14ac:dyDescent="0.25">
      <c r="A62" s="25" t="s">
        <v>132</v>
      </c>
      <c r="B62" s="33"/>
      <c r="C62" s="33"/>
      <c r="D62" s="26"/>
      <c r="E62" s="27">
        <v>1108103.57</v>
      </c>
      <c r="F62" s="28">
        <v>1</v>
      </c>
      <c r="G62" s="28"/>
    </row>
    <row r="64" spans="1:7" x14ac:dyDescent="0.25">
      <c r="A64" s="1" t="s">
        <v>134</v>
      </c>
    </row>
    <row r="67" spans="1:7" x14ac:dyDescent="0.25">
      <c r="A67" s="1" t="s">
        <v>1957</v>
      </c>
    </row>
    <row r="68" spans="1:7" x14ac:dyDescent="0.25">
      <c r="A68" s="47" t="s">
        <v>1958</v>
      </c>
      <c r="B68" s="34" t="s">
        <v>92</v>
      </c>
    </row>
    <row r="69" spans="1:7" x14ac:dyDescent="0.25">
      <c r="A69" t="s">
        <v>1959</v>
      </c>
    </row>
    <row r="70" spans="1:7" x14ac:dyDescent="0.25">
      <c r="A70" t="s">
        <v>1983</v>
      </c>
      <c r="B70" t="s">
        <v>1961</v>
      </c>
      <c r="C70" t="s">
        <v>1961</v>
      </c>
    </row>
    <row r="71" spans="1:7" x14ac:dyDescent="0.25">
      <c r="B71" s="48">
        <v>44803</v>
      </c>
      <c r="C71" s="48">
        <v>44834</v>
      </c>
    </row>
    <row r="72" spans="1:7" x14ac:dyDescent="0.25">
      <c r="A72" t="s">
        <v>1984</v>
      </c>
      <c r="B72">
        <v>1083.3471</v>
      </c>
      <c r="C72">
        <v>1071.8013000000001</v>
      </c>
      <c r="E72" s="2"/>
      <c r="G72"/>
    </row>
    <row r="73" spans="1:7" x14ac:dyDescent="0.25">
      <c r="E73" s="2"/>
      <c r="G73"/>
    </row>
    <row r="74" spans="1:7" x14ac:dyDescent="0.25">
      <c r="A74" t="s">
        <v>1976</v>
      </c>
      <c r="B74" s="34" t="s">
        <v>92</v>
      </c>
    </row>
    <row r="75" spans="1:7" x14ac:dyDescent="0.25">
      <c r="A75" t="s">
        <v>1977</v>
      </c>
      <c r="B75" s="34" t="s">
        <v>92</v>
      </c>
    </row>
    <row r="76" spans="1:7" ht="30" x14ac:dyDescent="0.25">
      <c r="A76" s="47" t="s">
        <v>1978</v>
      </c>
      <c r="B76" s="34" t="s">
        <v>92</v>
      </c>
    </row>
    <row r="77" spans="1:7" x14ac:dyDescent="0.25">
      <c r="A77" s="47" t="s">
        <v>1979</v>
      </c>
      <c r="B77" s="34" t="s">
        <v>92</v>
      </c>
    </row>
    <row r="78" spans="1:7" x14ac:dyDescent="0.25">
      <c r="A78" t="s">
        <v>1980</v>
      </c>
      <c r="B78" s="49">
        <v>8.2832256989126307</v>
      </c>
    </row>
    <row r="79" spans="1:7" ht="30" x14ac:dyDescent="0.25">
      <c r="A79" s="47" t="s">
        <v>1981</v>
      </c>
      <c r="B79" s="34" t="s">
        <v>92</v>
      </c>
    </row>
    <row r="80" spans="1:7" ht="30" x14ac:dyDescent="0.25">
      <c r="A80" s="47" t="s">
        <v>1982</v>
      </c>
      <c r="B80" s="34" t="s">
        <v>92</v>
      </c>
    </row>
    <row r="81" spans="1:4" ht="30" x14ac:dyDescent="0.25">
      <c r="A81" s="47" t="s">
        <v>1985</v>
      </c>
      <c r="B81" s="54">
        <v>319011.67681109998</v>
      </c>
    </row>
    <row r="82" spans="1:4" x14ac:dyDescent="0.25">
      <c r="A82" t="s">
        <v>2118</v>
      </c>
      <c r="B82" s="34" t="s">
        <v>92</v>
      </c>
    </row>
    <row r="83" spans="1:4" x14ac:dyDescent="0.25">
      <c r="A83" t="s">
        <v>2119</v>
      </c>
      <c r="B83" s="34" t="s">
        <v>92</v>
      </c>
    </row>
    <row r="87" spans="1:4" ht="30" x14ac:dyDescent="0.25">
      <c r="A87" s="63" t="s">
        <v>2164</v>
      </c>
      <c r="B87" s="55" t="s">
        <v>2165</v>
      </c>
      <c r="C87" s="55" t="s">
        <v>2121</v>
      </c>
      <c r="D87" s="65" t="s">
        <v>2122</v>
      </c>
    </row>
    <row r="88" spans="1:4" ht="86.45" customHeight="1" x14ac:dyDescent="0.25">
      <c r="A88" s="64" t="str">
        <f>HYPERLINK("[EDEL_Portfolio Monthly 30092022.xlsx]EDBE31!A1","BHARAT Bond ETF - April 2031")</f>
        <v>BHARAT Bond ETF - April 2031</v>
      </c>
      <c r="B88" s="56"/>
      <c r="C88" s="57" t="s">
        <v>2128</v>
      </c>
      <c r="D88"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61153-8B5F-4DD7-B0EA-49FB3A4C4DA1}">
  <dimension ref="A1:H75"/>
  <sheetViews>
    <sheetView showGridLines="0" workbookViewId="0">
      <pane ySplit="4" topLeftCell="A57"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17</v>
      </c>
      <c r="B1" s="66"/>
      <c r="C1" s="66"/>
      <c r="D1" s="66"/>
      <c r="E1" s="66"/>
      <c r="F1" s="66"/>
      <c r="G1" s="66"/>
      <c r="H1" s="51" t="str">
        <f>HYPERLINK("[EDEL_Portfolio Monthly 30092022.xlsx]Index!A1","Index")</f>
        <v>Index</v>
      </c>
    </row>
    <row r="2" spans="1:8" ht="18.75" x14ac:dyDescent="0.25">
      <c r="A2" s="66" t="s">
        <v>18</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6" t="s">
        <v>135</v>
      </c>
      <c r="B9" s="30"/>
      <c r="C9" s="30"/>
      <c r="D9" s="13"/>
      <c r="E9" s="14"/>
      <c r="F9" s="15"/>
      <c r="G9" s="15"/>
    </row>
    <row r="10" spans="1:8" x14ac:dyDescent="0.25">
      <c r="A10" s="16" t="s">
        <v>136</v>
      </c>
      <c r="B10" s="30"/>
      <c r="C10" s="30"/>
      <c r="D10" s="13"/>
      <c r="E10" s="14"/>
      <c r="F10" s="15"/>
      <c r="G10" s="15"/>
    </row>
    <row r="11" spans="1:8" x14ac:dyDescent="0.25">
      <c r="A11" s="12" t="s">
        <v>472</v>
      </c>
      <c r="B11" s="30" t="s">
        <v>473</v>
      </c>
      <c r="C11" s="30" t="s">
        <v>155</v>
      </c>
      <c r="D11" s="13">
        <v>83700000</v>
      </c>
      <c r="E11" s="14">
        <v>82550.63</v>
      </c>
      <c r="F11" s="15">
        <v>0.1089</v>
      </c>
      <c r="G11" s="15">
        <v>7.6849000000000001E-2</v>
      </c>
    </row>
    <row r="12" spans="1:8" x14ac:dyDescent="0.25">
      <c r="A12" s="12" t="s">
        <v>474</v>
      </c>
      <c r="B12" s="30" t="s">
        <v>475</v>
      </c>
      <c r="C12" s="30" t="s">
        <v>139</v>
      </c>
      <c r="D12" s="13">
        <v>84500000</v>
      </c>
      <c r="E12" s="14">
        <v>79385.3</v>
      </c>
      <c r="F12" s="15">
        <v>0.1047</v>
      </c>
      <c r="G12" s="15">
        <v>7.6549000000000006E-2</v>
      </c>
    </row>
    <row r="13" spans="1:8" x14ac:dyDescent="0.25">
      <c r="A13" s="12" t="s">
        <v>476</v>
      </c>
      <c r="B13" s="30" t="s">
        <v>477</v>
      </c>
      <c r="C13" s="30" t="s">
        <v>139</v>
      </c>
      <c r="D13" s="13">
        <v>82000000</v>
      </c>
      <c r="E13" s="14">
        <v>77504.02</v>
      </c>
      <c r="F13" s="15">
        <v>0.1022</v>
      </c>
      <c r="G13" s="15">
        <v>7.6998999999999998E-2</v>
      </c>
    </row>
    <row r="14" spans="1:8" x14ac:dyDescent="0.25">
      <c r="A14" s="12" t="s">
        <v>478</v>
      </c>
      <c r="B14" s="30" t="s">
        <v>479</v>
      </c>
      <c r="C14" s="30" t="s">
        <v>139</v>
      </c>
      <c r="D14" s="13">
        <v>80000000</v>
      </c>
      <c r="E14" s="14">
        <v>75648.08</v>
      </c>
      <c r="F14" s="15">
        <v>9.98E-2</v>
      </c>
      <c r="G14" s="15">
        <v>7.7450000000000005E-2</v>
      </c>
    </row>
    <row r="15" spans="1:8" x14ac:dyDescent="0.25">
      <c r="A15" s="12" t="s">
        <v>480</v>
      </c>
      <c r="B15" s="30" t="s">
        <v>481</v>
      </c>
      <c r="C15" s="30" t="s">
        <v>139</v>
      </c>
      <c r="D15" s="13">
        <v>80000000</v>
      </c>
      <c r="E15" s="14">
        <v>75582.399999999994</v>
      </c>
      <c r="F15" s="15">
        <v>9.9699999999999997E-2</v>
      </c>
      <c r="G15" s="15">
        <v>7.7549999999999994E-2</v>
      </c>
    </row>
    <row r="16" spans="1:8" x14ac:dyDescent="0.25">
      <c r="A16" s="12" t="s">
        <v>482</v>
      </c>
      <c r="B16" s="30" t="s">
        <v>483</v>
      </c>
      <c r="C16" s="30" t="s">
        <v>139</v>
      </c>
      <c r="D16" s="13">
        <v>75000000</v>
      </c>
      <c r="E16" s="14">
        <v>71063.179999999993</v>
      </c>
      <c r="F16" s="15">
        <v>9.3700000000000006E-2</v>
      </c>
      <c r="G16" s="15">
        <v>7.6699000000000003E-2</v>
      </c>
    </row>
    <row r="17" spans="1:7" x14ac:dyDescent="0.25">
      <c r="A17" s="12" t="s">
        <v>484</v>
      </c>
      <c r="B17" s="30" t="s">
        <v>485</v>
      </c>
      <c r="C17" s="30" t="s">
        <v>139</v>
      </c>
      <c r="D17" s="13">
        <v>50500000</v>
      </c>
      <c r="E17" s="14">
        <v>50781.440000000002</v>
      </c>
      <c r="F17" s="15">
        <v>6.7000000000000004E-2</v>
      </c>
      <c r="G17" s="15">
        <v>7.6995999999999995E-2</v>
      </c>
    </row>
    <row r="18" spans="1:7" x14ac:dyDescent="0.25">
      <c r="A18" s="12" t="s">
        <v>486</v>
      </c>
      <c r="B18" s="30" t="s">
        <v>487</v>
      </c>
      <c r="C18" s="30" t="s">
        <v>139</v>
      </c>
      <c r="D18" s="13">
        <v>50000000</v>
      </c>
      <c r="E18" s="14">
        <v>47154.400000000001</v>
      </c>
      <c r="F18" s="15">
        <v>6.2199999999999998E-2</v>
      </c>
      <c r="G18" s="15">
        <v>7.7049000000000006E-2</v>
      </c>
    </row>
    <row r="19" spans="1:7" x14ac:dyDescent="0.25">
      <c r="A19" s="12" t="s">
        <v>488</v>
      </c>
      <c r="B19" s="30" t="s">
        <v>489</v>
      </c>
      <c r="C19" s="30" t="s">
        <v>139</v>
      </c>
      <c r="D19" s="13">
        <v>39500000</v>
      </c>
      <c r="E19" s="14">
        <v>39766.15</v>
      </c>
      <c r="F19" s="15">
        <v>5.2400000000000002E-2</v>
      </c>
      <c r="G19" s="15">
        <v>7.7021000000000006E-2</v>
      </c>
    </row>
    <row r="20" spans="1:7" x14ac:dyDescent="0.25">
      <c r="A20" s="12" t="s">
        <v>490</v>
      </c>
      <c r="B20" s="30" t="s">
        <v>491</v>
      </c>
      <c r="C20" s="30" t="s">
        <v>139</v>
      </c>
      <c r="D20" s="13">
        <v>38000000</v>
      </c>
      <c r="E20" s="14">
        <v>35818.839999999997</v>
      </c>
      <c r="F20" s="15">
        <v>4.7199999999999999E-2</v>
      </c>
      <c r="G20" s="15">
        <v>7.7200000000000005E-2</v>
      </c>
    </row>
    <row r="21" spans="1:7" x14ac:dyDescent="0.25">
      <c r="A21" s="12" t="s">
        <v>492</v>
      </c>
      <c r="B21" s="30" t="s">
        <v>493</v>
      </c>
      <c r="C21" s="30" t="s">
        <v>139</v>
      </c>
      <c r="D21" s="13">
        <v>16500000</v>
      </c>
      <c r="E21" s="14">
        <v>15726.58</v>
      </c>
      <c r="F21" s="15">
        <v>2.07E-2</v>
      </c>
      <c r="G21" s="15">
        <v>7.6599E-2</v>
      </c>
    </row>
    <row r="22" spans="1:7" x14ac:dyDescent="0.25">
      <c r="A22" s="12" t="s">
        <v>494</v>
      </c>
      <c r="B22" s="30" t="s">
        <v>495</v>
      </c>
      <c r="C22" s="30" t="s">
        <v>139</v>
      </c>
      <c r="D22" s="13">
        <v>14000000</v>
      </c>
      <c r="E22" s="14">
        <v>13322.82</v>
      </c>
      <c r="F22" s="15">
        <v>1.7600000000000001E-2</v>
      </c>
      <c r="G22" s="15">
        <v>7.6599E-2</v>
      </c>
    </row>
    <row r="23" spans="1:7" x14ac:dyDescent="0.25">
      <c r="A23" s="12" t="s">
        <v>496</v>
      </c>
      <c r="B23" s="30" t="s">
        <v>497</v>
      </c>
      <c r="C23" s="30" t="s">
        <v>139</v>
      </c>
      <c r="D23" s="13">
        <v>10000000</v>
      </c>
      <c r="E23" s="14">
        <v>9792.33</v>
      </c>
      <c r="F23" s="15">
        <v>1.29E-2</v>
      </c>
      <c r="G23" s="15">
        <v>7.7049000000000006E-2</v>
      </c>
    </row>
    <row r="24" spans="1:7" x14ac:dyDescent="0.25">
      <c r="A24" s="12" t="s">
        <v>498</v>
      </c>
      <c r="B24" s="30" t="s">
        <v>499</v>
      </c>
      <c r="C24" s="30" t="s">
        <v>139</v>
      </c>
      <c r="D24" s="13">
        <v>8000000</v>
      </c>
      <c r="E24" s="14">
        <v>7526.46</v>
      </c>
      <c r="F24" s="15">
        <v>9.9000000000000008E-3</v>
      </c>
      <c r="G24" s="15">
        <v>7.6248999999999997E-2</v>
      </c>
    </row>
    <row r="25" spans="1:7" x14ac:dyDescent="0.25">
      <c r="A25" s="12" t="s">
        <v>500</v>
      </c>
      <c r="B25" s="30" t="s">
        <v>501</v>
      </c>
      <c r="C25" s="30" t="s">
        <v>139</v>
      </c>
      <c r="D25" s="13">
        <v>3500000</v>
      </c>
      <c r="E25" s="14">
        <v>3442.56</v>
      </c>
      <c r="F25" s="15">
        <v>4.4999999999999997E-3</v>
      </c>
      <c r="G25" s="15">
        <v>7.6897999999999994E-2</v>
      </c>
    </row>
    <row r="26" spans="1:7" x14ac:dyDescent="0.25">
      <c r="A26" s="12" t="s">
        <v>502</v>
      </c>
      <c r="B26" s="30" t="s">
        <v>503</v>
      </c>
      <c r="C26" s="30" t="s">
        <v>155</v>
      </c>
      <c r="D26" s="13">
        <v>1000000</v>
      </c>
      <c r="E26" s="14">
        <v>1032.57</v>
      </c>
      <c r="F26" s="15">
        <v>1.4E-3</v>
      </c>
      <c r="G26" s="15">
        <v>7.7046000000000003E-2</v>
      </c>
    </row>
    <row r="27" spans="1:7" x14ac:dyDescent="0.25">
      <c r="A27" s="16" t="s">
        <v>102</v>
      </c>
      <c r="B27" s="31"/>
      <c r="C27" s="31"/>
      <c r="D27" s="17"/>
      <c r="E27" s="18">
        <v>686097.76</v>
      </c>
      <c r="F27" s="19">
        <v>0.90480000000000005</v>
      </c>
      <c r="G27" s="20"/>
    </row>
    <row r="28" spans="1:7" x14ac:dyDescent="0.25">
      <c r="A28" s="12"/>
      <c r="B28" s="30"/>
      <c r="C28" s="30"/>
      <c r="D28" s="13"/>
      <c r="E28" s="14"/>
      <c r="F28" s="15"/>
      <c r="G28" s="15"/>
    </row>
    <row r="29" spans="1:7" x14ac:dyDescent="0.25">
      <c r="A29" s="16" t="s">
        <v>404</v>
      </c>
      <c r="B29" s="30"/>
      <c r="C29" s="30"/>
      <c r="D29" s="13"/>
      <c r="E29" s="14"/>
      <c r="F29" s="15"/>
      <c r="G29" s="15"/>
    </row>
    <row r="30" spans="1:7" x14ac:dyDescent="0.25">
      <c r="A30" s="12" t="s">
        <v>504</v>
      </c>
      <c r="B30" s="30" t="s">
        <v>505</v>
      </c>
      <c r="C30" s="30" t="s">
        <v>97</v>
      </c>
      <c r="D30" s="13">
        <v>41500000</v>
      </c>
      <c r="E30" s="14">
        <v>39041.79</v>
      </c>
      <c r="F30" s="15">
        <v>5.1499999999999997E-2</v>
      </c>
      <c r="G30" s="15">
        <v>7.4316999999999994E-2</v>
      </c>
    </row>
    <row r="31" spans="1:7" x14ac:dyDescent="0.25">
      <c r="A31" s="16" t="s">
        <v>102</v>
      </c>
      <c r="B31" s="31"/>
      <c r="C31" s="31"/>
      <c r="D31" s="17"/>
      <c r="E31" s="18">
        <v>39041.79</v>
      </c>
      <c r="F31" s="19">
        <v>5.1499999999999997E-2</v>
      </c>
      <c r="G31" s="20"/>
    </row>
    <row r="32" spans="1:7" x14ac:dyDescent="0.25">
      <c r="A32" s="12"/>
      <c r="B32" s="30"/>
      <c r="C32" s="30"/>
      <c r="D32" s="13"/>
      <c r="E32" s="14"/>
      <c r="F32" s="15"/>
      <c r="G32" s="15"/>
    </row>
    <row r="33" spans="1:7" x14ac:dyDescent="0.25">
      <c r="A33" s="16" t="s">
        <v>195</v>
      </c>
      <c r="B33" s="30"/>
      <c r="C33" s="30"/>
      <c r="D33" s="13"/>
      <c r="E33" s="14"/>
      <c r="F33" s="15"/>
      <c r="G33" s="15"/>
    </row>
    <row r="34" spans="1:7" x14ac:dyDescent="0.25">
      <c r="A34" s="16" t="s">
        <v>102</v>
      </c>
      <c r="B34" s="30"/>
      <c r="C34" s="30"/>
      <c r="D34" s="13"/>
      <c r="E34" s="35" t="s">
        <v>92</v>
      </c>
      <c r="F34" s="36" t="s">
        <v>92</v>
      </c>
      <c r="G34" s="15"/>
    </row>
    <row r="35" spans="1:7" x14ac:dyDescent="0.25">
      <c r="A35" s="12"/>
      <c r="B35" s="30"/>
      <c r="C35" s="30"/>
      <c r="D35" s="13"/>
      <c r="E35" s="14"/>
      <c r="F35" s="15"/>
      <c r="G35" s="15"/>
    </row>
    <row r="36" spans="1:7" x14ac:dyDescent="0.25">
      <c r="A36" s="16" t="s">
        <v>196</v>
      </c>
      <c r="B36" s="30"/>
      <c r="C36" s="30"/>
      <c r="D36" s="13"/>
      <c r="E36" s="14"/>
      <c r="F36" s="15"/>
      <c r="G36" s="15"/>
    </row>
    <row r="37" spans="1:7" x14ac:dyDescent="0.25">
      <c r="A37" s="16" t="s">
        <v>102</v>
      </c>
      <c r="B37" s="30"/>
      <c r="C37" s="30"/>
      <c r="D37" s="13"/>
      <c r="E37" s="35" t="s">
        <v>92</v>
      </c>
      <c r="F37" s="36" t="s">
        <v>92</v>
      </c>
      <c r="G37" s="15"/>
    </row>
    <row r="38" spans="1:7" x14ac:dyDescent="0.25">
      <c r="A38" s="12"/>
      <c r="B38" s="30"/>
      <c r="C38" s="30"/>
      <c r="D38" s="13"/>
      <c r="E38" s="14"/>
      <c r="F38" s="15"/>
      <c r="G38" s="15"/>
    </row>
    <row r="39" spans="1:7" x14ac:dyDescent="0.25">
      <c r="A39" s="21" t="s">
        <v>127</v>
      </c>
      <c r="B39" s="32"/>
      <c r="C39" s="32"/>
      <c r="D39" s="22"/>
      <c r="E39" s="18">
        <v>725139.55</v>
      </c>
      <c r="F39" s="19">
        <v>0.95630000000000004</v>
      </c>
      <c r="G39" s="20"/>
    </row>
    <row r="40" spans="1:7" x14ac:dyDescent="0.25">
      <c r="A40" s="12"/>
      <c r="B40" s="30"/>
      <c r="C40" s="30"/>
      <c r="D40" s="13"/>
      <c r="E40" s="14"/>
      <c r="F40" s="15"/>
      <c r="G40" s="15"/>
    </row>
    <row r="41" spans="1:7" x14ac:dyDescent="0.25">
      <c r="A41" s="12"/>
      <c r="B41" s="30"/>
      <c r="C41" s="30"/>
      <c r="D41" s="13"/>
      <c r="E41" s="14"/>
      <c r="F41" s="15"/>
      <c r="G41" s="15"/>
    </row>
    <row r="42" spans="1:7" x14ac:dyDescent="0.25">
      <c r="A42" s="16" t="s">
        <v>128</v>
      </c>
      <c r="B42" s="30"/>
      <c r="C42" s="30"/>
      <c r="D42" s="13"/>
      <c r="E42" s="14"/>
      <c r="F42" s="15"/>
      <c r="G42" s="15"/>
    </row>
    <row r="43" spans="1:7" x14ac:dyDescent="0.25">
      <c r="A43" s="12" t="s">
        <v>129</v>
      </c>
      <c r="B43" s="30"/>
      <c r="C43" s="30"/>
      <c r="D43" s="13"/>
      <c r="E43" s="14">
        <v>277.86</v>
      </c>
      <c r="F43" s="15">
        <v>4.0000000000000002E-4</v>
      </c>
      <c r="G43" s="15">
        <v>5.9233000000000001E-2</v>
      </c>
    </row>
    <row r="44" spans="1:7" x14ac:dyDescent="0.25">
      <c r="A44" s="16" t="s">
        <v>102</v>
      </c>
      <c r="B44" s="31"/>
      <c r="C44" s="31"/>
      <c r="D44" s="17"/>
      <c r="E44" s="18">
        <v>277.86</v>
      </c>
      <c r="F44" s="19">
        <v>4.0000000000000002E-4</v>
      </c>
      <c r="G44" s="20"/>
    </row>
    <row r="45" spans="1:7" x14ac:dyDescent="0.25">
      <c r="A45" s="12"/>
      <c r="B45" s="30"/>
      <c r="C45" s="30"/>
      <c r="D45" s="13"/>
      <c r="E45" s="14"/>
      <c r="F45" s="15"/>
      <c r="G45" s="15"/>
    </row>
    <row r="46" spans="1:7" x14ac:dyDescent="0.25">
      <c r="A46" s="21" t="s">
        <v>127</v>
      </c>
      <c r="B46" s="32"/>
      <c r="C46" s="32"/>
      <c r="D46" s="22"/>
      <c r="E46" s="18">
        <v>277.86</v>
      </c>
      <c r="F46" s="19">
        <v>4.0000000000000002E-4</v>
      </c>
      <c r="G46" s="20"/>
    </row>
    <row r="47" spans="1:7" x14ac:dyDescent="0.25">
      <c r="A47" s="12" t="s">
        <v>130</v>
      </c>
      <c r="B47" s="30"/>
      <c r="C47" s="30"/>
      <c r="D47" s="13"/>
      <c r="E47" s="14">
        <v>32811.893042399999</v>
      </c>
      <c r="F47" s="15">
        <v>4.3271999999999998E-2</v>
      </c>
      <c r="G47" s="15"/>
    </row>
    <row r="48" spans="1:7" x14ac:dyDescent="0.25">
      <c r="A48" s="12" t="s">
        <v>131</v>
      </c>
      <c r="B48" s="30"/>
      <c r="C48" s="30"/>
      <c r="D48" s="13"/>
      <c r="E48" s="14">
        <v>39.676957600000001</v>
      </c>
      <c r="F48" s="15">
        <v>2.8E-5</v>
      </c>
      <c r="G48" s="15">
        <v>5.9233000000000001E-2</v>
      </c>
    </row>
    <row r="49" spans="1:7" x14ac:dyDescent="0.25">
      <c r="A49" s="25" t="s">
        <v>132</v>
      </c>
      <c r="B49" s="33"/>
      <c r="C49" s="33"/>
      <c r="D49" s="26"/>
      <c r="E49" s="27">
        <v>758268.98</v>
      </c>
      <c r="F49" s="28">
        <v>1</v>
      </c>
      <c r="G49" s="28"/>
    </row>
    <row r="51" spans="1:7" x14ac:dyDescent="0.25">
      <c r="A51" s="1" t="s">
        <v>134</v>
      </c>
    </row>
    <row r="54" spans="1:7" x14ac:dyDescent="0.25">
      <c r="A54" s="1" t="s">
        <v>1957</v>
      </c>
    </row>
    <row r="55" spans="1:7" x14ac:dyDescent="0.25">
      <c r="A55" s="47" t="s">
        <v>1958</v>
      </c>
      <c r="B55" s="34" t="s">
        <v>92</v>
      </c>
    </row>
    <row r="56" spans="1:7" x14ac:dyDescent="0.25">
      <c r="A56" t="s">
        <v>1959</v>
      </c>
    </row>
    <row r="57" spans="1:7" x14ac:dyDescent="0.25">
      <c r="A57" t="s">
        <v>1983</v>
      </c>
      <c r="B57" t="s">
        <v>1961</v>
      </c>
      <c r="C57" t="s">
        <v>1961</v>
      </c>
    </row>
    <row r="58" spans="1:7" x14ac:dyDescent="0.25">
      <c r="B58" s="48">
        <v>44803</v>
      </c>
      <c r="C58" s="48">
        <v>44834</v>
      </c>
    </row>
    <row r="59" spans="1:7" x14ac:dyDescent="0.25">
      <c r="A59" t="s">
        <v>1984</v>
      </c>
      <c r="B59">
        <v>1012.7511</v>
      </c>
      <c r="C59">
        <v>1003.5227</v>
      </c>
      <c r="E59" s="2"/>
      <c r="G59"/>
    </row>
    <row r="60" spans="1:7" x14ac:dyDescent="0.25">
      <c r="E60" s="2"/>
      <c r="G60"/>
    </row>
    <row r="61" spans="1:7" x14ac:dyDescent="0.25">
      <c r="A61" t="s">
        <v>1976</v>
      </c>
      <c r="B61" s="34" t="s">
        <v>92</v>
      </c>
    </row>
    <row r="62" spans="1:7" x14ac:dyDescent="0.25">
      <c r="A62" t="s">
        <v>1977</v>
      </c>
      <c r="B62" s="34" t="s">
        <v>92</v>
      </c>
    </row>
    <row r="63" spans="1:7" ht="30" x14ac:dyDescent="0.25">
      <c r="A63" s="47" t="s">
        <v>1978</v>
      </c>
      <c r="B63" s="34" t="s">
        <v>92</v>
      </c>
    </row>
    <row r="64" spans="1:7" x14ac:dyDescent="0.25">
      <c r="A64" s="47" t="s">
        <v>1979</v>
      </c>
      <c r="B64" s="34" t="s">
        <v>92</v>
      </c>
    </row>
    <row r="65" spans="1:4" x14ac:dyDescent="0.25">
      <c r="A65" t="s">
        <v>1980</v>
      </c>
      <c r="B65" s="49">
        <v>9.4761102801501504</v>
      </c>
    </row>
    <row r="66" spans="1:4" ht="30" x14ac:dyDescent="0.25">
      <c r="A66" s="47" t="s">
        <v>1981</v>
      </c>
      <c r="B66" s="34" t="s">
        <v>92</v>
      </c>
    </row>
    <row r="67" spans="1:4" ht="30" x14ac:dyDescent="0.25">
      <c r="A67" s="47" t="s">
        <v>1982</v>
      </c>
      <c r="B67" s="34" t="s">
        <v>92</v>
      </c>
    </row>
    <row r="68" spans="1:4" ht="30" x14ac:dyDescent="0.25">
      <c r="A68" s="47" t="s">
        <v>1985</v>
      </c>
      <c r="B68" s="54">
        <v>209249.63069759999</v>
      </c>
    </row>
    <row r="69" spans="1:4" x14ac:dyDescent="0.25">
      <c r="A69" t="s">
        <v>2118</v>
      </c>
      <c r="B69" s="34" t="s">
        <v>92</v>
      </c>
    </row>
    <row r="70" spans="1:4" x14ac:dyDescent="0.25">
      <c r="A70" t="s">
        <v>2119</v>
      </c>
      <c r="B70" s="34" t="s">
        <v>92</v>
      </c>
    </row>
    <row r="74" spans="1:4" ht="30" x14ac:dyDescent="0.25">
      <c r="A74" s="63" t="s">
        <v>2164</v>
      </c>
      <c r="B74" s="55" t="s">
        <v>2165</v>
      </c>
      <c r="C74" s="55" t="s">
        <v>2121</v>
      </c>
      <c r="D74" s="65" t="s">
        <v>2122</v>
      </c>
    </row>
    <row r="75" spans="1:4" ht="86.45" customHeight="1" x14ac:dyDescent="0.25">
      <c r="A75" s="64" t="str">
        <f>HYPERLINK("[EDEL_Portfolio Monthly 30092022.xlsx]EDBE32!A1","BHARAT Bond ETF - April 2032")</f>
        <v>BHARAT Bond ETF - April 2032</v>
      </c>
      <c r="B75" s="59"/>
      <c r="C75" s="57" t="s">
        <v>2129</v>
      </c>
      <c r="D75" s="59"/>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41C3F-A3DD-4459-9049-9D4DA361E7C0}">
  <dimension ref="A1:H99"/>
  <sheetViews>
    <sheetView showGridLines="0" workbookViewId="0">
      <pane ySplit="4" topLeftCell="A78"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19</v>
      </c>
      <c r="B1" s="66"/>
      <c r="C1" s="66"/>
      <c r="D1" s="66"/>
      <c r="E1" s="66"/>
      <c r="F1" s="66"/>
      <c r="G1" s="66"/>
      <c r="H1" s="51" t="str">
        <f>HYPERLINK("[EDEL_Portfolio Monthly 30092022.xlsx]Index!A1","Index")</f>
        <v>Index</v>
      </c>
    </row>
    <row r="2" spans="1:8" ht="18.75" x14ac:dyDescent="0.25">
      <c r="A2" s="66" t="s">
        <v>20</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6" t="s">
        <v>135</v>
      </c>
      <c r="B9" s="30"/>
      <c r="C9" s="30"/>
      <c r="D9" s="13"/>
      <c r="E9" s="14"/>
      <c r="F9" s="15"/>
      <c r="G9" s="15"/>
    </row>
    <row r="10" spans="1:8" x14ac:dyDescent="0.25">
      <c r="A10" s="16" t="s">
        <v>136</v>
      </c>
      <c r="B10" s="30"/>
      <c r="C10" s="30"/>
      <c r="D10" s="13"/>
      <c r="E10" s="14"/>
      <c r="F10" s="15"/>
      <c r="G10" s="15"/>
    </row>
    <row r="11" spans="1:8" x14ac:dyDescent="0.25">
      <c r="A11" s="12" t="s">
        <v>506</v>
      </c>
      <c r="B11" s="30" t="s">
        <v>507</v>
      </c>
      <c r="C11" s="30" t="s">
        <v>146</v>
      </c>
      <c r="D11" s="13">
        <v>3000000</v>
      </c>
      <c r="E11" s="14">
        <v>3138.77</v>
      </c>
      <c r="F11" s="15">
        <v>8.6999999999999994E-2</v>
      </c>
      <c r="G11" s="15">
        <v>7.596E-2</v>
      </c>
    </row>
    <row r="12" spans="1:8" x14ac:dyDescent="0.25">
      <c r="A12" s="12" t="s">
        <v>508</v>
      </c>
      <c r="B12" s="30" t="s">
        <v>509</v>
      </c>
      <c r="C12" s="30" t="s">
        <v>139</v>
      </c>
      <c r="D12" s="13">
        <v>3000000</v>
      </c>
      <c r="E12" s="14">
        <v>3125.69</v>
      </c>
      <c r="F12" s="15">
        <v>8.6599999999999996E-2</v>
      </c>
      <c r="G12" s="15">
        <v>7.5552999999999995E-2</v>
      </c>
    </row>
    <row r="13" spans="1:8" x14ac:dyDescent="0.25">
      <c r="A13" s="12" t="s">
        <v>339</v>
      </c>
      <c r="B13" s="30" t="s">
        <v>340</v>
      </c>
      <c r="C13" s="30" t="s">
        <v>139</v>
      </c>
      <c r="D13" s="13">
        <v>3000000</v>
      </c>
      <c r="E13" s="14">
        <v>2991.66</v>
      </c>
      <c r="F13" s="15">
        <v>8.2900000000000001E-2</v>
      </c>
      <c r="G13" s="15">
        <v>7.5273000000000007E-2</v>
      </c>
    </row>
    <row r="14" spans="1:8" x14ac:dyDescent="0.25">
      <c r="A14" s="12" t="s">
        <v>323</v>
      </c>
      <c r="B14" s="30" t="s">
        <v>324</v>
      </c>
      <c r="C14" s="30" t="s">
        <v>194</v>
      </c>
      <c r="D14" s="13">
        <v>3000000</v>
      </c>
      <c r="E14" s="14">
        <v>2972.48</v>
      </c>
      <c r="F14" s="15">
        <v>8.2400000000000001E-2</v>
      </c>
      <c r="G14" s="15">
        <v>7.5798000000000004E-2</v>
      </c>
    </row>
    <row r="15" spans="1:8" x14ac:dyDescent="0.25">
      <c r="A15" s="12" t="s">
        <v>374</v>
      </c>
      <c r="B15" s="30" t="s">
        <v>375</v>
      </c>
      <c r="C15" s="30" t="s">
        <v>139</v>
      </c>
      <c r="D15" s="13">
        <v>2500000</v>
      </c>
      <c r="E15" s="14">
        <v>2589.06</v>
      </c>
      <c r="F15" s="15">
        <v>7.1800000000000003E-2</v>
      </c>
      <c r="G15" s="15">
        <v>7.5549000000000005E-2</v>
      </c>
    </row>
    <row r="16" spans="1:8" x14ac:dyDescent="0.25">
      <c r="A16" s="12" t="s">
        <v>364</v>
      </c>
      <c r="B16" s="30" t="s">
        <v>365</v>
      </c>
      <c r="C16" s="30" t="s">
        <v>139</v>
      </c>
      <c r="D16" s="13">
        <v>1850000</v>
      </c>
      <c r="E16" s="14">
        <v>1959.98</v>
      </c>
      <c r="F16" s="15">
        <v>5.4300000000000001E-2</v>
      </c>
      <c r="G16" s="15">
        <v>7.6450000000000004E-2</v>
      </c>
    </row>
    <row r="17" spans="1:7" x14ac:dyDescent="0.25">
      <c r="A17" s="12" t="s">
        <v>305</v>
      </c>
      <c r="B17" s="30" t="s">
        <v>306</v>
      </c>
      <c r="C17" s="30" t="s">
        <v>139</v>
      </c>
      <c r="D17" s="13">
        <v>1990000</v>
      </c>
      <c r="E17" s="14">
        <v>1919.54</v>
      </c>
      <c r="F17" s="15">
        <v>5.3199999999999997E-2</v>
      </c>
      <c r="G17" s="15">
        <v>7.6571E-2</v>
      </c>
    </row>
    <row r="18" spans="1:7" x14ac:dyDescent="0.25">
      <c r="A18" s="12" t="s">
        <v>341</v>
      </c>
      <c r="B18" s="30" t="s">
        <v>342</v>
      </c>
      <c r="C18" s="30" t="s">
        <v>343</v>
      </c>
      <c r="D18" s="13">
        <v>1900000</v>
      </c>
      <c r="E18" s="14">
        <v>1894.57</v>
      </c>
      <c r="F18" s="15">
        <v>5.2499999999999998E-2</v>
      </c>
      <c r="G18" s="15">
        <v>7.6846999999999999E-2</v>
      </c>
    </row>
    <row r="19" spans="1:7" x14ac:dyDescent="0.25">
      <c r="A19" s="12" t="s">
        <v>329</v>
      </c>
      <c r="B19" s="30" t="s">
        <v>330</v>
      </c>
      <c r="C19" s="30" t="s">
        <v>139</v>
      </c>
      <c r="D19" s="13">
        <v>1300000</v>
      </c>
      <c r="E19" s="14">
        <v>1293.45</v>
      </c>
      <c r="F19" s="15">
        <v>3.5900000000000001E-2</v>
      </c>
      <c r="G19" s="15">
        <v>7.5800000000000006E-2</v>
      </c>
    </row>
    <row r="20" spans="1:7" x14ac:dyDescent="0.25">
      <c r="A20" s="12" t="s">
        <v>510</v>
      </c>
      <c r="B20" s="30" t="s">
        <v>511</v>
      </c>
      <c r="C20" s="30" t="s">
        <v>139</v>
      </c>
      <c r="D20" s="13">
        <v>1000000</v>
      </c>
      <c r="E20" s="14">
        <v>1066.1400000000001</v>
      </c>
      <c r="F20" s="15">
        <v>2.9600000000000001E-2</v>
      </c>
      <c r="G20" s="15">
        <v>7.5849E-2</v>
      </c>
    </row>
    <row r="21" spans="1:7" x14ac:dyDescent="0.25">
      <c r="A21" s="12" t="s">
        <v>512</v>
      </c>
      <c r="B21" s="30" t="s">
        <v>513</v>
      </c>
      <c r="C21" s="30" t="s">
        <v>139</v>
      </c>
      <c r="D21" s="13">
        <v>1000000</v>
      </c>
      <c r="E21" s="14">
        <v>1034.1600000000001</v>
      </c>
      <c r="F21" s="15">
        <v>2.87E-2</v>
      </c>
      <c r="G21" s="15">
        <v>7.5952000000000006E-2</v>
      </c>
    </row>
    <row r="22" spans="1:7" x14ac:dyDescent="0.25">
      <c r="A22" s="12" t="s">
        <v>514</v>
      </c>
      <c r="B22" s="30" t="s">
        <v>515</v>
      </c>
      <c r="C22" s="30" t="s">
        <v>139</v>
      </c>
      <c r="D22" s="13">
        <v>1000000</v>
      </c>
      <c r="E22" s="14">
        <v>1033.6099999999999</v>
      </c>
      <c r="F22" s="15">
        <v>2.87E-2</v>
      </c>
      <c r="G22" s="15">
        <v>7.5800000000000006E-2</v>
      </c>
    </row>
    <row r="23" spans="1:7" x14ac:dyDescent="0.25">
      <c r="A23" s="12" t="s">
        <v>344</v>
      </c>
      <c r="B23" s="30" t="s">
        <v>345</v>
      </c>
      <c r="C23" s="30" t="s">
        <v>155</v>
      </c>
      <c r="D23" s="13">
        <v>1000000</v>
      </c>
      <c r="E23" s="14">
        <v>1032.8399999999999</v>
      </c>
      <c r="F23" s="15">
        <v>2.86E-2</v>
      </c>
      <c r="G23" s="15">
        <v>7.6148999999999994E-2</v>
      </c>
    </row>
    <row r="24" spans="1:7" x14ac:dyDescent="0.25">
      <c r="A24" s="12" t="s">
        <v>356</v>
      </c>
      <c r="B24" s="30" t="s">
        <v>357</v>
      </c>
      <c r="C24" s="30" t="s">
        <v>146</v>
      </c>
      <c r="D24" s="13">
        <v>1000000</v>
      </c>
      <c r="E24" s="14">
        <v>1022.16</v>
      </c>
      <c r="F24" s="15">
        <v>2.8299999999999999E-2</v>
      </c>
      <c r="G24" s="15">
        <v>7.6398999999999995E-2</v>
      </c>
    </row>
    <row r="25" spans="1:7" x14ac:dyDescent="0.25">
      <c r="A25" s="12" t="s">
        <v>398</v>
      </c>
      <c r="B25" s="30" t="s">
        <v>399</v>
      </c>
      <c r="C25" s="30" t="s">
        <v>139</v>
      </c>
      <c r="D25" s="13">
        <v>1000000</v>
      </c>
      <c r="E25" s="14">
        <v>988.48</v>
      </c>
      <c r="F25" s="15">
        <v>2.7400000000000001E-2</v>
      </c>
      <c r="G25" s="15">
        <v>7.5549000000000005E-2</v>
      </c>
    </row>
    <row r="26" spans="1:7" x14ac:dyDescent="0.25">
      <c r="A26" s="12" t="s">
        <v>307</v>
      </c>
      <c r="B26" s="30" t="s">
        <v>308</v>
      </c>
      <c r="C26" s="30" t="s">
        <v>139</v>
      </c>
      <c r="D26" s="13">
        <v>1000000</v>
      </c>
      <c r="E26" s="14">
        <v>983.42</v>
      </c>
      <c r="F26" s="15">
        <v>2.7300000000000001E-2</v>
      </c>
      <c r="G26" s="15">
        <v>7.6999999999999999E-2</v>
      </c>
    </row>
    <row r="27" spans="1:7" x14ac:dyDescent="0.25">
      <c r="A27" s="12" t="s">
        <v>325</v>
      </c>
      <c r="B27" s="30" t="s">
        <v>326</v>
      </c>
      <c r="C27" s="30" t="s">
        <v>139</v>
      </c>
      <c r="D27" s="13">
        <v>800000</v>
      </c>
      <c r="E27" s="14">
        <v>790.24</v>
      </c>
      <c r="F27" s="15">
        <v>2.1899999999999999E-2</v>
      </c>
      <c r="G27" s="15">
        <v>7.7100000000000002E-2</v>
      </c>
    </row>
    <row r="28" spans="1:7" x14ac:dyDescent="0.25">
      <c r="A28" s="12" t="s">
        <v>516</v>
      </c>
      <c r="B28" s="30" t="s">
        <v>517</v>
      </c>
      <c r="C28" s="30" t="s">
        <v>343</v>
      </c>
      <c r="D28" s="13">
        <v>500000</v>
      </c>
      <c r="E28" s="14">
        <v>530.72</v>
      </c>
      <c r="F28" s="15">
        <v>1.47E-2</v>
      </c>
      <c r="G28" s="15">
        <v>7.6848E-2</v>
      </c>
    </row>
    <row r="29" spans="1:7" x14ac:dyDescent="0.25">
      <c r="A29" s="12" t="s">
        <v>518</v>
      </c>
      <c r="B29" s="30" t="s">
        <v>519</v>
      </c>
      <c r="C29" s="30" t="s">
        <v>139</v>
      </c>
      <c r="D29" s="13">
        <v>500000</v>
      </c>
      <c r="E29" s="14">
        <v>525.74</v>
      </c>
      <c r="F29" s="15">
        <v>1.46E-2</v>
      </c>
      <c r="G29" s="15">
        <v>7.5949000000000003E-2</v>
      </c>
    </row>
    <row r="30" spans="1:7" x14ac:dyDescent="0.25">
      <c r="A30" s="12" t="s">
        <v>321</v>
      </c>
      <c r="B30" s="30" t="s">
        <v>322</v>
      </c>
      <c r="C30" s="30" t="s">
        <v>139</v>
      </c>
      <c r="D30" s="13">
        <v>500000</v>
      </c>
      <c r="E30" s="14">
        <v>503.09</v>
      </c>
      <c r="F30" s="15">
        <v>1.3899999999999999E-2</v>
      </c>
      <c r="G30" s="15">
        <v>7.5800000000000006E-2</v>
      </c>
    </row>
    <row r="31" spans="1:7" x14ac:dyDescent="0.25">
      <c r="A31" s="12" t="s">
        <v>520</v>
      </c>
      <c r="B31" s="30" t="s">
        <v>521</v>
      </c>
      <c r="C31" s="30" t="s">
        <v>139</v>
      </c>
      <c r="D31" s="13">
        <v>120000</v>
      </c>
      <c r="E31" s="14">
        <v>128.87</v>
      </c>
      <c r="F31" s="15">
        <v>3.5999999999999999E-3</v>
      </c>
      <c r="G31" s="15">
        <v>7.6349E-2</v>
      </c>
    </row>
    <row r="32" spans="1:7" x14ac:dyDescent="0.25">
      <c r="A32" s="12" t="s">
        <v>522</v>
      </c>
      <c r="B32" s="30" t="s">
        <v>523</v>
      </c>
      <c r="C32" s="30" t="s">
        <v>139</v>
      </c>
      <c r="D32" s="13">
        <v>10000</v>
      </c>
      <c r="E32" s="14">
        <v>10.4</v>
      </c>
      <c r="F32" s="15">
        <v>2.9999999999999997E-4</v>
      </c>
      <c r="G32" s="15">
        <v>7.8702999999999995E-2</v>
      </c>
    </row>
    <row r="33" spans="1:7" x14ac:dyDescent="0.25">
      <c r="A33" s="16" t="s">
        <v>102</v>
      </c>
      <c r="B33" s="31"/>
      <c r="C33" s="31"/>
      <c r="D33" s="17"/>
      <c r="E33" s="18">
        <v>31535.07</v>
      </c>
      <c r="F33" s="19">
        <v>0.87419999999999998</v>
      </c>
      <c r="G33" s="20"/>
    </row>
    <row r="34" spans="1:7" x14ac:dyDescent="0.25">
      <c r="A34" s="12"/>
      <c r="B34" s="30"/>
      <c r="C34" s="30"/>
      <c r="D34" s="13"/>
      <c r="E34" s="14"/>
      <c r="F34" s="15"/>
      <c r="G34" s="15"/>
    </row>
    <row r="35" spans="1:7" x14ac:dyDescent="0.25">
      <c r="A35" s="16" t="s">
        <v>404</v>
      </c>
      <c r="B35" s="30"/>
      <c r="C35" s="30"/>
      <c r="D35" s="13"/>
      <c r="E35" s="14"/>
      <c r="F35" s="15"/>
      <c r="G35" s="15"/>
    </row>
    <row r="36" spans="1:7" x14ac:dyDescent="0.25">
      <c r="A36" s="12" t="s">
        <v>405</v>
      </c>
      <c r="B36" s="30" t="s">
        <v>406</v>
      </c>
      <c r="C36" s="30" t="s">
        <v>97</v>
      </c>
      <c r="D36" s="13">
        <v>2500000</v>
      </c>
      <c r="E36" s="14">
        <v>2464.75</v>
      </c>
      <c r="F36" s="15">
        <v>6.83E-2</v>
      </c>
      <c r="G36" s="15">
        <v>7.3743000000000003E-2</v>
      </c>
    </row>
    <row r="37" spans="1:7" x14ac:dyDescent="0.25">
      <c r="A37" s="16" t="s">
        <v>102</v>
      </c>
      <c r="B37" s="31"/>
      <c r="C37" s="31"/>
      <c r="D37" s="17"/>
      <c r="E37" s="18">
        <v>2464.75</v>
      </c>
      <c r="F37" s="19">
        <v>6.83E-2</v>
      </c>
      <c r="G37" s="20"/>
    </row>
    <row r="38" spans="1:7" x14ac:dyDescent="0.25">
      <c r="A38" s="12"/>
      <c r="B38" s="30"/>
      <c r="C38" s="30"/>
      <c r="D38" s="13"/>
      <c r="E38" s="14"/>
      <c r="F38" s="15"/>
      <c r="G38" s="15"/>
    </row>
    <row r="39" spans="1:7" x14ac:dyDescent="0.25">
      <c r="A39" s="16" t="s">
        <v>195</v>
      </c>
      <c r="B39" s="30"/>
      <c r="C39" s="30"/>
      <c r="D39" s="13"/>
      <c r="E39" s="14"/>
      <c r="F39" s="15"/>
      <c r="G39" s="15"/>
    </row>
    <row r="40" spans="1:7" x14ac:dyDescent="0.25">
      <c r="A40" s="16" t="s">
        <v>102</v>
      </c>
      <c r="B40" s="30"/>
      <c r="C40" s="30"/>
      <c r="D40" s="13"/>
      <c r="E40" s="35" t="s">
        <v>92</v>
      </c>
      <c r="F40" s="36" t="s">
        <v>92</v>
      </c>
      <c r="G40" s="15"/>
    </row>
    <row r="41" spans="1:7" x14ac:dyDescent="0.25">
      <c r="A41" s="12"/>
      <c r="B41" s="30"/>
      <c r="C41" s="30"/>
      <c r="D41" s="13"/>
      <c r="E41" s="14"/>
      <c r="F41" s="15"/>
      <c r="G41" s="15"/>
    </row>
    <row r="42" spans="1:7" x14ac:dyDescent="0.25">
      <c r="A42" s="16" t="s">
        <v>196</v>
      </c>
      <c r="B42" s="30"/>
      <c r="C42" s="30"/>
      <c r="D42" s="13"/>
      <c r="E42" s="14"/>
      <c r="F42" s="15"/>
      <c r="G42" s="15"/>
    </row>
    <row r="43" spans="1:7" x14ac:dyDescent="0.25">
      <c r="A43" s="16" t="s">
        <v>102</v>
      </c>
      <c r="B43" s="30"/>
      <c r="C43" s="30"/>
      <c r="D43" s="13"/>
      <c r="E43" s="35" t="s">
        <v>92</v>
      </c>
      <c r="F43" s="36" t="s">
        <v>92</v>
      </c>
      <c r="G43" s="15"/>
    </row>
    <row r="44" spans="1:7" x14ac:dyDescent="0.25">
      <c r="A44" s="12"/>
      <c r="B44" s="30"/>
      <c r="C44" s="30"/>
      <c r="D44" s="13"/>
      <c r="E44" s="14"/>
      <c r="F44" s="15"/>
      <c r="G44" s="15"/>
    </row>
    <row r="45" spans="1:7" x14ac:dyDescent="0.25">
      <c r="A45" s="21" t="s">
        <v>127</v>
      </c>
      <c r="B45" s="32"/>
      <c r="C45" s="32"/>
      <c r="D45" s="22"/>
      <c r="E45" s="18">
        <v>33999.82</v>
      </c>
      <c r="F45" s="19">
        <v>0.9425</v>
      </c>
      <c r="G45" s="20"/>
    </row>
    <row r="46" spans="1:7" x14ac:dyDescent="0.25">
      <c r="A46" s="12"/>
      <c r="B46" s="30"/>
      <c r="C46" s="30"/>
      <c r="D46" s="13"/>
      <c r="E46" s="14"/>
      <c r="F46" s="15"/>
      <c r="G46" s="15"/>
    </row>
    <row r="47" spans="1:7" x14ac:dyDescent="0.25">
      <c r="A47" s="12"/>
      <c r="B47" s="30"/>
      <c r="C47" s="30"/>
      <c r="D47" s="13"/>
      <c r="E47" s="14"/>
      <c r="F47" s="15"/>
      <c r="G47" s="15"/>
    </row>
    <row r="48" spans="1:7" x14ac:dyDescent="0.25">
      <c r="A48" s="16" t="s">
        <v>128</v>
      </c>
      <c r="B48" s="30"/>
      <c r="C48" s="30"/>
      <c r="D48" s="13"/>
      <c r="E48" s="14"/>
      <c r="F48" s="15"/>
      <c r="G48" s="15"/>
    </row>
    <row r="49" spans="1:7" x14ac:dyDescent="0.25">
      <c r="A49" s="12" t="s">
        <v>129</v>
      </c>
      <c r="B49" s="30"/>
      <c r="C49" s="30"/>
      <c r="D49" s="13"/>
      <c r="E49" s="14">
        <v>874.57</v>
      </c>
      <c r="F49" s="15">
        <v>2.4199999999999999E-2</v>
      </c>
      <c r="G49" s="15">
        <v>5.9233000000000001E-2</v>
      </c>
    </row>
    <row r="50" spans="1:7" x14ac:dyDescent="0.25">
      <c r="A50" s="16" t="s">
        <v>102</v>
      </c>
      <c r="B50" s="31"/>
      <c r="C50" s="31"/>
      <c r="D50" s="17"/>
      <c r="E50" s="18">
        <v>874.57</v>
      </c>
      <c r="F50" s="19">
        <v>2.4199999999999999E-2</v>
      </c>
      <c r="G50" s="20"/>
    </row>
    <row r="51" spans="1:7" x14ac:dyDescent="0.25">
      <c r="A51" s="12"/>
      <c r="B51" s="30"/>
      <c r="C51" s="30"/>
      <c r="D51" s="13"/>
      <c r="E51" s="14"/>
      <c r="F51" s="15"/>
      <c r="G51" s="15"/>
    </row>
    <row r="52" spans="1:7" x14ac:dyDescent="0.25">
      <c r="A52" s="21" t="s">
        <v>127</v>
      </c>
      <c r="B52" s="32"/>
      <c r="C52" s="32"/>
      <c r="D52" s="22"/>
      <c r="E52" s="18">
        <v>874.57</v>
      </c>
      <c r="F52" s="19">
        <v>2.4199999999999999E-2</v>
      </c>
      <c r="G52" s="20"/>
    </row>
    <row r="53" spans="1:7" x14ac:dyDescent="0.25">
      <c r="A53" s="12" t="s">
        <v>130</v>
      </c>
      <c r="B53" s="30"/>
      <c r="C53" s="30"/>
      <c r="D53" s="13"/>
      <c r="E53" s="14">
        <v>1135.7333670999999</v>
      </c>
      <c r="F53" s="15">
        <v>3.1481000000000002E-2</v>
      </c>
      <c r="G53" s="15"/>
    </row>
    <row r="54" spans="1:7" x14ac:dyDescent="0.25">
      <c r="A54" s="12" t="s">
        <v>131</v>
      </c>
      <c r="B54" s="30"/>
      <c r="C54" s="30"/>
      <c r="D54" s="13"/>
      <c r="E54" s="14">
        <v>66.186632900000006</v>
      </c>
      <c r="F54" s="15">
        <v>1.8190000000000001E-3</v>
      </c>
      <c r="G54" s="15">
        <v>5.9233000000000001E-2</v>
      </c>
    </row>
    <row r="55" spans="1:7" x14ac:dyDescent="0.25">
      <c r="A55" s="25" t="s">
        <v>132</v>
      </c>
      <c r="B55" s="33"/>
      <c r="C55" s="33"/>
      <c r="D55" s="26"/>
      <c r="E55" s="27">
        <v>36076.31</v>
      </c>
      <c r="F55" s="28">
        <v>1</v>
      </c>
      <c r="G55" s="28"/>
    </row>
    <row r="57" spans="1:7" x14ac:dyDescent="0.25">
      <c r="A57" s="1" t="s">
        <v>134</v>
      </c>
    </row>
    <row r="60" spans="1:7" x14ac:dyDescent="0.25">
      <c r="A60" s="1" t="s">
        <v>1957</v>
      </c>
    </row>
    <row r="61" spans="1:7" x14ac:dyDescent="0.25">
      <c r="A61" s="47" t="s">
        <v>1958</v>
      </c>
      <c r="B61" s="34" t="s">
        <v>92</v>
      </c>
    </row>
    <row r="62" spans="1:7" x14ac:dyDescent="0.25">
      <c r="A62" t="s">
        <v>1959</v>
      </c>
    </row>
    <row r="63" spans="1:7" x14ac:dyDescent="0.25">
      <c r="A63" t="s">
        <v>1960</v>
      </c>
      <c r="B63" t="s">
        <v>1961</v>
      </c>
      <c r="C63" t="s">
        <v>1961</v>
      </c>
    </row>
    <row r="64" spans="1:7" x14ac:dyDescent="0.25">
      <c r="B64" s="48">
        <v>44803</v>
      </c>
      <c r="C64" s="48">
        <v>44834</v>
      </c>
    </row>
    <row r="65" spans="1:7" x14ac:dyDescent="0.25">
      <c r="A65" t="s">
        <v>1963</v>
      </c>
      <c r="B65" t="s">
        <v>1964</v>
      </c>
      <c r="C65" t="s">
        <v>1964</v>
      </c>
      <c r="E65" s="2"/>
      <c r="G65"/>
    </row>
    <row r="66" spans="1:7" x14ac:dyDescent="0.25">
      <c r="A66" t="s">
        <v>1986</v>
      </c>
      <c r="B66">
        <v>14.739599999999999</v>
      </c>
      <c r="C66">
        <v>14.6004</v>
      </c>
      <c r="E66" s="2"/>
      <c r="G66"/>
    </row>
    <row r="67" spans="1:7" x14ac:dyDescent="0.25">
      <c r="A67" t="s">
        <v>1965</v>
      </c>
      <c r="B67">
        <v>20.725100000000001</v>
      </c>
      <c r="C67">
        <v>20.590699999999998</v>
      </c>
      <c r="E67" s="2"/>
      <c r="G67"/>
    </row>
    <row r="68" spans="1:7" x14ac:dyDescent="0.25">
      <c r="A68" t="s">
        <v>1966</v>
      </c>
      <c r="B68">
        <v>18.316800000000001</v>
      </c>
      <c r="C68">
        <v>18.198</v>
      </c>
      <c r="E68" s="2"/>
      <c r="G68"/>
    </row>
    <row r="69" spans="1:7" x14ac:dyDescent="0.25">
      <c r="A69" t="s">
        <v>1987</v>
      </c>
      <c r="B69">
        <v>10.9838</v>
      </c>
      <c r="C69">
        <v>10.912599999999999</v>
      </c>
      <c r="E69" s="2"/>
      <c r="G69"/>
    </row>
    <row r="70" spans="1:7" x14ac:dyDescent="0.25">
      <c r="A70" t="s">
        <v>1988</v>
      </c>
      <c r="B70">
        <v>10.579599999999999</v>
      </c>
      <c r="C70">
        <v>10.4397</v>
      </c>
      <c r="E70" s="2"/>
      <c r="G70"/>
    </row>
    <row r="71" spans="1:7" x14ac:dyDescent="0.25">
      <c r="A71" t="s">
        <v>1974</v>
      </c>
      <c r="B71" t="s">
        <v>1964</v>
      </c>
      <c r="C71" t="s">
        <v>1964</v>
      </c>
      <c r="E71" s="2"/>
      <c r="G71"/>
    </row>
    <row r="72" spans="1:7" x14ac:dyDescent="0.25">
      <c r="A72" t="s">
        <v>1989</v>
      </c>
      <c r="B72">
        <v>14.3636</v>
      </c>
      <c r="C72">
        <v>14.225899999999999</v>
      </c>
      <c r="E72" s="2"/>
      <c r="G72"/>
    </row>
    <row r="73" spans="1:7" x14ac:dyDescent="0.25">
      <c r="A73" t="s">
        <v>1990</v>
      </c>
      <c r="B73">
        <v>20.181799999999999</v>
      </c>
      <c r="C73">
        <v>20.044899999999998</v>
      </c>
      <c r="E73" s="2"/>
      <c r="G73"/>
    </row>
    <row r="74" spans="1:7" x14ac:dyDescent="0.25">
      <c r="A74" t="s">
        <v>1991</v>
      </c>
      <c r="B74">
        <v>17.780799999999999</v>
      </c>
      <c r="C74">
        <v>17.6602</v>
      </c>
      <c r="E74" s="2"/>
      <c r="G74"/>
    </row>
    <row r="75" spans="1:7" x14ac:dyDescent="0.25">
      <c r="A75" t="s">
        <v>1992</v>
      </c>
      <c r="B75">
        <v>11.172000000000001</v>
      </c>
      <c r="C75">
        <v>11.096299999999999</v>
      </c>
      <c r="E75" s="2"/>
      <c r="G75"/>
    </row>
    <row r="76" spans="1:7" x14ac:dyDescent="0.25">
      <c r="A76" t="s">
        <v>1993</v>
      </c>
      <c r="B76">
        <v>10.174799999999999</v>
      </c>
      <c r="C76">
        <v>10.039199999999999</v>
      </c>
      <c r="E76" s="2"/>
      <c r="G76"/>
    </row>
    <row r="77" spans="1:7" x14ac:dyDescent="0.25">
      <c r="A77" t="s">
        <v>1975</v>
      </c>
      <c r="E77" s="2"/>
      <c r="G77"/>
    </row>
    <row r="79" spans="1:7" x14ac:dyDescent="0.25">
      <c r="A79" t="s">
        <v>1994</v>
      </c>
    </row>
    <row r="81" spans="1:4" x14ac:dyDescent="0.25">
      <c r="A81" s="50" t="s">
        <v>1995</v>
      </c>
      <c r="B81" s="50" t="s">
        <v>1996</v>
      </c>
      <c r="C81" s="50" t="s">
        <v>1997</v>
      </c>
      <c r="D81" s="50" t="s">
        <v>1998</v>
      </c>
    </row>
    <row r="82" spans="1:4" x14ac:dyDescent="0.25">
      <c r="A82" s="50" t="s">
        <v>1999</v>
      </c>
      <c r="B82" s="50"/>
      <c r="C82" s="50">
        <v>4.4043800000000001E-2</v>
      </c>
      <c r="D82" s="50">
        <v>4.4043800000000001E-2</v>
      </c>
    </row>
    <row r="83" spans="1:4" x14ac:dyDescent="0.25">
      <c r="A83" s="50" t="s">
        <v>2000</v>
      </c>
      <c r="B83" s="50"/>
      <c r="C83" s="50">
        <v>9.63614E-2</v>
      </c>
      <c r="D83" s="50">
        <v>9.63614E-2</v>
      </c>
    </row>
    <row r="84" spans="1:4" x14ac:dyDescent="0.25">
      <c r="A84" s="50" t="s">
        <v>2001</v>
      </c>
      <c r="B84" s="50"/>
      <c r="C84" s="50">
        <v>4.0678800000000001E-2</v>
      </c>
      <c r="D84" s="50">
        <v>4.0678800000000001E-2</v>
      </c>
    </row>
    <row r="85" spans="1:4" x14ac:dyDescent="0.25">
      <c r="A85" s="50" t="s">
        <v>2002</v>
      </c>
      <c r="B85" s="50"/>
      <c r="C85" s="50">
        <v>8.9852600000000005E-2</v>
      </c>
      <c r="D85" s="50">
        <v>8.9852600000000005E-2</v>
      </c>
    </row>
    <row r="87" spans="1:4" x14ac:dyDescent="0.25">
      <c r="A87" t="s">
        <v>1977</v>
      </c>
      <c r="B87" s="34" t="s">
        <v>92</v>
      </c>
    </row>
    <row r="88" spans="1:4" ht="30" x14ac:dyDescent="0.25">
      <c r="A88" s="47" t="s">
        <v>1978</v>
      </c>
      <c r="B88" s="34" t="s">
        <v>92</v>
      </c>
    </row>
    <row r="89" spans="1:4" x14ac:dyDescent="0.25">
      <c r="A89" s="47" t="s">
        <v>1979</v>
      </c>
      <c r="B89" s="34" t="s">
        <v>92</v>
      </c>
    </row>
    <row r="90" spans="1:4" x14ac:dyDescent="0.25">
      <c r="A90" t="s">
        <v>1980</v>
      </c>
      <c r="B90" s="49">
        <v>6.6042955007781199</v>
      </c>
    </row>
    <row r="91" spans="1:4" ht="30" x14ac:dyDescent="0.25">
      <c r="A91" s="47" t="s">
        <v>1981</v>
      </c>
      <c r="B91" s="34" t="s">
        <v>92</v>
      </c>
    </row>
    <row r="92" spans="1:4" ht="30" x14ac:dyDescent="0.25">
      <c r="A92" s="47" t="s">
        <v>1982</v>
      </c>
      <c r="B92" s="34" t="s">
        <v>92</v>
      </c>
    </row>
    <row r="93" spans="1:4" x14ac:dyDescent="0.25">
      <c r="A93" s="47" t="s">
        <v>2114</v>
      </c>
      <c r="B93" s="34" t="s">
        <v>92</v>
      </c>
    </row>
    <row r="94" spans="1:4" x14ac:dyDescent="0.25">
      <c r="A94" s="47" t="s">
        <v>2115</v>
      </c>
      <c r="B94" s="34" t="s">
        <v>92</v>
      </c>
    </row>
    <row r="98" spans="1:6" ht="30" x14ac:dyDescent="0.25">
      <c r="A98" s="63" t="s">
        <v>2164</v>
      </c>
      <c r="B98" s="55" t="s">
        <v>2165</v>
      </c>
      <c r="C98" s="55" t="s">
        <v>2121</v>
      </c>
      <c r="D98" s="65" t="s">
        <v>2122</v>
      </c>
      <c r="E98" s="65" t="s">
        <v>2121</v>
      </c>
      <c r="F98" s="65" t="s">
        <v>2122</v>
      </c>
    </row>
    <row r="99" spans="1:6" ht="89.45" customHeight="1" x14ac:dyDescent="0.25">
      <c r="A99" s="64" t="str">
        <f>HYPERLINK("[EDEL_Portfolio Monthly 30092022.xlsx]EDBPDF!A1","Edelweiss Banking and PSU Debt Fund")</f>
        <v>Edelweiss Banking and PSU Debt Fund</v>
      </c>
      <c r="B99" s="56"/>
      <c r="C99" s="60" t="s">
        <v>2130</v>
      </c>
      <c r="D99" s="56"/>
      <c r="E99" s="57" t="s">
        <v>2131</v>
      </c>
      <c r="F99" s="56"/>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FE2B7-3F06-4957-964F-F0A56B32507B}">
  <dimension ref="A1:H93"/>
  <sheetViews>
    <sheetView showGridLines="0" workbookViewId="0">
      <pane ySplit="4" topLeftCell="A74" activePane="bottomLeft" state="frozen"/>
      <selection activeCell="H1" sqref="H1"/>
      <selection pane="bottomLeft" activeCell="H1" sqref="H1"/>
    </sheetView>
  </sheetViews>
  <sheetFormatPr defaultRowHeight="15" x14ac:dyDescent="0.25"/>
  <cols>
    <col min="1" max="1" width="70.85546875" customWidth="1"/>
    <col min="2" max="2" width="15.85546875" customWidth="1"/>
    <col min="3" max="3" width="26.5703125" customWidth="1"/>
    <col min="4" max="4" width="15.140625" customWidth="1"/>
    <col min="5" max="5" width="16.42578125" customWidth="1"/>
    <col min="6" max="6" width="15.140625" customWidth="1"/>
    <col min="7" max="7" width="5.85546875" style="2" bestFit="1" customWidth="1"/>
    <col min="12" max="12" width="65.85546875" bestFit="1" customWidth="1"/>
    <col min="13" max="13" width="10" bestFit="1" customWidth="1"/>
    <col min="14" max="14" width="9.85546875" bestFit="1" customWidth="1"/>
    <col min="15" max="15" width="14.85546875" bestFit="1" customWidth="1"/>
    <col min="16" max="16" width="11.5703125" bestFit="1" customWidth="1"/>
  </cols>
  <sheetData>
    <row r="1" spans="1:8" ht="18.75" x14ac:dyDescent="0.25">
      <c r="A1" s="66" t="s">
        <v>21</v>
      </c>
      <c r="B1" s="66"/>
      <c r="C1" s="66"/>
      <c r="D1" s="66"/>
      <c r="E1" s="66"/>
      <c r="F1" s="66"/>
      <c r="G1" s="66"/>
      <c r="H1" s="51" t="str">
        <f>HYPERLINK("[EDEL_Portfolio Monthly 30092022.xlsx]Index!A1","Index")</f>
        <v>Index</v>
      </c>
    </row>
    <row r="2" spans="1:8" ht="18.75" x14ac:dyDescent="0.25">
      <c r="A2" s="66" t="s">
        <v>22</v>
      </c>
      <c r="B2" s="66"/>
      <c r="C2" s="66"/>
      <c r="D2" s="66"/>
      <c r="E2" s="66"/>
      <c r="F2" s="66"/>
      <c r="G2" s="66"/>
    </row>
    <row r="4" spans="1:8" ht="24" x14ac:dyDescent="0.25">
      <c r="A4" s="3" t="s">
        <v>0</v>
      </c>
      <c r="B4" s="3" t="s">
        <v>1</v>
      </c>
      <c r="C4" s="3" t="s">
        <v>5</v>
      </c>
      <c r="D4" s="4" t="s">
        <v>2</v>
      </c>
      <c r="E4" s="5" t="s">
        <v>4</v>
      </c>
      <c r="F4" s="5" t="s">
        <v>3</v>
      </c>
      <c r="G4" s="6" t="s">
        <v>6</v>
      </c>
    </row>
    <row r="5" spans="1:8" x14ac:dyDescent="0.25">
      <c r="A5" s="7"/>
      <c r="B5" s="29"/>
      <c r="C5" s="29"/>
      <c r="D5" s="8"/>
      <c r="E5" s="9"/>
      <c r="F5" s="10"/>
      <c r="G5" s="11"/>
    </row>
    <row r="6" spans="1:8" x14ac:dyDescent="0.25">
      <c r="A6" s="12"/>
      <c r="B6" s="30"/>
      <c r="C6" s="30"/>
      <c r="D6" s="13"/>
      <c r="E6" s="14"/>
      <c r="F6" s="15"/>
      <c r="G6" s="15"/>
    </row>
    <row r="7" spans="1:8" x14ac:dyDescent="0.25">
      <c r="A7" s="16" t="s">
        <v>91</v>
      </c>
      <c r="B7" s="30"/>
      <c r="C7" s="30"/>
      <c r="D7" s="13"/>
      <c r="E7" s="14" t="s">
        <v>92</v>
      </c>
      <c r="F7" s="15" t="s">
        <v>92</v>
      </c>
      <c r="G7" s="15"/>
    </row>
    <row r="8" spans="1:8" x14ac:dyDescent="0.25">
      <c r="A8" s="12"/>
      <c r="B8" s="30"/>
      <c r="C8" s="30"/>
      <c r="D8" s="13"/>
      <c r="E8" s="14"/>
      <c r="F8" s="15"/>
      <c r="G8" s="15"/>
    </row>
    <row r="9" spans="1:8" x14ac:dyDescent="0.25">
      <c r="A9" s="16" t="s">
        <v>135</v>
      </c>
      <c r="B9" s="30"/>
      <c r="C9" s="30"/>
      <c r="D9" s="13"/>
      <c r="E9" s="14"/>
      <c r="F9" s="15"/>
      <c r="G9" s="15"/>
    </row>
    <row r="10" spans="1:8" x14ac:dyDescent="0.25">
      <c r="A10" s="16" t="s">
        <v>136</v>
      </c>
      <c r="B10" s="30"/>
      <c r="C10" s="30"/>
      <c r="D10" s="13"/>
      <c r="E10" s="14"/>
      <c r="F10" s="15"/>
      <c r="G10" s="15"/>
    </row>
    <row r="11" spans="1:8" x14ac:dyDescent="0.25">
      <c r="A11" s="12" t="s">
        <v>524</v>
      </c>
      <c r="B11" s="30" t="s">
        <v>525</v>
      </c>
      <c r="C11" s="30" t="s">
        <v>139</v>
      </c>
      <c r="D11" s="13">
        <v>6000000</v>
      </c>
      <c r="E11" s="14">
        <v>5970.4</v>
      </c>
      <c r="F11" s="15">
        <v>7.4099999999999999E-2</v>
      </c>
      <c r="G11" s="15">
        <v>7.3849999999999999E-2</v>
      </c>
    </row>
    <row r="12" spans="1:8" x14ac:dyDescent="0.25">
      <c r="A12" s="12" t="s">
        <v>526</v>
      </c>
      <c r="B12" s="30" t="s">
        <v>527</v>
      </c>
      <c r="C12" s="30" t="s">
        <v>139</v>
      </c>
      <c r="D12" s="13">
        <v>5500000</v>
      </c>
      <c r="E12" s="14">
        <v>5260.69</v>
      </c>
      <c r="F12" s="15">
        <v>6.5299999999999997E-2</v>
      </c>
      <c r="G12" s="15">
        <v>7.4499999999999997E-2</v>
      </c>
    </row>
    <row r="13" spans="1:8" x14ac:dyDescent="0.25">
      <c r="A13" s="12" t="s">
        <v>528</v>
      </c>
      <c r="B13" s="30" t="s">
        <v>529</v>
      </c>
      <c r="C13" s="30" t="s">
        <v>139</v>
      </c>
      <c r="D13" s="13">
        <v>5000000</v>
      </c>
      <c r="E13" s="14">
        <v>5078.67</v>
      </c>
      <c r="F13" s="15">
        <v>6.3100000000000003E-2</v>
      </c>
      <c r="G13" s="15">
        <v>7.5050000000000006E-2</v>
      </c>
    </row>
    <row r="14" spans="1:8" x14ac:dyDescent="0.25">
      <c r="A14" s="12" t="s">
        <v>530</v>
      </c>
      <c r="B14" s="30" t="s">
        <v>531</v>
      </c>
      <c r="C14" s="30" t="s">
        <v>146</v>
      </c>
      <c r="D14" s="13">
        <v>5000000</v>
      </c>
      <c r="E14" s="14">
        <v>4969.62</v>
      </c>
      <c r="F14" s="15">
        <v>6.1699999999999998E-2</v>
      </c>
      <c r="G14" s="15">
        <v>7.4800000000000005E-2</v>
      </c>
    </row>
    <row r="15" spans="1:8" x14ac:dyDescent="0.25">
      <c r="A15" s="12" t="s">
        <v>532</v>
      </c>
      <c r="B15" s="30" t="s">
        <v>533</v>
      </c>
      <c r="C15" s="30" t="s">
        <v>139</v>
      </c>
      <c r="D15" s="13">
        <v>3500000</v>
      </c>
      <c r="E15" s="14">
        <v>3493.83</v>
      </c>
      <c r="F15" s="15">
        <v>4.3400000000000001E-2</v>
      </c>
      <c r="G15" s="15">
        <v>7.3999999999999996E-2</v>
      </c>
    </row>
    <row r="16" spans="1:8" x14ac:dyDescent="0.25">
      <c r="A16" s="12" t="s">
        <v>534</v>
      </c>
      <c r="B16" s="30" t="s">
        <v>535</v>
      </c>
      <c r="C16" s="30" t="s">
        <v>146</v>
      </c>
      <c r="D16" s="13">
        <v>2500000</v>
      </c>
      <c r="E16" s="14">
        <v>2504.4699999999998</v>
      </c>
      <c r="F16" s="15">
        <v>3.1099999999999999E-2</v>
      </c>
      <c r="G16" s="15">
        <v>7.4300000000000005E-2</v>
      </c>
    </row>
    <row r="17" spans="1:7" x14ac:dyDescent="0.25">
      <c r="A17" s="12" t="s">
        <v>536</v>
      </c>
      <c r="B17" s="30" t="s">
        <v>537</v>
      </c>
      <c r="C17" s="30" t="s">
        <v>139</v>
      </c>
      <c r="D17" s="13">
        <v>2500000</v>
      </c>
      <c r="E17" s="14">
        <v>2439.3200000000002</v>
      </c>
      <c r="F17" s="15">
        <v>3.0300000000000001E-2</v>
      </c>
      <c r="G17" s="15">
        <v>7.4399000000000007E-2</v>
      </c>
    </row>
    <row r="18" spans="1:7" x14ac:dyDescent="0.25">
      <c r="A18" s="12" t="s">
        <v>538</v>
      </c>
      <c r="B18" s="30" t="s">
        <v>539</v>
      </c>
      <c r="C18" s="30" t="s">
        <v>139</v>
      </c>
      <c r="D18" s="13">
        <v>2000000</v>
      </c>
      <c r="E18" s="14">
        <v>1987.22</v>
      </c>
      <c r="F18" s="15">
        <v>2.47E-2</v>
      </c>
      <c r="G18" s="15">
        <v>7.4200000000000002E-2</v>
      </c>
    </row>
    <row r="19" spans="1:7" x14ac:dyDescent="0.25">
      <c r="A19" s="12" t="s">
        <v>540</v>
      </c>
      <c r="B19" s="30" t="s">
        <v>541</v>
      </c>
      <c r="C19" s="30" t="s">
        <v>146</v>
      </c>
      <c r="D19" s="13">
        <v>1000000</v>
      </c>
      <c r="E19" s="14">
        <v>992.27</v>
      </c>
      <c r="F19" s="15">
        <v>1.23E-2</v>
      </c>
      <c r="G19" s="15">
        <v>7.4550000000000005E-2</v>
      </c>
    </row>
    <row r="20" spans="1:7" x14ac:dyDescent="0.25">
      <c r="A20" s="12" t="s">
        <v>542</v>
      </c>
      <c r="B20" s="30" t="s">
        <v>543</v>
      </c>
      <c r="C20" s="30" t="s">
        <v>139</v>
      </c>
      <c r="D20" s="13">
        <v>500000</v>
      </c>
      <c r="E20" s="14">
        <v>514.9</v>
      </c>
      <c r="F20" s="15">
        <v>6.4000000000000003E-3</v>
      </c>
      <c r="G20" s="15">
        <v>7.4999999999999997E-2</v>
      </c>
    </row>
    <row r="21" spans="1:7" x14ac:dyDescent="0.25">
      <c r="A21" s="12" t="s">
        <v>544</v>
      </c>
      <c r="B21" s="30" t="s">
        <v>545</v>
      </c>
      <c r="C21" s="30" t="s">
        <v>139</v>
      </c>
      <c r="D21" s="13">
        <v>500000</v>
      </c>
      <c r="E21" s="14">
        <v>512.09</v>
      </c>
      <c r="F21" s="15">
        <v>6.4000000000000003E-3</v>
      </c>
      <c r="G21" s="15">
        <v>7.3349999999999999E-2</v>
      </c>
    </row>
    <row r="22" spans="1:7" x14ac:dyDescent="0.25">
      <c r="A22" s="12" t="s">
        <v>546</v>
      </c>
      <c r="B22" s="30" t="s">
        <v>547</v>
      </c>
      <c r="C22" s="30" t="s">
        <v>139</v>
      </c>
      <c r="D22" s="13">
        <v>500000</v>
      </c>
      <c r="E22" s="14">
        <v>495.88</v>
      </c>
      <c r="F22" s="15">
        <v>6.1999999999999998E-3</v>
      </c>
      <c r="G22" s="15">
        <v>7.4399999999999994E-2</v>
      </c>
    </row>
    <row r="23" spans="1:7" x14ac:dyDescent="0.25">
      <c r="A23" s="12" t="s">
        <v>548</v>
      </c>
      <c r="B23" s="30" t="s">
        <v>549</v>
      </c>
      <c r="C23" s="30" t="s">
        <v>146</v>
      </c>
      <c r="D23" s="13">
        <v>500000</v>
      </c>
      <c r="E23" s="14">
        <v>495.35</v>
      </c>
      <c r="F23" s="15">
        <v>6.1999999999999998E-3</v>
      </c>
      <c r="G23" s="15">
        <v>7.6600000000000001E-2</v>
      </c>
    </row>
    <row r="24" spans="1:7" x14ac:dyDescent="0.25">
      <c r="A24" s="16" t="s">
        <v>102</v>
      </c>
      <c r="B24" s="31"/>
      <c r="C24" s="31"/>
      <c r="D24" s="17"/>
      <c r="E24" s="18">
        <v>34714.71</v>
      </c>
      <c r="F24" s="19">
        <v>0.43120000000000003</v>
      </c>
      <c r="G24" s="20"/>
    </row>
    <row r="25" spans="1:7" x14ac:dyDescent="0.25">
      <c r="A25" s="16" t="s">
        <v>550</v>
      </c>
      <c r="B25" s="30"/>
      <c r="C25" s="30"/>
      <c r="D25" s="13"/>
      <c r="E25" s="14"/>
      <c r="F25" s="15"/>
      <c r="G25" s="15"/>
    </row>
    <row r="26" spans="1:7" x14ac:dyDescent="0.25">
      <c r="A26" s="12" t="s">
        <v>551</v>
      </c>
      <c r="B26" s="30" t="s">
        <v>552</v>
      </c>
      <c r="C26" s="30" t="s">
        <v>97</v>
      </c>
      <c r="D26" s="13">
        <v>5000000</v>
      </c>
      <c r="E26" s="14">
        <v>5097.3</v>
      </c>
      <c r="F26" s="15">
        <v>6.3299999999999995E-2</v>
      </c>
      <c r="G26" s="15">
        <v>7.3923000000000003E-2</v>
      </c>
    </row>
    <row r="27" spans="1:7" x14ac:dyDescent="0.25">
      <c r="A27" s="12" t="s">
        <v>553</v>
      </c>
      <c r="B27" s="30" t="s">
        <v>554</v>
      </c>
      <c r="C27" s="30" t="s">
        <v>97</v>
      </c>
      <c r="D27" s="13">
        <v>3500000</v>
      </c>
      <c r="E27" s="14">
        <v>3575.92</v>
      </c>
      <c r="F27" s="15">
        <v>4.4400000000000002E-2</v>
      </c>
      <c r="G27" s="15">
        <v>7.4385000000000007E-2</v>
      </c>
    </row>
    <row r="28" spans="1:7" x14ac:dyDescent="0.25">
      <c r="A28" s="12" t="s">
        <v>555</v>
      </c>
      <c r="B28" s="30" t="s">
        <v>556</v>
      </c>
      <c r="C28" s="30" t="s">
        <v>97</v>
      </c>
      <c r="D28" s="13">
        <v>2500000</v>
      </c>
      <c r="E28" s="14">
        <v>2554.52</v>
      </c>
      <c r="F28" s="15">
        <v>3.1699999999999999E-2</v>
      </c>
      <c r="G28" s="15">
        <v>7.4339000000000002E-2</v>
      </c>
    </row>
    <row r="29" spans="1:7" x14ac:dyDescent="0.25">
      <c r="A29" s="12" t="s">
        <v>557</v>
      </c>
      <c r="B29" s="30" t="s">
        <v>558</v>
      </c>
      <c r="C29" s="30" t="s">
        <v>97</v>
      </c>
      <c r="D29" s="13">
        <v>2500000</v>
      </c>
      <c r="E29" s="14">
        <v>2553.37</v>
      </c>
      <c r="F29" s="15">
        <v>3.1699999999999999E-2</v>
      </c>
      <c r="G29" s="15">
        <v>7.4231000000000005E-2</v>
      </c>
    </row>
    <row r="30" spans="1:7" x14ac:dyDescent="0.25">
      <c r="A30" s="12" t="s">
        <v>559</v>
      </c>
      <c r="B30" s="30" t="s">
        <v>560</v>
      </c>
      <c r="C30" s="30" t="s">
        <v>97</v>
      </c>
      <c r="D30" s="13">
        <v>2500000</v>
      </c>
      <c r="E30" s="14">
        <v>2552.04</v>
      </c>
      <c r="F30" s="15">
        <v>3.1699999999999999E-2</v>
      </c>
      <c r="G30" s="15">
        <v>7.4631000000000003E-2</v>
      </c>
    </row>
    <row r="31" spans="1:7" x14ac:dyDescent="0.25">
      <c r="A31" s="12" t="s">
        <v>561</v>
      </c>
      <c r="B31" s="30" t="s">
        <v>562</v>
      </c>
      <c r="C31" s="30" t="s">
        <v>97</v>
      </c>
      <c r="D31" s="13">
        <v>2500000</v>
      </c>
      <c r="E31" s="14">
        <v>2546.63</v>
      </c>
      <c r="F31" s="15">
        <v>3.1600000000000003E-2</v>
      </c>
      <c r="G31" s="15">
        <v>7.4349999999999999E-2</v>
      </c>
    </row>
    <row r="32" spans="1:7" x14ac:dyDescent="0.25">
      <c r="A32" s="12" t="s">
        <v>563</v>
      </c>
      <c r="B32" s="30" t="s">
        <v>564</v>
      </c>
      <c r="C32" s="30" t="s">
        <v>97</v>
      </c>
      <c r="D32" s="13">
        <v>2500000</v>
      </c>
      <c r="E32" s="14">
        <v>2539.73</v>
      </c>
      <c r="F32" s="15">
        <v>3.15E-2</v>
      </c>
      <c r="G32" s="15">
        <v>7.3993000000000003E-2</v>
      </c>
    </row>
    <row r="33" spans="1:7" x14ac:dyDescent="0.25">
      <c r="A33" s="12" t="s">
        <v>565</v>
      </c>
      <c r="B33" s="30" t="s">
        <v>566</v>
      </c>
      <c r="C33" s="30" t="s">
        <v>97</v>
      </c>
      <c r="D33" s="13">
        <v>2500000</v>
      </c>
      <c r="E33" s="14">
        <v>2537.92</v>
      </c>
      <c r="F33" s="15">
        <v>3.15E-2</v>
      </c>
      <c r="G33" s="15">
        <v>7.4012999999999995E-2</v>
      </c>
    </row>
    <row r="34" spans="1:7" x14ac:dyDescent="0.25">
      <c r="A34" s="12" t="s">
        <v>567</v>
      </c>
      <c r="B34" s="30" t="s">
        <v>568</v>
      </c>
      <c r="C34" s="30" t="s">
        <v>97</v>
      </c>
      <c r="D34" s="13">
        <v>2500000</v>
      </c>
      <c r="E34" s="14">
        <v>2529.4699999999998</v>
      </c>
      <c r="F34" s="15">
        <v>3.1399999999999997E-2</v>
      </c>
      <c r="G34" s="15">
        <v>7.3817999999999995E-2</v>
      </c>
    </row>
    <row r="35" spans="1:7" x14ac:dyDescent="0.25">
      <c r="A35" s="12" t="s">
        <v>569</v>
      </c>
      <c r="B35" s="30" t="s">
        <v>570</v>
      </c>
      <c r="C35" s="30" t="s">
        <v>97</v>
      </c>
      <c r="D35" s="13">
        <v>2000000</v>
      </c>
      <c r="E35" s="14">
        <v>2038.73</v>
      </c>
      <c r="F35" s="15">
        <v>2.53E-2</v>
      </c>
      <c r="G35" s="15">
        <v>7.4065000000000006E-2</v>
      </c>
    </row>
    <row r="36" spans="1:7" x14ac:dyDescent="0.25">
      <c r="A36" s="12" t="s">
        <v>571</v>
      </c>
      <c r="B36" s="30" t="s">
        <v>572</v>
      </c>
      <c r="C36" s="30" t="s">
        <v>97</v>
      </c>
      <c r="D36" s="13">
        <v>2000000</v>
      </c>
      <c r="E36" s="14">
        <v>2038.26</v>
      </c>
      <c r="F36" s="15">
        <v>2.53E-2</v>
      </c>
      <c r="G36" s="15">
        <v>7.3968000000000006E-2</v>
      </c>
    </row>
    <row r="37" spans="1:7" x14ac:dyDescent="0.25">
      <c r="A37" s="12" t="s">
        <v>573</v>
      </c>
      <c r="B37" s="30" t="s">
        <v>574</v>
      </c>
      <c r="C37" s="30" t="s">
        <v>97</v>
      </c>
      <c r="D37" s="13">
        <v>2000000</v>
      </c>
      <c r="E37" s="14">
        <v>2037.44</v>
      </c>
      <c r="F37" s="15">
        <v>2.53E-2</v>
      </c>
      <c r="G37" s="15">
        <v>7.4222999999999997E-2</v>
      </c>
    </row>
    <row r="38" spans="1:7" x14ac:dyDescent="0.25">
      <c r="A38" s="12" t="s">
        <v>575</v>
      </c>
      <c r="B38" s="30" t="s">
        <v>576</v>
      </c>
      <c r="C38" s="30" t="s">
        <v>97</v>
      </c>
      <c r="D38" s="13">
        <v>2000000</v>
      </c>
      <c r="E38" s="14">
        <v>2029.91</v>
      </c>
      <c r="F38" s="15">
        <v>2.52E-2</v>
      </c>
      <c r="G38" s="15">
        <v>7.3993000000000003E-2</v>
      </c>
    </row>
    <row r="39" spans="1:7" x14ac:dyDescent="0.25">
      <c r="A39" s="12" t="s">
        <v>577</v>
      </c>
      <c r="B39" s="30" t="s">
        <v>578</v>
      </c>
      <c r="C39" s="30" t="s">
        <v>97</v>
      </c>
      <c r="D39" s="13">
        <v>1000000</v>
      </c>
      <c r="E39" s="14">
        <v>1022.14</v>
      </c>
      <c r="F39" s="15">
        <v>1.2699999999999999E-2</v>
      </c>
      <c r="G39" s="15">
        <v>7.4586E-2</v>
      </c>
    </row>
    <row r="40" spans="1:7" x14ac:dyDescent="0.25">
      <c r="A40" s="12" t="s">
        <v>579</v>
      </c>
      <c r="B40" s="30" t="s">
        <v>580</v>
      </c>
      <c r="C40" s="30" t="s">
        <v>97</v>
      </c>
      <c r="D40" s="13">
        <v>1000000</v>
      </c>
      <c r="E40" s="14">
        <v>1020.23</v>
      </c>
      <c r="F40" s="15">
        <v>1.2699999999999999E-2</v>
      </c>
      <c r="G40" s="15">
        <v>7.3999999999999996E-2</v>
      </c>
    </row>
    <row r="41" spans="1:7" x14ac:dyDescent="0.25">
      <c r="A41" s="12" t="s">
        <v>581</v>
      </c>
      <c r="B41" s="30" t="s">
        <v>582</v>
      </c>
      <c r="C41" s="30" t="s">
        <v>97</v>
      </c>
      <c r="D41" s="13">
        <v>1000000</v>
      </c>
      <c r="E41" s="14">
        <v>1019.7</v>
      </c>
      <c r="F41" s="15">
        <v>1.2699999999999999E-2</v>
      </c>
      <c r="G41" s="15">
        <v>7.4093000000000006E-2</v>
      </c>
    </row>
    <row r="42" spans="1:7" x14ac:dyDescent="0.25">
      <c r="A42" s="12" t="s">
        <v>583</v>
      </c>
      <c r="B42" s="30" t="s">
        <v>584</v>
      </c>
      <c r="C42" s="30" t="s">
        <v>97</v>
      </c>
      <c r="D42" s="13">
        <v>1000000</v>
      </c>
      <c r="E42" s="14">
        <v>966.74</v>
      </c>
      <c r="F42" s="15">
        <v>1.2E-2</v>
      </c>
      <c r="G42" s="15">
        <v>7.3667999999999997E-2</v>
      </c>
    </row>
    <row r="43" spans="1:7" x14ac:dyDescent="0.25">
      <c r="A43" s="12" t="s">
        <v>585</v>
      </c>
      <c r="B43" s="30" t="s">
        <v>586</v>
      </c>
      <c r="C43" s="30" t="s">
        <v>97</v>
      </c>
      <c r="D43" s="13">
        <v>500000</v>
      </c>
      <c r="E43" s="14">
        <v>510.84</v>
      </c>
      <c r="F43" s="15">
        <v>6.3E-3</v>
      </c>
      <c r="G43" s="15">
        <v>7.4093000000000006E-2</v>
      </c>
    </row>
    <row r="44" spans="1:7" x14ac:dyDescent="0.25">
      <c r="A44" s="12" t="s">
        <v>587</v>
      </c>
      <c r="B44" s="30" t="s">
        <v>588</v>
      </c>
      <c r="C44" s="30" t="s">
        <v>97</v>
      </c>
      <c r="D44" s="13">
        <v>500000</v>
      </c>
      <c r="E44" s="14">
        <v>510.79</v>
      </c>
      <c r="F44" s="15">
        <v>6.3E-3</v>
      </c>
      <c r="G44" s="15">
        <v>7.4231000000000005E-2</v>
      </c>
    </row>
    <row r="45" spans="1:7" x14ac:dyDescent="0.25">
      <c r="A45" s="12" t="s">
        <v>589</v>
      </c>
      <c r="B45" s="30" t="s">
        <v>590</v>
      </c>
      <c r="C45" s="30" t="s">
        <v>97</v>
      </c>
      <c r="D45" s="13">
        <v>500000</v>
      </c>
      <c r="E45" s="14">
        <v>508.05</v>
      </c>
      <c r="F45" s="15">
        <v>6.3E-3</v>
      </c>
      <c r="G45" s="15">
        <v>7.4012999999999995E-2</v>
      </c>
    </row>
    <row r="46" spans="1:7" x14ac:dyDescent="0.25">
      <c r="A46" s="16" t="s">
        <v>102</v>
      </c>
      <c r="B46" s="31"/>
      <c r="C46" s="31"/>
      <c r="D46" s="17"/>
      <c r="E46" s="18">
        <v>40189.730000000003</v>
      </c>
      <c r="F46" s="19">
        <v>0.49890000000000001</v>
      </c>
      <c r="G46" s="20"/>
    </row>
    <row r="47" spans="1:7" x14ac:dyDescent="0.25">
      <c r="A47" s="12"/>
      <c r="B47" s="30"/>
      <c r="C47" s="30"/>
      <c r="D47" s="13"/>
      <c r="E47" s="14"/>
      <c r="F47" s="15"/>
      <c r="G47" s="15"/>
    </row>
    <row r="48" spans="1:7" x14ac:dyDescent="0.25">
      <c r="A48" s="12"/>
      <c r="B48" s="30"/>
      <c r="C48" s="30"/>
      <c r="D48" s="13"/>
      <c r="E48" s="14"/>
      <c r="F48" s="15"/>
      <c r="G48" s="15"/>
    </row>
    <row r="49" spans="1:7" x14ac:dyDescent="0.25">
      <c r="A49" s="16" t="s">
        <v>195</v>
      </c>
      <c r="B49" s="30"/>
      <c r="C49" s="30"/>
      <c r="D49" s="13"/>
      <c r="E49" s="14"/>
      <c r="F49" s="15"/>
      <c r="G49" s="15"/>
    </row>
    <row r="50" spans="1:7" x14ac:dyDescent="0.25">
      <c r="A50" s="16" t="s">
        <v>102</v>
      </c>
      <c r="B50" s="30"/>
      <c r="C50" s="30"/>
      <c r="D50" s="13"/>
      <c r="E50" s="35" t="s">
        <v>92</v>
      </c>
      <c r="F50" s="36" t="s">
        <v>92</v>
      </c>
      <c r="G50" s="15"/>
    </row>
    <row r="51" spans="1:7" x14ac:dyDescent="0.25">
      <c r="A51" s="12"/>
      <c r="B51" s="30"/>
      <c r="C51" s="30"/>
      <c r="D51" s="13"/>
      <c r="E51" s="14"/>
      <c r="F51" s="15"/>
      <c r="G51" s="15"/>
    </row>
    <row r="52" spans="1:7" x14ac:dyDescent="0.25">
      <c r="A52" s="16" t="s">
        <v>196</v>
      </c>
      <c r="B52" s="30"/>
      <c r="C52" s="30"/>
      <c r="D52" s="13"/>
      <c r="E52" s="14"/>
      <c r="F52" s="15"/>
      <c r="G52" s="15"/>
    </row>
    <row r="53" spans="1:7" x14ac:dyDescent="0.25">
      <c r="A53" s="16" t="s">
        <v>102</v>
      </c>
      <c r="B53" s="30"/>
      <c r="C53" s="30"/>
      <c r="D53" s="13"/>
      <c r="E53" s="35" t="s">
        <v>92</v>
      </c>
      <c r="F53" s="36" t="s">
        <v>92</v>
      </c>
      <c r="G53" s="15"/>
    </row>
    <row r="54" spans="1:7" x14ac:dyDescent="0.25">
      <c r="A54" s="12"/>
      <c r="B54" s="30"/>
      <c r="C54" s="30"/>
      <c r="D54" s="13"/>
      <c r="E54" s="14"/>
      <c r="F54" s="15"/>
      <c r="G54" s="15"/>
    </row>
    <row r="55" spans="1:7" x14ac:dyDescent="0.25">
      <c r="A55" s="21" t="s">
        <v>127</v>
      </c>
      <c r="B55" s="32"/>
      <c r="C55" s="32"/>
      <c r="D55" s="22"/>
      <c r="E55" s="18">
        <v>74904.44</v>
      </c>
      <c r="F55" s="19">
        <v>0.93010000000000004</v>
      </c>
      <c r="G55" s="20"/>
    </row>
    <row r="56" spans="1:7" x14ac:dyDescent="0.25">
      <c r="A56" s="12"/>
      <c r="B56" s="30"/>
      <c r="C56" s="30"/>
      <c r="D56" s="13"/>
      <c r="E56" s="14"/>
      <c r="F56" s="15"/>
      <c r="G56" s="15"/>
    </row>
    <row r="57" spans="1:7" x14ac:dyDescent="0.25">
      <c r="A57" s="12"/>
      <c r="B57" s="30"/>
      <c r="C57" s="30"/>
      <c r="D57" s="13"/>
      <c r="E57" s="14"/>
      <c r="F57" s="15"/>
      <c r="G57" s="15"/>
    </row>
    <row r="58" spans="1:7" x14ac:dyDescent="0.25">
      <c r="A58" s="16" t="s">
        <v>128</v>
      </c>
      <c r="B58" s="30"/>
      <c r="C58" s="30"/>
      <c r="D58" s="13"/>
      <c r="E58" s="14"/>
      <c r="F58" s="15"/>
      <c r="G58" s="15"/>
    </row>
    <row r="59" spans="1:7" x14ac:dyDescent="0.25">
      <c r="A59" s="12" t="s">
        <v>129</v>
      </c>
      <c r="B59" s="30"/>
      <c r="C59" s="30"/>
      <c r="D59" s="13"/>
      <c r="E59" s="14">
        <v>4247.93</v>
      </c>
      <c r="F59" s="15">
        <v>5.2699999999999997E-2</v>
      </c>
      <c r="G59" s="15">
        <v>5.9233000000000001E-2</v>
      </c>
    </row>
    <row r="60" spans="1:7" x14ac:dyDescent="0.25">
      <c r="A60" s="16" t="s">
        <v>102</v>
      </c>
      <c r="B60" s="31"/>
      <c r="C60" s="31"/>
      <c r="D60" s="17"/>
      <c r="E60" s="18">
        <v>4247.93</v>
      </c>
      <c r="F60" s="19">
        <v>5.2699999999999997E-2</v>
      </c>
      <c r="G60" s="20"/>
    </row>
    <row r="61" spans="1:7" x14ac:dyDescent="0.25">
      <c r="A61" s="12"/>
      <c r="B61" s="30"/>
      <c r="C61" s="30"/>
      <c r="D61" s="13"/>
      <c r="E61" s="14"/>
      <c r="F61" s="15"/>
      <c r="G61" s="15"/>
    </row>
    <row r="62" spans="1:7" x14ac:dyDescent="0.25">
      <c r="A62" s="21" t="s">
        <v>127</v>
      </c>
      <c r="B62" s="32"/>
      <c r="C62" s="32"/>
      <c r="D62" s="22"/>
      <c r="E62" s="18">
        <v>4247.93</v>
      </c>
      <c r="F62" s="19">
        <v>5.2699999999999997E-2</v>
      </c>
      <c r="G62" s="20"/>
    </row>
    <row r="63" spans="1:7" x14ac:dyDescent="0.25">
      <c r="A63" s="12" t="s">
        <v>130</v>
      </c>
      <c r="B63" s="30"/>
      <c r="C63" s="30"/>
      <c r="D63" s="13"/>
      <c r="E63" s="14">
        <v>1926.9206380999999</v>
      </c>
      <c r="F63" s="15">
        <v>2.3925999999999999E-2</v>
      </c>
      <c r="G63" s="15"/>
    </row>
    <row r="64" spans="1:7" x14ac:dyDescent="0.25">
      <c r="A64" s="12" t="s">
        <v>131</v>
      </c>
      <c r="B64" s="30"/>
      <c r="C64" s="30"/>
      <c r="D64" s="13"/>
      <c r="E64" s="23">
        <v>-545.53063810000003</v>
      </c>
      <c r="F64" s="24">
        <v>-6.7260000000000002E-3</v>
      </c>
      <c r="G64" s="15">
        <v>5.9233000000000001E-2</v>
      </c>
    </row>
    <row r="65" spans="1:7" x14ac:dyDescent="0.25">
      <c r="A65" s="25" t="s">
        <v>132</v>
      </c>
      <c r="B65" s="33"/>
      <c r="C65" s="33"/>
      <c r="D65" s="26"/>
      <c r="E65" s="27">
        <v>80533.759999999995</v>
      </c>
      <c r="F65" s="28">
        <v>1</v>
      </c>
      <c r="G65" s="28"/>
    </row>
    <row r="67" spans="1:7" x14ac:dyDescent="0.25">
      <c r="A67" s="1" t="s">
        <v>134</v>
      </c>
    </row>
    <row r="70" spans="1:7" x14ac:dyDescent="0.25">
      <c r="A70" s="1" t="s">
        <v>1957</v>
      </c>
    </row>
    <row r="71" spans="1:7" x14ac:dyDescent="0.25">
      <c r="A71" s="47" t="s">
        <v>1958</v>
      </c>
      <c r="B71" s="34" t="s">
        <v>92</v>
      </c>
    </row>
    <row r="72" spans="1:7" x14ac:dyDescent="0.25">
      <c r="A72" t="s">
        <v>1959</v>
      </c>
    </row>
    <row r="73" spans="1:7" x14ac:dyDescent="0.25">
      <c r="A73" t="s">
        <v>1960</v>
      </c>
      <c r="B73" t="s">
        <v>1961</v>
      </c>
      <c r="C73" t="s">
        <v>1961</v>
      </c>
    </row>
    <row r="74" spans="1:7" x14ac:dyDescent="0.25">
      <c r="B74" s="48">
        <v>44803</v>
      </c>
      <c r="C74" s="48">
        <v>44834</v>
      </c>
    </row>
    <row r="75" spans="1:7" x14ac:dyDescent="0.25">
      <c r="A75" t="s">
        <v>2003</v>
      </c>
      <c r="B75">
        <v>10.044600000000001</v>
      </c>
      <c r="C75">
        <v>10.000400000000001</v>
      </c>
      <c r="E75" s="2"/>
      <c r="G75"/>
    </row>
    <row r="76" spans="1:7" x14ac:dyDescent="0.25">
      <c r="A76" t="s">
        <v>1966</v>
      </c>
      <c r="B76">
        <v>10.0448</v>
      </c>
      <c r="C76">
        <v>10.0006</v>
      </c>
      <c r="E76" s="2"/>
      <c r="G76"/>
    </row>
    <row r="77" spans="1:7" x14ac:dyDescent="0.25">
      <c r="A77" t="s">
        <v>2004</v>
      </c>
      <c r="B77">
        <v>10.0351</v>
      </c>
      <c r="C77">
        <v>9.9893000000000001</v>
      </c>
      <c r="E77" s="2"/>
      <c r="G77"/>
    </row>
    <row r="78" spans="1:7" x14ac:dyDescent="0.25">
      <c r="A78" t="s">
        <v>1991</v>
      </c>
      <c r="B78">
        <v>10.035299999999999</v>
      </c>
      <c r="C78">
        <v>9.9894999999999996</v>
      </c>
      <c r="E78" s="2"/>
      <c r="G78"/>
    </row>
    <row r="79" spans="1:7" x14ac:dyDescent="0.25">
      <c r="E79" s="2"/>
      <c r="G79"/>
    </row>
    <row r="80" spans="1:7" x14ac:dyDescent="0.25">
      <c r="A80" t="s">
        <v>1976</v>
      </c>
      <c r="B80" s="34" t="s">
        <v>92</v>
      </c>
    </row>
    <row r="81" spans="1:4" x14ac:dyDescent="0.25">
      <c r="A81" t="s">
        <v>1977</v>
      </c>
      <c r="B81" s="34" t="s">
        <v>92</v>
      </c>
    </row>
    <row r="82" spans="1:4" ht="30" x14ac:dyDescent="0.25">
      <c r="A82" s="47" t="s">
        <v>1978</v>
      </c>
      <c r="B82" s="34" t="s">
        <v>92</v>
      </c>
    </row>
    <row r="83" spans="1:4" x14ac:dyDescent="0.25">
      <c r="A83" s="47" t="s">
        <v>1979</v>
      </c>
      <c r="B83" s="34" t="s">
        <v>92</v>
      </c>
    </row>
    <row r="84" spans="1:4" x14ac:dyDescent="0.25">
      <c r="A84" t="s">
        <v>1980</v>
      </c>
      <c r="B84" s="49">
        <v>2.6952566137526399</v>
      </c>
    </row>
    <row r="85" spans="1:4" ht="30" x14ac:dyDescent="0.25">
      <c r="A85" s="47" t="s">
        <v>1981</v>
      </c>
      <c r="B85" s="34" t="s">
        <v>92</v>
      </c>
    </row>
    <row r="86" spans="1:4" ht="30" x14ac:dyDescent="0.25">
      <c r="A86" s="47" t="s">
        <v>1982</v>
      </c>
      <c r="B86" s="34" t="s">
        <v>92</v>
      </c>
    </row>
    <row r="87" spans="1:4" ht="30" x14ac:dyDescent="0.25">
      <c r="A87" s="47" t="s">
        <v>1985</v>
      </c>
      <c r="B87" s="34" t="s">
        <v>92</v>
      </c>
    </row>
    <row r="88" spans="1:4" x14ac:dyDescent="0.25">
      <c r="A88" s="47" t="s">
        <v>2118</v>
      </c>
      <c r="B88" s="34" t="s">
        <v>92</v>
      </c>
    </row>
    <row r="89" spans="1:4" x14ac:dyDescent="0.25">
      <c r="A89" s="47" t="s">
        <v>2119</v>
      </c>
      <c r="B89" s="34" t="s">
        <v>92</v>
      </c>
    </row>
    <row r="92" spans="1:4" ht="30" x14ac:dyDescent="0.25">
      <c r="A92" s="63" t="s">
        <v>2164</v>
      </c>
      <c r="B92" s="55" t="s">
        <v>2165</v>
      </c>
      <c r="C92" s="55" t="s">
        <v>2121</v>
      </c>
      <c r="D92" s="65" t="s">
        <v>2122</v>
      </c>
    </row>
    <row r="93" spans="1:4" ht="83.45" customHeight="1" x14ac:dyDescent="0.25">
      <c r="A93" s="64" t="str">
        <f>HYPERLINK("[EDEL_Portfolio Monthly 30092022.xlsx]EDCPSF!A1","Edelweiss CRL PSU PL SDL 50 50 Oct-25 FD")</f>
        <v>Edelweiss CRL PSU PL SDL 50 50 Oct-25 FD</v>
      </c>
      <c r="B93" s="59"/>
      <c r="C93" s="57" t="s">
        <v>2132</v>
      </c>
      <c r="D93" s="59"/>
    </row>
  </sheetData>
  <mergeCells count="2">
    <mergeCell ref="A1:G1"/>
    <mergeCell ref="A2:G2"/>
  </mergeCells>
  <pageMargins left="0.7" right="0.7" top="0.75" bottom="0.75" header="0.3" footer="0.3"/>
  <pageSetup orientation="portrait" horizontalDpi="300" verticalDpi="300" r:id="rId1"/>
  <headerFooter>
    <oddHeader>&amp;L&amp;"Arial"&amp;9&amp;K0078D7INTERNAL&amp;1#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341F554B408F45BC12AE1CF7FD87CF" ma:contentTypeVersion="20" ma:contentTypeDescription="Create a new document." ma:contentTypeScope="" ma:versionID="f78087f760e81a993accc95982c2cdfc">
  <xsd:schema xmlns:xsd="http://www.w3.org/2001/XMLSchema" xmlns:xs="http://www.w3.org/2001/XMLSchema" xmlns:p="http://schemas.microsoft.com/office/2006/metadata/properties" xmlns:ns1="http://schemas.microsoft.com/sharepoint/v3" xmlns:ns2="8b20ad83-af1b-4b0e-bfa2-04208f5a56d1" xmlns:ns3="24271c00-d880-4f9e-a67d-41ae7723a8dd" targetNamespace="http://schemas.microsoft.com/office/2006/metadata/properties" ma:root="true" ma:fieldsID="73eb5126b9a872707e3d0e9f21357ccf" ns1:_="" ns2:_="" ns3:_="">
    <xsd:import namespace="http://schemas.microsoft.com/sharepoint/v3"/>
    <xsd:import namespace="8b20ad83-af1b-4b0e-bfa2-04208f5a56d1"/>
    <xsd:import namespace="24271c00-d880-4f9e-a67d-41ae7723a8dd"/>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20ad83-af1b-4b0e-bfa2-04208f5a56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271c00-d880-4f9e-a67d-41ae7723a8d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959cb77-3723-45bd-b0a7-1c9dbbed0b57}" ma:internalName="TaxCatchAll" ma:showField="CatchAllData" ma:web="24271c00-d880-4f9e-a67d-41ae7723a8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F2964-5DAB-42D8-9112-B620F37A8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20ad83-af1b-4b0e-bfa2-04208f5a56d1"/>
    <ds:schemaRef ds:uri="24271c00-d880-4f9e-a67d-41ae7723a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E56989-9270-4BCE-8A4F-CFE265AAF3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Index</vt:lpstr>
      <vt:lpstr>EDACBF</vt:lpstr>
      <vt:lpstr>EDBE23</vt:lpstr>
      <vt:lpstr>EDBE25</vt:lpstr>
      <vt:lpstr>EDBE30</vt:lpstr>
      <vt:lpstr>EDBE31</vt:lpstr>
      <vt:lpstr>EDBE32</vt:lpstr>
      <vt:lpstr>EDBPDF</vt:lpstr>
      <vt:lpstr>EDCPSF</vt:lpstr>
      <vt:lpstr>EDFF23</vt:lpstr>
      <vt:lpstr>EDFF25</vt:lpstr>
      <vt:lpstr>EDFF30</vt:lpstr>
      <vt:lpstr>EDFF31</vt:lpstr>
      <vt:lpstr>EDFF32</vt:lpstr>
      <vt:lpstr>EDGSEC</vt:lpstr>
      <vt:lpstr>EDNP27</vt:lpstr>
      <vt:lpstr>EDNPSF</vt:lpstr>
      <vt:lpstr>EDONTF</vt:lpstr>
      <vt:lpstr>EEARBF</vt:lpstr>
      <vt:lpstr>EEARFD</vt:lpstr>
      <vt:lpstr>EEDGEF</vt:lpstr>
      <vt:lpstr>EEECRF</vt:lpstr>
      <vt:lpstr>EEELSS</vt:lpstr>
      <vt:lpstr>EEEQTF</vt:lpstr>
      <vt:lpstr>EEESCF</vt:lpstr>
      <vt:lpstr>EEESSF</vt:lpstr>
      <vt:lpstr>EEFOCF</vt:lpstr>
      <vt:lpstr>EEIF30</vt:lpstr>
      <vt:lpstr>EEIF50</vt:lpstr>
      <vt:lpstr>EELMIF</vt:lpstr>
      <vt:lpstr>EEMOF1</vt:lpstr>
      <vt:lpstr>EENFBA</vt:lpstr>
      <vt:lpstr>EEPRUA</vt:lpstr>
      <vt:lpstr>EESMCF</vt:lpstr>
      <vt:lpstr>EGSFOF</vt:lpstr>
      <vt:lpstr>ELLIQF</vt:lpstr>
      <vt:lpstr>EOASEF</vt:lpstr>
      <vt:lpstr>EOCHIF</vt:lpstr>
      <vt:lpstr>EODWHF</vt:lpstr>
      <vt:lpstr>EOEDOF</vt:lpstr>
      <vt:lpstr>EOEMOP</vt:lpstr>
      <vt:lpstr>EOUSEF</vt:lpstr>
      <vt:lpstr>EOUSTF</vt:lpstr>
    </vt:vector>
  </TitlesOfParts>
  <Company>greysoft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g.greysoft.001</dc:creator>
  <cp:lastModifiedBy>Omkar Mahajan - AMC</cp:lastModifiedBy>
  <dcterms:created xsi:type="dcterms:W3CDTF">2015-12-17T12:36:10Z</dcterms:created>
  <dcterms:modified xsi:type="dcterms:W3CDTF">2022-10-09T18:09:14Z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e7b159-da8a-4f43-b4ed-ba6115f6e9fb_Enabled">
    <vt:lpwstr>true</vt:lpwstr>
  </property>
  <property fmtid="{D5CDD505-2E9C-101B-9397-08002B2CF9AE}" pid="3" name="MSIP_Label_fae7b159-da8a-4f43-b4ed-ba6115f6e9fb_SetDate">
    <vt:lpwstr>2022-10-07T11:51:54Z</vt:lpwstr>
  </property>
  <property fmtid="{D5CDD505-2E9C-101B-9397-08002B2CF9AE}" pid="4" name="MSIP_Label_fae7b159-da8a-4f43-b4ed-ba6115f6e9fb_Method">
    <vt:lpwstr>Standard</vt:lpwstr>
  </property>
  <property fmtid="{D5CDD505-2E9C-101B-9397-08002B2CF9AE}" pid="5" name="MSIP_Label_fae7b159-da8a-4f43-b4ed-ba6115f6e9fb_Name">
    <vt:lpwstr>Internal_0</vt:lpwstr>
  </property>
  <property fmtid="{D5CDD505-2E9C-101B-9397-08002B2CF9AE}" pid="6" name="MSIP_Label_fae7b159-da8a-4f43-b4ed-ba6115f6e9fb_SiteId">
    <vt:lpwstr>76fd78b2-83b7-4fc7-b5ba-5f59f5beb8cc</vt:lpwstr>
  </property>
  <property fmtid="{D5CDD505-2E9C-101B-9397-08002B2CF9AE}" pid="7" name="MSIP_Label_fae7b159-da8a-4f43-b4ed-ba6115f6e9fb_ActionId">
    <vt:lpwstr>3ad8ee9c-1f23-4213-9cef-d5806dde2a5d</vt:lpwstr>
  </property>
  <property fmtid="{D5CDD505-2E9C-101B-9397-08002B2CF9AE}" pid="8" name="MSIP_Label_fae7b159-da8a-4f43-b4ed-ba6115f6e9fb_ContentBits">
    <vt:lpwstr>0</vt:lpwstr>
  </property>
  <property fmtid="{D5CDD505-2E9C-101B-9397-08002B2CF9AE}" pid="9" name="MSIP_Label_840e60c6-cef6-4cc0-a98d-364c7249d74b_Enabled">
    <vt:lpwstr>true</vt:lpwstr>
  </property>
  <property fmtid="{D5CDD505-2E9C-101B-9397-08002B2CF9AE}" pid="10" name="MSIP_Label_840e60c6-cef6-4cc0-a98d-364c7249d74b_SetDate">
    <vt:lpwstr>2022-10-08T17:13:42Z</vt:lpwstr>
  </property>
  <property fmtid="{D5CDD505-2E9C-101B-9397-08002B2CF9AE}" pid="11" name="MSIP_Label_840e60c6-cef6-4cc0-a98d-364c7249d74b_Method">
    <vt:lpwstr>Privileged</vt:lpwstr>
  </property>
  <property fmtid="{D5CDD505-2E9C-101B-9397-08002B2CF9AE}" pid="12" name="MSIP_Label_840e60c6-cef6-4cc0-a98d-364c7249d74b_Name">
    <vt:lpwstr>840e60c6-cef6-4cc0-a98d-364c7249d74b</vt:lpwstr>
  </property>
  <property fmtid="{D5CDD505-2E9C-101B-9397-08002B2CF9AE}" pid="13" name="MSIP_Label_840e60c6-cef6-4cc0-a98d-364c7249d74b_SiteId">
    <vt:lpwstr>b44900f1-2def-4c3b-9ec6-9020d604e19e</vt:lpwstr>
  </property>
  <property fmtid="{D5CDD505-2E9C-101B-9397-08002B2CF9AE}" pid="14" name="MSIP_Label_840e60c6-cef6-4cc0-a98d-364c7249d74b_ActionId">
    <vt:lpwstr>dbbed225-ab96-4278-bd6a-1055e020b155</vt:lpwstr>
  </property>
  <property fmtid="{D5CDD505-2E9C-101B-9397-08002B2CF9AE}" pid="15" name="MSIP_Label_840e60c6-cef6-4cc0-a98d-364c7249d74b_ContentBits">
    <vt:lpwstr>1</vt:lpwstr>
  </property>
</Properties>
</file>