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8. Aug 2023/"/>
    </mc:Choice>
  </mc:AlternateContent>
  <xr:revisionPtr revIDLastSave="5" documentId="11_0863B8B213DD901B3053B82842D7B80D9C30AC00" xr6:coauthVersionLast="47" xr6:coauthVersionMax="47" xr10:uidLastSave="{64D820AB-5D68-4BA2-89D5-204158340591}"/>
  <bookViews>
    <workbookView xWindow="-108" yWindow="-108" windowWidth="23256" windowHeight="12576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OF1" sheetId="37" r:id="rId37"/>
    <sheet name="EENN50" sheetId="38" r:id="rId38"/>
    <sheet name="EEPRUA" sheetId="39" r:id="rId39"/>
    <sheet name="EES250" sheetId="40" r:id="rId40"/>
    <sheet name="EESMCF" sheetId="41" r:id="rId41"/>
    <sheet name="EGSFOF" sheetId="42" r:id="rId42"/>
    <sheet name="ELLIQF" sheetId="43" r:id="rId43"/>
    <sheet name="EOASEF" sheetId="44" r:id="rId44"/>
    <sheet name="EOCHIF" sheetId="45" r:id="rId45"/>
    <sheet name="EODWHF" sheetId="46" r:id="rId46"/>
    <sheet name="EOEDOF" sheetId="47" r:id="rId47"/>
    <sheet name="EOEMOP" sheetId="48" r:id="rId48"/>
    <sheet name="EOUSEF" sheetId="49" r:id="rId49"/>
    <sheet name="EOUSTF" sheetId="50" r:id="rId50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EEMOF1!#REF!</definedName>
    <definedName name="Hedging_Positions_through_Futures_AS_ON_MMMM_DD__YYYY___NIL" localSheetId="37">EENN50!#REF!</definedName>
    <definedName name="Hedging_Positions_through_Futures_AS_ON_MMMM_DD__YYYY___NIL" localSheetId="38">EEPRUA!#REF!</definedName>
    <definedName name="Hedging_Positions_through_Futures_AS_ON_MMMM_DD__YYYY___NIL" localSheetId="39">'EES250'!#REF!</definedName>
    <definedName name="Hedging_Positions_through_Futures_AS_ON_MMMM_DD__YYYY___NIL" localSheetId="40">EESMCF!#REF!</definedName>
    <definedName name="Hedging_Positions_through_Futures_AS_ON_MMMM_DD__YYYY___NIL" localSheetId="41">EGSFOF!#REF!</definedName>
    <definedName name="Hedging_Positions_through_Futures_AS_ON_MMMM_DD__YYYY___NIL" localSheetId="42">ELLIQF!#REF!</definedName>
    <definedName name="Hedging_Positions_through_Futures_AS_ON_MMMM_DD__YYYY___NIL" localSheetId="43">EOASEF!#REF!</definedName>
    <definedName name="Hedging_Positions_through_Futures_AS_ON_MMMM_DD__YYYY___NIL" localSheetId="44">EOCHIF!#REF!</definedName>
    <definedName name="Hedging_Positions_through_Futures_AS_ON_MMMM_DD__YYYY___NIL" localSheetId="45">EODWHF!#REF!</definedName>
    <definedName name="Hedging_Positions_through_Futures_AS_ON_MMMM_DD__YYYY___NIL" localSheetId="46">EOEDOF!#REF!</definedName>
    <definedName name="Hedging_Positions_through_Futures_AS_ON_MMMM_DD__YYYY___NIL" localSheetId="47">EOEMOP!#REF!</definedName>
    <definedName name="Hedging_Positions_through_Futures_AS_ON_MMMM_DD__YYYY___NIL" localSheetId="48">EOUSEF!#REF!</definedName>
    <definedName name="Hedging_Positions_through_Futures_AS_ON_MMMM_DD__YYYY___NIL" localSheetId="49">EOUSTF!#REF!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EEMOF1!#REF!</definedName>
    <definedName name="JPM_Footer_disp" localSheetId="37">EENN50!#REF!</definedName>
    <definedName name="JPM_Footer_disp" localSheetId="38">EEPRUA!#REF!</definedName>
    <definedName name="JPM_Footer_disp" localSheetId="39">'EES250'!#REF!</definedName>
    <definedName name="JPM_Footer_disp" localSheetId="40">EESMCF!#REF!</definedName>
    <definedName name="JPM_Footer_disp" localSheetId="41">EGSFOF!#REF!</definedName>
    <definedName name="JPM_Footer_disp" localSheetId="42">ELLIQF!#REF!</definedName>
    <definedName name="JPM_Footer_disp" localSheetId="43">EOASEF!#REF!</definedName>
    <definedName name="JPM_Footer_disp" localSheetId="44">EOCHIF!#REF!</definedName>
    <definedName name="JPM_Footer_disp" localSheetId="45">EODWHF!#REF!</definedName>
    <definedName name="JPM_Footer_disp" localSheetId="46">EOEDOF!#REF!</definedName>
    <definedName name="JPM_Footer_disp" localSheetId="47">EOEMOP!#REF!</definedName>
    <definedName name="JPM_Footer_disp" localSheetId="48">EOUSEF!#REF!</definedName>
    <definedName name="JPM_Footer_disp" localSheetId="49">EOUSTF!#REF!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EEMOF1!#REF!</definedName>
    <definedName name="JPM_Footer_disp12" localSheetId="37">EENN50!#REF!</definedName>
    <definedName name="JPM_Footer_disp12" localSheetId="38">EEPRUA!#REF!</definedName>
    <definedName name="JPM_Footer_disp12" localSheetId="39">'EES250'!#REF!</definedName>
    <definedName name="JPM_Footer_disp12" localSheetId="40">EESMCF!#REF!</definedName>
    <definedName name="JPM_Footer_disp12" localSheetId="41">EGSFOF!#REF!</definedName>
    <definedName name="JPM_Footer_disp12" localSheetId="42">ELLIQF!#REF!</definedName>
    <definedName name="JPM_Footer_disp12" localSheetId="43">EOASEF!#REF!</definedName>
    <definedName name="JPM_Footer_disp12" localSheetId="44">EOCHIF!#REF!</definedName>
    <definedName name="JPM_Footer_disp12" localSheetId="45">EODWHF!#REF!</definedName>
    <definedName name="JPM_Footer_disp12" localSheetId="46">EOEDOF!#REF!</definedName>
    <definedName name="JPM_Footer_disp12" localSheetId="47">EOEMOP!#REF!</definedName>
    <definedName name="JPM_Footer_disp12" localSheetId="48">EOUSEF!#REF!</definedName>
    <definedName name="JPM_Footer_disp12" localSheetId="49">EOUSTF!#REF!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0" l="1"/>
  <c r="H1" i="49"/>
  <c r="H1" i="48"/>
  <c r="H1" i="47"/>
  <c r="F57" i="46"/>
  <c r="E57" i="46"/>
  <c r="B87" i="46" s="1"/>
  <c r="F33" i="46"/>
  <c r="E33" i="46"/>
  <c r="H1" i="46"/>
  <c r="H1" i="45"/>
  <c r="H1" i="44"/>
  <c r="B130" i="43"/>
  <c r="H1" i="43"/>
  <c r="H1" i="42"/>
  <c r="H1" i="41"/>
  <c r="H1" i="40"/>
  <c r="H1" i="39"/>
  <c r="H1" i="38"/>
  <c r="H1" i="37"/>
  <c r="F121" i="36"/>
  <c r="E121" i="36"/>
  <c r="E85" i="36"/>
  <c r="F84" i="36"/>
  <c r="F83" i="36"/>
  <c r="F82" i="36"/>
  <c r="F81" i="36"/>
  <c r="F85" i="36" s="1"/>
  <c r="F88" i="36" s="1"/>
  <c r="F78" i="36"/>
  <c r="E78" i="36"/>
  <c r="E88" i="36" s="1"/>
  <c r="F43" i="36"/>
  <c r="E43" i="36"/>
  <c r="F39" i="36"/>
  <c r="E39" i="36"/>
  <c r="H1" i="36"/>
  <c r="H1" i="35"/>
  <c r="H1" i="34"/>
  <c r="H1" i="33"/>
  <c r="H1" i="32"/>
  <c r="H1" i="31"/>
  <c r="H1" i="30"/>
  <c r="H1" i="29"/>
  <c r="H1" i="28"/>
  <c r="H1" i="27"/>
  <c r="H1" i="26"/>
  <c r="H1" i="25"/>
  <c r="H1" i="24"/>
  <c r="H1" i="23"/>
  <c r="B59" i="22"/>
  <c r="H1" i="22"/>
  <c r="B134" i="21"/>
  <c r="H1" i="21"/>
  <c r="B102" i="20"/>
  <c r="H1" i="20"/>
  <c r="B75" i="19"/>
  <c r="H1" i="19"/>
  <c r="B42" i="18"/>
  <c r="H1" i="18"/>
  <c r="B42" i="17"/>
  <c r="H1" i="17"/>
  <c r="B58" i="16"/>
  <c r="H1" i="16"/>
  <c r="B42" i="15"/>
  <c r="H1" i="15"/>
  <c r="B42" i="14"/>
  <c r="H1" i="14"/>
  <c r="B59" i="13"/>
  <c r="H1" i="13"/>
  <c r="B83" i="12"/>
  <c r="H1" i="12"/>
  <c r="B64" i="11"/>
  <c r="H1" i="11"/>
  <c r="B63" i="10"/>
  <c r="H1" i="10"/>
  <c r="B61" i="9"/>
  <c r="H1" i="9"/>
  <c r="B92" i="8"/>
  <c r="H1" i="8"/>
  <c r="B68" i="7"/>
  <c r="H1" i="7"/>
  <c r="B70" i="6"/>
  <c r="H1" i="6"/>
  <c r="B92" i="5"/>
  <c r="H1" i="5"/>
  <c r="B115" i="4"/>
  <c r="H1" i="4"/>
  <c r="B99" i="3"/>
  <c r="H1" i="3"/>
  <c r="B71" i="2"/>
  <c r="H1" i="2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<sst xmlns="http://schemas.openxmlformats.org/spreadsheetml/2006/main" count="10765" uniqueCount="2744">
  <si>
    <t>EDELWEISS MUTUAL FUND</t>
  </si>
  <si>
    <t>PORTFOLIO STATEMENT as on 31 Aug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</si>
  <si>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</si>
  <si>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</si>
  <si>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</si>
  <si>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</si>
  <si>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</si>
  <si>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</si>
  <si>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</si>
  <si>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</si>
  <si>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</si>
  <si>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</si>
  <si>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</si>
  <si>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</si>
  <si>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</si>
  <si>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</si>
  <si>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</si>
  <si>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</si>
  <si>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</si>
  <si>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</si>
  <si>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</si>
  <si>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</si>
  <si>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</si>
  <si>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</si>
  <si>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</si>
  <si>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</si>
  <si>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</si>
  <si>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</si>
  <si>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</si>
  <si>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</si>
  <si>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</si>
  <si>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</si>
  <si>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</si>
  <si>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</si>
  <si>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</si>
  <si>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</si>
  <si>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</si>
  <si>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</si>
  <si>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</si>
  <si>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</si>
  <si>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</si>
  <si>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</si>
  <si>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</si>
  <si>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</si>
  <si>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</si>
  <si>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</si>
  <si>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</si>
  <si>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</si>
  <si>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</si>
  <si>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</si>
  <si>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</si>
  <si>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</si>
  <si>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</si>
  <si>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</si>
  <si>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</si>
  <si>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</si>
  <si>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</si>
  <si>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</si>
  <si>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</si>
  <si>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</si>
  <si>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</si>
  <si>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</si>
  <si>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</si>
  <si>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</si>
  <si>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</si>
  <si>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</si>
  <si>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</si>
  <si>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</si>
  <si>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</si>
  <si>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</si>
  <si>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</si>
  <si>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</si>
  <si>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 Nifty 5 yr Benchmark
G-Sec Index (50%) + Domestic Gold Prices (5%)
+ Domestic Silver Prices (5%)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</si>
  <si>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</si>
  <si>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</si>
  <si>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</si>
  <si>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</si>
  <si>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</si>
  <si>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</si>
  <si>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</si>
  <si>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</si>
  <si>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</si>
  <si>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</si>
  <si>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</si>
  <si>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</si>
  <si>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</si>
  <si>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</si>
  <si>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</si>
  <si>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</si>
  <si>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</si>
  <si>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</si>
  <si>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</si>
  <si>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</si>
  <si>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</si>
  <si>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</si>
  <si>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</si>
  <si>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</si>
  <si>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</si>
  <si>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</si>
  <si>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</si>
  <si>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</si>
  <si>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</si>
  <si>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PORTFOLIO STATEMENT OF EDELWEISS MONEY MARKET FUND AS ON AUGUST 31,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</si>
  <si>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</si>
  <si>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</si>
  <si>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</si>
  <si>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</si>
  <si>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</si>
  <si>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</si>
  <si>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</si>
  <si>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</si>
  <si>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</si>
  <si>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</si>
  <si>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</si>
  <si>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</si>
  <si>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182 DAYS TBILL RED 11-01-2024</t>
  </si>
  <si>
    <t>IN002023Y151</t>
  </si>
  <si>
    <t>SOVEREIGN</t>
  </si>
  <si>
    <t>364 DAYS TBILL RED 07-12-2023</t>
  </si>
  <si>
    <t>IN002022Z366</t>
  </si>
  <si>
    <t>Sub Total</t>
  </si>
  <si>
    <t>Certificate of Deposit</t>
  </si>
  <si>
    <t>HDFC BANK CD RED 12-09-2023#**</t>
  </si>
  <si>
    <t>INE040A16DK9</t>
  </si>
  <si>
    <t>CARE A1+</t>
  </si>
  <si>
    <t>FEDERAL BANK LTD CD 13-11-2023#**</t>
  </si>
  <si>
    <t>INE171A16KJ9</t>
  </si>
  <si>
    <t>CRISIL A1+</t>
  </si>
  <si>
    <t>CANARA BANK CD RED 10-01-2024#**</t>
  </si>
  <si>
    <t>INE476A16VZ5</t>
  </si>
  <si>
    <t>KOTAK MAHINDRA BANK CD RED 29-02-2024#**</t>
  </si>
  <si>
    <t>INE237A161T7</t>
  </si>
  <si>
    <t>ICICI BANK CD RED 28-03-2024#**</t>
  </si>
  <si>
    <t>INE090A165Z1</t>
  </si>
  <si>
    <t>ICRA A1+</t>
  </si>
  <si>
    <t>AXIS BANK LTD CD RED 17-05-2024#**</t>
  </si>
  <si>
    <t>INE238AD6413</t>
  </si>
  <si>
    <t>SIDBI CD RED 29-05-2024#**</t>
  </si>
  <si>
    <t>INE556F16AJ1</t>
  </si>
  <si>
    <t>Commercial Paper</t>
  </si>
  <si>
    <t>HINDUSTAN ZINC LTD. CP RED 04-09-2023**</t>
  </si>
  <si>
    <t>INE267A14556</t>
  </si>
  <si>
    <t>HERO HOUSING FIN CP RED 19-01-2024**</t>
  </si>
  <si>
    <t>INE800X14176</t>
  </si>
  <si>
    <t>ADITYA BIRLA FIN LTD CP RED 20-02-2024**</t>
  </si>
  <si>
    <t>INE860H141F5</t>
  </si>
  <si>
    <t>HDFC BANK LTD. CP RED 22-03-2024**</t>
  </si>
  <si>
    <t>INE040A14268</t>
  </si>
  <si>
    <t>KOTAK MAH PRIME CP RED 07-05-2024**</t>
  </si>
  <si>
    <t>INE916D142L9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</si>
  <si>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</si>
  <si>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</si>
  <si>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</si>
  <si>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</si>
  <si>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</si>
  <si>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</si>
  <si>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</si>
  <si>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</si>
  <si>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</si>
  <si>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</si>
  <si>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</si>
  <si>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</si>
  <si>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</si>
  <si>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</si>
  <si>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</si>
  <si>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</si>
  <si>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</si>
  <si>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</si>
  <si>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</si>
  <si>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</si>
  <si>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</si>
  <si>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</si>
  <si>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</si>
  <si>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</si>
  <si>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</si>
  <si>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</si>
  <si>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</si>
  <si>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</si>
  <si>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</si>
  <si>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August 31,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</si>
  <si>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</si>
  <si>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</si>
  <si>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</si>
  <si>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</si>
  <si>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</si>
  <si>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</si>
  <si>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</si>
  <si>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</si>
  <si>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</si>
  <si>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</si>
  <si>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</si>
  <si>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</si>
  <si>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</si>
  <si>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</si>
  <si>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</si>
  <si>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</si>
  <si>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</si>
  <si>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</si>
  <si>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AUGUST 31,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</si>
  <si>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</si>
  <si>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</si>
  <si>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</si>
  <si>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</si>
  <si>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</si>
  <si>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</si>
  <si>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</si>
  <si>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</si>
  <si>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</si>
  <si>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</si>
  <si>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</si>
  <si>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</si>
  <si>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</si>
  <si>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</si>
  <si>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</si>
  <si>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5.47% NABARD NCD RED 11-04-2025**</t>
  </si>
  <si>
    <t>INE261F08CI3</t>
  </si>
  <si>
    <t>ICRA AAA</t>
  </si>
  <si>
    <t>5.77% PFC LTD NCD RED 11-04-2025**</t>
  </si>
  <si>
    <t>INE134E08KX7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</si>
  <si>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</si>
  <si>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</si>
  <si>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</si>
  <si>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</si>
  <si>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</si>
  <si>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</si>
  <si>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</si>
  <si>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</si>
  <si>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</si>
  <si>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</si>
  <si>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</si>
  <si>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</si>
  <si>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</si>
  <si>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</si>
  <si>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</si>
  <si>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</si>
  <si>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8.23% REC LTD NCD RED 23-01-2025**</t>
  </si>
  <si>
    <t>INE020B08898</t>
  </si>
  <si>
    <t>5.70% SIDBI NCD RED 28-03-2025**</t>
  </si>
  <si>
    <t>INE556F08JX0</t>
  </si>
  <si>
    <t>8.27% REC LTD NCD RED 06-02-2025**</t>
  </si>
  <si>
    <t>INE020B08906</t>
  </si>
  <si>
    <t>6.39% INDIAN OIL CORP NCD RED 06-03-2025**</t>
  </si>
  <si>
    <t>INE242A08452</t>
  </si>
  <si>
    <t>5.96% NABARD NCD SR 22F RED 06-02-2025**</t>
  </si>
  <si>
    <t>INE261F08DM3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</si>
  <si>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</si>
  <si>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</si>
  <si>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</si>
  <si>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</si>
  <si>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</si>
  <si>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</si>
  <si>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</si>
  <si>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</si>
  <si>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</si>
  <si>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</si>
  <si>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</si>
  <si>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</si>
  <si>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</si>
  <si>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</si>
  <si>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8.60% POWER FINANCE NCD 07-08-2024**</t>
  </si>
  <si>
    <t>INE134E08BP2</t>
  </si>
  <si>
    <t>8.20% POWER GRID CORP NCD RED 23-01-2025**</t>
  </si>
  <si>
    <t>INE752E07MG9</t>
  </si>
  <si>
    <t>5.23% NABARD NCD RED 31-01-2025**</t>
  </si>
  <si>
    <t>INE261F08DI1</t>
  </si>
  <si>
    <t>5.84% IOC NCD RED 19-04-2024**</t>
  </si>
  <si>
    <t>INE242A08510</t>
  </si>
  <si>
    <t>5.57% SIDBI NCD RED 03-03-2025**</t>
  </si>
  <si>
    <t>INE556F08JV4</t>
  </si>
  <si>
    <t>7.49% POWER GRID CORP NCD 25-10-2024**</t>
  </si>
  <si>
    <t>INE752E08593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</si>
  <si>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</si>
  <si>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</si>
  <si>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</si>
  <si>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</si>
  <si>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</si>
  <si>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</si>
  <si>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</si>
  <si>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</si>
  <si>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8.80% POWER FIN CORP NCD RED 15-01-2025**</t>
  </si>
  <si>
    <t>INE134E08CP0</t>
  </si>
  <si>
    <t>8.93% POWER GRID CORP NCD 19-10-2024**</t>
  </si>
  <si>
    <t>INE752E07LY4</t>
  </si>
  <si>
    <t>7.40% REC LTD. NCD RED 26-11-2024**</t>
  </si>
  <si>
    <t>INE020B08CF8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</si>
  <si>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</si>
  <si>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</si>
  <si>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</si>
  <si>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</si>
  <si>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</si>
  <si>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</si>
  <si>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</si>
  <si>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</si>
  <si>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</si>
  <si>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</si>
  <si>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</si>
  <si>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</si>
  <si>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</si>
  <si>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</si>
  <si>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</si>
  <si>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</si>
  <si>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</si>
  <si>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AUGUST 31, 2023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</si>
  <si>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</si>
  <si>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</si>
  <si>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</si>
  <si>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</si>
  <si>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</si>
  <si>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</si>
  <si>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</si>
  <si>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</si>
  <si>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</si>
  <si>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</si>
  <si>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</si>
  <si>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</si>
  <si>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</si>
  <si>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</si>
  <si>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</si>
  <si>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</si>
  <si>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</si>
  <si>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</si>
  <si>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</si>
  <si>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</si>
  <si>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</si>
  <si>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</si>
  <si>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</si>
  <si>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</si>
  <si>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</si>
  <si>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</si>
  <si>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</si>
  <si>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</si>
  <si>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</si>
  <si>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</si>
  <si>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</si>
  <si>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</si>
  <si>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</si>
  <si>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</si>
  <si>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</si>
  <si>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</si>
  <si>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</si>
  <si>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</si>
  <si>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7.82% PFC SR BS225 NCD RED 13-03-2030**</t>
  </si>
  <si>
    <t>INE134E08MF0</t>
  </si>
  <si>
    <t>8.12% NHPC NCD GOI SERVICED 22-03-2029</t>
  </si>
  <si>
    <t>INE848E08136</t>
  </si>
  <si>
    <t>7.5% IRFC NCD RED 07-09-2029**</t>
  </si>
  <si>
    <t>INE053F07BW9</t>
  </si>
  <si>
    <t>7.74% HPCL NCD RED 02-03-2028**</t>
  </si>
  <si>
    <t>INE094A08150</t>
  </si>
  <si>
    <t>7.43% NABARD GOI SERV NCD RED 31-01-2030**</t>
  </si>
  <si>
    <t>INE261F08BX4</t>
  </si>
  <si>
    <t>8.85% REC LTD. NCD RED 16-04-2029**</t>
  </si>
  <si>
    <t>INE020B08BQ7</t>
  </si>
  <si>
    <t>7.64% FOOD CORP GOI GRNT NCD 12-12-2029**</t>
  </si>
  <si>
    <t>INE861G08050</t>
  </si>
  <si>
    <t>CRISIL AAA(CE)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</si>
  <si>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</si>
  <si>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</si>
  <si>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</si>
  <si>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</si>
  <si>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</si>
  <si>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</si>
  <si>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</si>
  <si>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</si>
  <si>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</si>
  <si>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</si>
  <si>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</si>
  <si>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</si>
  <si>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8.35% IRFC NCD RED 13-03-2029**</t>
  </si>
  <si>
    <t>INE053F07BC1</t>
  </si>
  <si>
    <t>8.23% IRFC NCD RED 29-03-2029**</t>
  </si>
  <si>
    <t>INE053F07BE7</t>
  </si>
  <si>
    <t>7.27% NABARD NCD RED 14-02-2030**</t>
  </si>
  <si>
    <t>INE261F08BZ9</t>
  </si>
  <si>
    <t>8.85% POWER FIN CORP NCD RED 25-05-2029**</t>
  </si>
  <si>
    <t>INE134E08KC1</t>
  </si>
  <si>
    <t>8.3% NTPC LTD NCD RED 15-01-2029**</t>
  </si>
  <si>
    <t>INE733E07KJ7</t>
  </si>
  <si>
    <t>7.93% PFC LTD NCD RED 31-12-2029**</t>
  </si>
  <si>
    <t>INE134E08KI8</t>
  </si>
  <si>
    <t>7.5% NHPC NCD RED 06-10-2029**</t>
  </si>
  <si>
    <t>INE848E07AS5</t>
  </si>
  <si>
    <t>8.80% RECL NCD RED 14-05-2029**</t>
  </si>
  <si>
    <t>INE020B08BS3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</si>
  <si>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</si>
  <si>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</si>
  <si>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</si>
  <si>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</si>
  <si>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</si>
  <si>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</si>
  <si>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</si>
  <si>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</si>
  <si>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</si>
  <si>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</si>
  <si>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</si>
  <si>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</si>
  <si>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</si>
  <si>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</si>
  <si>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</si>
  <si>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</si>
  <si>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</si>
  <si>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</si>
  <si>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9.3% POWER GRID CORP NCD RED 04-09-2029**</t>
  </si>
  <si>
    <t>INE752E07LR8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</si>
  <si>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</si>
  <si>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</si>
  <si>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</si>
  <si>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</si>
  <si>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</si>
  <si>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</si>
  <si>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7.95% IRFC NCD RED 12-06-2029**</t>
  </si>
  <si>
    <t>INE053F07BR9</t>
  </si>
  <si>
    <t>8.24% POWER GRID NCD GOI SERV 14-02-2029**</t>
  </si>
  <si>
    <t>INE752E08551</t>
  </si>
  <si>
    <t>8.15% EXIM NCB 21-01-2030 R21 - 2030**</t>
  </si>
  <si>
    <t>INE514E08EJ2</t>
  </si>
  <si>
    <t>7.41% NABARD NCD RED 18-07-2029**</t>
  </si>
  <si>
    <t>INE261F08BM7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</si>
  <si>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</si>
  <si>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</si>
  <si>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</si>
  <si>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</si>
  <si>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</si>
  <si>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</si>
  <si>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8.70% POWER GRID CORP NCD RED 15-07-2028**</t>
  </si>
  <si>
    <t>INE752E07LC0</t>
  </si>
  <si>
    <t>8.20% PGCIL NCD 23-01-2030 STRPPS D**</t>
  </si>
  <si>
    <t>INE752E07MH7</t>
  </si>
  <si>
    <t>8.27% NHAI NCD RED 28-03-2029**</t>
  </si>
  <si>
    <t>INE906B07GP0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</si>
  <si>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</si>
  <si>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</si>
  <si>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</si>
  <si>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</si>
  <si>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</si>
  <si>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</si>
  <si>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</si>
  <si>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</si>
  <si>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6.79% GOVT OF INDIA RED 26-12-2029</t>
  </si>
  <si>
    <t>IN0020160118</t>
  </si>
  <si>
    <t>BHARAT Bond ETF - April 2030</t>
  </si>
  <si>
    <t>PORTFOLIO STATEMENT OF BHARAT BOND ETF – APRIL 2031 AS ON AUGUST 31,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</si>
  <si>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</si>
  <si>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</si>
  <si>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</si>
  <si>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</si>
  <si>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</si>
  <si>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</si>
  <si>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</si>
  <si>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</si>
  <si>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</si>
  <si>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</si>
  <si>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</si>
  <si>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</si>
  <si>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</si>
  <si>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</si>
  <si>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</si>
  <si>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</si>
  <si>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</si>
  <si>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</si>
  <si>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</si>
  <si>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</si>
  <si>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</si>
  <si>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</si>
  <si>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</si>
  <si>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</si>
  <si>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</si>
  <si>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</si>
  <si>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</si>
  <si>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</si>
  <si>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</si>
  <si>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</si>
  <si>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</si>
  <si>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</si>
  <si>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</si>
  <si>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</si>
  <si>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</si>
  <si>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</si>
  <si>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</si>
  <si>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</si>
  <si>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</si>
  <si>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</si>
  <si>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</si>
  <si>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</si>
  <si>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</si>
  <si>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</si>
  <si>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</si>
  <si>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</si>
  <si>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</si>
  <si>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</si>
  <si>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</si>
  <si>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</si>
  <si>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</si>
  <si>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</si>
  <si>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7.40% POWER FIN CORP NCD RED 08-05-2030**</t>
  </si>
  <si>
    <t>INE134E08KQ1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</si>
  <si>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</si>
  <si>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</si>
  <si>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</si>
  <si>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</si>
  <si>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</si>
  <si>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</si>
  <si>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</si>
  <si>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</si>
  <si>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7.35% NHAI NCD RED 26-04-2030**</t>
  </si>
  <si>
    <t>INE906B07HP8</t>
  </si>
  <si>
    <t>7% POWER FIN CORP NCD RED 22-01-2031**</t>
  </si>
  <si>
    <t>INE134E07AN1</t>
  </si>
  <si>
    <t>9.35% POWER GRID CORP NCD RED 29-08-2029**</t>
  </si>
  <si>
    <t>INE752E07IZ7</t>
  </si>
  <si>
    <t>8.14% NUCLEAR POWER NCD RED 25-03-2030**</t>
  </si>
  <si>
    <t>INE206D08303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</si>
  <si>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</si>
  <si>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</si>
  <si>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</si>
  <si>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</si>
  <si>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</si>
  <si>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</si>
  <si>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</si>
  <si>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</si>
  <si>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</si>
  <si>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</si>
  <si>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</si>
  <si>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AUGUST 31, 2023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</si>
  <si>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</si>
  <si>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</si>
  <si>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</si>
  <si>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</si>
  <si>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</si>
  <si>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</si>
  <si>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</si>
  <si>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</si>
  <si>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</si>
  <si>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</si>
  <si>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</si>
  <si>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</si>
  <si>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</si>
  <si>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</si>
  <si>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</si>
  <si>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</si>
  <si>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</si>
  <si>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</si>
  <si>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</si>
  <si>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</si>
  <si>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</si>
  <si>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</si>
  <si>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</si>
  <si>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</si>
  <si>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</si>
  <si>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</si>
  <si>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</si>
  <si>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</si>
  <si>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</si>
  <si>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</si>
  <si>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</si>
  <si>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8.1% NTPC NCD RED 27-05-2031**</t>
  </si>
  <si>
    <t>INE733E07KD0</t>
  </si>
  <si>
    <t>7.30% NABARD NCD RED 26-12-2031**</t>
  </si>
  <si>
    <t>INE261F08717</t>
  </si>
  <si>
    <t>7.55% PGCIL NCD 21-09-2031**</t>
  </si>
  <si>
    <t>INE752E07OB6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</si>
  <si>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</si>
  <si>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</si>
  <si>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</si>
  <si>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</si>
  <si>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</si>
  <si>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</si>
  <si>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6.54% GOVT OF INDIA RED 17-01-2032</t>
  </si>
  <si>
    <t>IN0020210244</t>
  </si>
  <si>
    <t>BHARAT Bond ETF - April 2032</t>
  </si>
  <si>
    <t>PORTFOLIO STATEMENT OF BHARAT BOND ETF – APRIL 2033 AS ON AUGUST 31,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</si>
  <si>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</si>
  <si>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</si>
  <si>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</si>
  <si>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</si>
  <si>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</si>
  <si>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</si>
  <si>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</si>
  <si>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</si>
  <si>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</si>
  <si>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7.54% HPCL NCD RED 15-04-2033**</t>
  </si>
  <si>
    <t>INE094A08143</t>
  </si>
  <si>
    <t>7.52% HUDCO SERIES B NCD RED 15-04-2033**</t>
  </si>
  <si>
    <t>INE031A08863</t>
  </si>
  <si>
    <t>7.53% RECL SR 217 NCD RED 31-03-2033**</t>
  </si>
  <si>
    <t>INE020B08EC1</t>
  </si>
  <si>
    <t>7.44% NTPC LTD. SR 79 NCD RED 15-04-2033**</t>
  </si>
  <si>
    <t>INE733E08239</t>
  </si>
  <si>
    <t>7.75% IRFC NCD RED 15-04-2033**</t>
  </si>
  <si>
    <t>INE053F08270</t>
  </si>
  <si>
    <t>7.69% RECL SR 218 NCD RED 31-01-2033**</t>
  </si>
  <si>
    <t>INE020B08EE7</t>
  </si>
  <si>
    <t>7.70% PFC SR BS226 B NCD RED 15-04-2033**</t>
  </si>
  <si>
    <t>INE134E08MI4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</si>
  <si>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</si>
  <si>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</si>
  <si>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</si>
  <si>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</si>
  <si>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</si>
  <si>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</si>
  <si>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</si>
  <si>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</si>
  <si>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8.5% EXIM BANK NCD RED 14-03-2033**</t>
  </si>
  <si>
    <t>INE514E08FS0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</si>
  <si>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</si>
  <si>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</si>
  <si>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</si>
  <si>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</si>
  <si>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</si>
  <si>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</si>
  <si>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AUGUST 31, 2023</t>
  </si>
  <si>
    <t>(An open ended debt scheme predominantly investing in Debt Instruments of Banks, Public Sector Undertakings,
Public Financial Institutions and Municipal Bonds.)</t>
  </si>
  <si>
    <t>8.37% HUDCO NCD RED 23-03-2029**</t>
  </si>
  <si>
    <t>INE031A08707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</si>
  <si>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</si>
  <si>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</si>
  <si>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</si>
  <si>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</si>
  <si>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</si>
  <si>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</si>
  <si>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</si>
  <si>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</si>
  <si>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</si>
  <si>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</si>
  <si>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7.38% GOVT OF INDIA RED 20-06-2027</t>
  </si>
  <si>
    <t>IN0020220037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</si>
  <si>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</si>
  <si>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</si>
  <si>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</si>
  <si>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</si>
  <si>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</si>
  <si>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</si>
  <si>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</si>
  <si>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</si>
  <si>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</si>
  <si>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</si>
  <si>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</si>
  <si>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</si>
  <si>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</si>
  <si>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</si>
  <si>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</si>
  <si>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</si>
  <si>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</si>
  <si>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</si>
  <si>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</si>
  <si>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</si>
  <si>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</si>
  <si>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</si>
  <si>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AUGUST 31,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</si>
  <si>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</si>
  <si>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</si>
  <si>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</si>
  <si>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</si>
  <si>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</si>
  <si>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</si>
  <si>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</si>
  <si>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</si>
  <si>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</si>
  <si>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</si>
  <si>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</si>
  <si>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</si>
  <si>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</si>
  <si>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</si>
  <si>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</si>
  <si>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</si>
  <si>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</si>
  <si>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</si>
  <si>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</si>
  <si>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</si>
  <si>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AUGUST 31, 2023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</si>
  <si>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</si>
  <si>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</si>
  <si>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</si>
  <si>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</si>
  <si>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</si>
  <si>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</si>
  <si>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</si>
  <si>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</si>
  <si>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</si>
  <si>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</si>
  <si>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</si>
  <si>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</si>
  <si>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</si>
  <si>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</si>
  <si>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</si>
  <si>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</si>
  <si>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</si>
  <si>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</si>
  <si>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</si>
  <si>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</si>
  <si>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AUGUST 31,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</si>
  <si>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</si>
  <si>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</si>
  <si>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</si>
  <si>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</si>
  <si>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</si>
  <si>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</si>
  <si>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</si>
  <si>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</si>
  <si>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</si>
  <si>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</si>
  <si>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</si>
  <si>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7.74% UTTAR PRADESH SDL 15-03-2037</t>
  </si>
  <si>
    <t>IN3320220152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</si>
  <si>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</si>
  <si>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</si>
  <si>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</si>
  <si>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</si>
  <si>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</si>
  <si>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</si>
  <si>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</si>
  <si>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</si>
  <si>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</si>
  <si>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</si>
  <si>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</si>
  <si>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AUGUST 31,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</si>
  <si>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</si>
  <si>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</si>
  <si>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</si>
  <si>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7.25% SIDBI NCD RED 31-07-2025**</t>
  </si>
  <si>
    <t>INE556F08KA6</t>
  </si>
  <si>
    <t>8.11% REC LTD NCD 07-10-2025 SR136**</t>
  </si>
  <si>
    <t>INE020B08963</t>
  </si>
  <si>
    <t>5.7% NABARD NCD RED SR 22D 31-07-2025**</t>
  </si>
  <si>
    <t>INE261F08DK7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</si>
  <si>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</si>
  <si>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</si>
  <si>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</si>
  <si>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</si>
  <si>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</si>
  <si>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</si>
  <si>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</si>
  <si>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</si>
  <si>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</si>
  <si>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</si>
  <si>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</si>
  <si>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</si>
  <si>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</si>
  <si>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</si>
  <si>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</si>
  <si>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</si>
  <si>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</si>
  <si>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</si>
  <si>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</t>
  </si>
  <si>
    <t>INE556F08JZ5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</si>
  <si>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</si>
  <si>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</si>
  <si>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</si>
  <si>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</si>
  <si>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</si>
  <si>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</si>
  <si>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</si>
  <si>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</si>
  <si>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</si>
  <si>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</si>
  <si>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</si>
  <si>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</si>
  <si>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</si>
  <si>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</si>
  <si>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</si>
  <si>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</si>
  <si>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</si>
  <si>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</si>
  <si>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</si>
  <si>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</si>
  <si>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</si>
  <si>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</si>
  <si>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</si>
  <si>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</si>
  <si>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8.25% MAHARASHTRA SDL RED 10-06-2025</t>
  </si>
  <si>
    <t>IN2220150030</t>
  </si>
  <si>
    <t>8.16% MAHARASHTRA SDL RED 23-09-2025</t>
  </si>
  <si>
    <t>IN2220150097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</si>
  <si>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</si>
  <si>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</si>
  <si>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</si>
  <si>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</si>
  <si>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</si>
  <si>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</si>
  <si>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</si>
  <si>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</si>
  <si>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</si>
  <si>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</si>
  <si>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</si>
  <si>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AUGUST 31,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</si>
  <si>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</si>
  <si>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</si>
  <si>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</si>
  <si>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</si>
  <si>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</si>
  <si>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</si>
  <si>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</si>
  <si>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</si>
  <si>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AUGUST 31,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</si>
  <si>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</si>
  <si>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</si>
  <si>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</si>
  <si>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</si>
  <si>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</si>
  <si>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</si>
  <si>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AUGUST 31,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</si>
  <si>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</si>
  <si>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</si>
  <si>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</si>
  <si>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</si>
  <si>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AUGUST 31,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</si>
  <si>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</si>
  <si>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</si>
  <si>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</si>
  <si>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</si>
  <si>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AUGUST 31,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</si>
  <si>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</si>
  <si>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</si>
  <si>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</si>
  <si>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</si>
  <si>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</si>
  <si>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AUGUST 31,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</si>
  <si>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</si>
  <si>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</si>
  <si>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</si>
  <si>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</si>
  <si>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</si>
  <si>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AUGUST 31, 2023</t>
  </si>
  <si>
    <t>(An open ended debt scheme investing in government securities across maturity)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</si>
  <si>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</si>
  <si>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</si>
  <si>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</si>
  <si>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</si>
  <si>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</si>
  <si>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</si>
  <si>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AUGUST 31,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</si>
  <si>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</si>
  <si>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</si>
  <si>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</si>
  <si>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</si>
  <si>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</si>
  <si>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</si>
  <si>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</si>
  <si>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</si>
  <si>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</si>
  <si>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</si>
  <si>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</si>
  <si>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</si>
  <si>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</si>
  <si>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</si>
  <si>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</si>
  <si>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</si>
  <si>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</si>
  <si>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</si>
  <si>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</si>
  <si>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</si>
  <si>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</si>
  <si>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</si>
  <si>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</si>
  <si>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</si>
  <si>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</si>
  <si>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</si>
  <si>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</si>
  <si>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</si>
  <si>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</si>
  <si>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</si>
  <si>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</si>
  <si>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</si>
  <si>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</si>
  <si>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</si>
  <si>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</si>
  <si>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</si>
  <si>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</si>
  <si>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</si>
  <si>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</si>
  <si>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</si>
  <si>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</si>
  <si>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</si>
  <si>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</si>
  <si>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</si>
  <si>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</si>
  <si>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</si>
  <si>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</si>
  <si>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</si>
  <si>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</si>
  <si>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</si>
  <si>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</si>
  <si>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</si>
  <si>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</si>
  <si>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</si>
  <si>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</si>
  <si>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</si>
  <si>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</si>
  <si>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</si>
  <si>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</si>
  <si>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</si>
  <si>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</si>
  <si>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</si>
  <si>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</si>
  <si>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</si>
  <si>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</si>
  <si>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</si>
  <si>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</si>
  <si>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7.57% GUJARAT SDL RED 09-11-2026</t>
  </si>
  <si>
    <t>IN1520220154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</si>
  <si>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</si>
  <si>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</si>
  <si>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</si>
  <si>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</si>
  <si>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</si>
  <si>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</si>
  <si>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</si>
  <si>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</si>
  <si>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</si>
  <si>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</si>
  <si>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</si>
  <si>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</si>
  <si>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</si>
  <si>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</si>
  <si>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</si>
  <si>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</si>
  <si>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</si>
  <si>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</si>
  <si>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7.21% WEST BENGAL SDL 25-01-2027</t>
  </si>
  <si>
    <t>IN3420160142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</si>
  <si>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</si>
  <si>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</si>
  <si>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</si>
  <si>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</si>
  <si>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</si>
  <si>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</si>
  <si>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</si>
  <si>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AUGUST 31,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</si>
  <si>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</si>
  <si>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</si>
  <si>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</si>
  <si>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</si>
  <si>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</si>
  <si>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</si>
  <si>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</si>
  <si>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</si>
  <si>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</si>
  <si>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</si>
  <si>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</si>
  <si>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</si>
  <si>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</si>
  <si>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</si>
  <si>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</si>
  <si>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</si>
  <si>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</si>
  <si>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7.57% NABARD NCD SR 23 G RED 19-03-2026**</t>
  </si>
  <si>
    <t>INE261F08DW2</t>
  </si>
  <si>
    <t>5.85% REC LTD NCD RED 20-12-2025**</t>
  </si>
  <si>
    <t>INE020B08DF6</t>
  </si>
  <si>
    <t>7.50% NABARD NCD SR 23F RED 17-12-2025**</t>
  </si>
  <si>
    <t>INE261F08DT8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</si>
  <si>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</si>
  <si>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</si>
  <si>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</si>
  <si>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</si>
  <si>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</si>
  <si>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</si>
  <si>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</si>
  <si>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</si>
  <si>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5.81% REC LTD. NCD RED 31-12-2025**</t>
  </si>
  <si>
    <t>INE020B08DH2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</si>
  <si>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</si>
  <si>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</si>
  <si>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</si>
  <si>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</si>
  <si>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</si>
  <si>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</si>
  <si>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</si>
  <si>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</si>
  <si>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</si>
  <si>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</si>
  <si>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</si>
  <si>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</si>
  <si>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</si>
  <si>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</si>
  <si>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</si>
  <si>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</si>
  <si>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</si>
  <si>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</si>
  <si>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</si>
  <si>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</si>
  <si>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</si>
  <si>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</si>
  <si>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</si>
  <si>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</si>
  <si>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</si>
  <si>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</si>
  <si>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</si>
  <si>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</si>
  <si>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</si>
  <si>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</si>
  <si>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</si>
  <si>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</si>
  <si>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</si>
  <si>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</si>
  <si>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</si>
  <si>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</si>
  <si>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</si>
  <si>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</si>
  <si>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</si>
  <si>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</si>
  <si>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</si>
  <si>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</si>
  <si>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</si>
  <si>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</si>
  <si>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</si>
  <si>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</si>
  <si>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</si>
  <si>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</si>
  <si>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</si>
  <si>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</si>
  <si>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</si>
  <si>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</si>
  <si>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</si>
  <si>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</si>
  <si>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</si>
  <si>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</si>
  <si>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</si>
  <si>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</si>
  <si>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</si>
  <si>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</si>
  <si>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</si>
  <si>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</si>
  <si>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</si>
  <si>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</si>
  <si>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</si>
  <si>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</si>
  <si>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</si>
  <si>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</si>
  <si>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</si>
  <si>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</si>
  <si>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</si>
  <si>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</si>
  <si>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</si>
  <si>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</si>
  <si>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</si>
  <si>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</si>
  <si>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</si>
  <si>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</si>
  <si>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</si>
  <si>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</si>
  <si>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</si>
  <si>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</si>
  <si>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</si>
  <si>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</si>
  <si>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</si>
  <si>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</si>
  <si>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</si>
  <si>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</si>
  <si>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</si>
  <si>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</si>
  <si>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</si>
  <si>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</si>
  <si>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</si>
  <si>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</si>
  <si>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</si>
  <si>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</si>
  <si>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</si>
  <si>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</si>
  <si>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</si>
  <si>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</si>
  <si>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</si>
  <si>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</si>
  <si>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</si>
  <si>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</si>
  <si>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</si>
  <si>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</si>
  <si>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8.15% MAHARASHTRA SDL RED 26-11-2025</t>
  </si>
  <si>
    <t>IN2220150139</t>
  </si>
  <si>
    <t>7.90% RAJASTHAN SDL RED 08-04-2026</t>
  </si>
  <si>
    <t>IN2920200028</t>
  </si>
  <si>
    <t>8.39% ANDHRA PRADESH SDL RED 27-01-2026</t>
  </si>
  <si>
    <t>IN1020150125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</si>
  <si>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</si>
  <si>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</si>
  <si>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</si>
  <si>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</si>
  <si>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</si>
  <si>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</si>
  <si>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</si>
  <si>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</si>
  <si>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</si>
  <si>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</si>
  <si>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</si>
  <si>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</si>
  <si>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</si>
  <si>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</si>
  <si>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</si>
  <si>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</si>
  <si>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</si>
  <si>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</si>
  <si>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</si>
  <si>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AUGUST 31,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</si>
  <si>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</si>
  <si>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</si>
  <si>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</si>
  <si>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</si>
  <si>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</si>
  <si>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</si>
  <si>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</si>
  <si>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</si>
  <si>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</si>
  <si>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</si>
  <si>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</si>
  <si>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</si>
  <si>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</si>
  <si>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</si>
  <si>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</si>
  <si>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</si>
  <si>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</si>
  <si>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</si>
  <si>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AUGUST 31, 2023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</si>
  <si>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</si>
  <si>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</si>
  <si>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</si>
  <si>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</si>
  <si>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</si>
  <si>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</si>
  <si>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</si>
  <si>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</si>
  <si>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Adani Enterprises Ltd.</t>
  </si>
  <si>
    <t>INE423A01024</t>
  </si>
  <si>
    <t>Metals &amp; Minerals Trading</t>
  </si>
  <si>
    <t>Bank of Baroda</t>
  </si>
  <si>
    <t>INE028A01039</t>
  </si>
  <si>
    <t>The Federal Bank Ltd.</t>
  </si>
  <si>
    <t>INE171A01029</t>
  </si>
  <si>
    <t>Sun Pharmaceutical Industries Ltd.</t>
  </si>
  <si>
    <t>INE044A01036</t>
  </si>
  <si>
    <t>Pharmaceuticals &amp; Biotechnology</t>
  </si>
  <si>
    <t>ICICI Bank Ltd.</t>
  </si>
  <si>
    <t>INE090A01021</t>
  </si>
  <si>
    <t>Zee Entertainment Enterprises Ltd.</t>
  </si>
  <si>
    <t>INE256A01028</t>
  </si>
  <si>
    <t>Entertainment</t>
  </si>
  <si>
    <t>Punjab National Bank</t>
  </si>
  <si>
    <t>INE160A01022</t>
  </si>
  <si>
    <t>NMDC Ltd.</t>
  </si>
  <si>
    <t>INE584A01023</t>
  </si>
  <si>
    <t>Minerals &amp; Mining</t>
  </si>
  <si>
    <t>Kotak Mahindra Bank Ltd.</t>
  </si>
  <si>
    <t>INE237A01028</t>
  </si>
  <si>
    <t>Tata Motors Ltd.</t>
  </si>
  <si>
    <t>INE155A01022</t>
  </si>
  <si>
    <t>Automobiles</t>
  </si>
  <si>
    <t>Hindalco Industries Ltd.</t>
  </si>
  <si>
    <t>INE038A01020</t>
  </si>
  <si>
    <t>Non - Ferrous Metals</t>
  </si>
  <si>
    <t>Bandhan Bank Ltd.</t>
  </si>
  <si>
    <t>INE545U01014</t>
  </si>
  <si>
    <t>Ambuja Cements Ltd.</t>
  </si>
  <si>
    <t>INE079A01024</t>
  </si>
  <si>
    <t>Cement &amp; Cement Products</t>
  </si>
  <si>
    <t>Grasim Industries Ltd.</t>
  </si>
  <si>
    <t>INE047A01021</t>
  </si>
  <si>
    <t>SBI Life Insurance Company Ltd.</t>
  </si>
  <si>
    <t>INE123W01016</t>
  </si>
  <si>
    <t>Insurance</t>
  </si>
  <si>
    <t>Indus Towers Ltd.</t>
  </si>
  <si>
    <t>INE121J01017</t>
  </si>
  <si>
    <t>Telecom - Services</t>
  </si>
  <si>
    <t>Jindal Steel &amp; Power Ltd.</t>
  </si>
  <si>
    <t>INE749A01030</t>
  </si>
  <si>
    <t>Ferrous Metals</t>
  </si>
  <si>
    <t>Adani Ports &amp; Special Economic Zone Ltd.</t>
  </si>
  <si>
    <t>INE742F01042</t>
  </si>
  <si>
    <t>Transport Infrastructure</t>
  </si>
  <si>
    <t>Steel Authority of India Ltd.</t>
  </si>
  <si>
    <t>INE114A01011</t>
  </si>
  <si>
    <t>NTPC Ltd.</t>
  </si>
  <si>
    <t>INE733E01010</t>
  </si>
  <si>
    <t>Power</t>
  </si>
  <si>
    <t>Tata Steel Ltd.</t>
  </si>
  <si>
    <t>INE081A01020</t>
  </si>
  <si>
    <t>IDFC Ltd.</t>
  </si>
  <si>
    <t>INE043D01016</t>
  </si>
  <si>
    <t>Finance</t>
  </si>
  <si>
    <t>Axis Bank Ltd.</t>
  </si>
  <si>
    <t>INE238A01034</t>
  </si>
  <si>
    <t>Cholamandalam Investment &amp; Finance Company Ltd.</t>
  </si>
  <si>
    <t>INE121A01024</t>
  </si>
  <si>
    <t>Infosys Ltd.</t>
  </si>
  <si>
    <t>INE009A01021</t>
  </si>
  <si>
    <t>IT - Software</t>
  </si>
  <si>
    <t>Maruti Suzuki India Ltd.</t>
  </si>
  <si>
    <t>INE585B01010</t>
  </si>
  <si>
    <t>IndusInd Bank Ltd.</t>
  </si>
  <si>
    <t>INE095A01012</t>
  </si>
  <si>
    <t>Tata Power Company Ltd.</t>
  </si>
  <si>
    <t>INE245A01021</t>
  </si>
  <si>
    <t>PVR Inox Ltd.</t>
  </si>
  <si>
    <t>INE191H01014</t>
  </si>
  <si>
    <t>Indiabulls Housing Finance Ltd.</t>
  </si>
  <si>
    <t>INE148I01020</t>
  </si>
  <si>
    <t>JK Cement Ltd.</t>
  </si>
  <si>
    <t>INE823G01014</t>
  </si>
  <si>
    <t>Canara Bank</t>
  </si>
  <si>
    <t>INE476A01014</t>
  </si>
  <si>
    <t>Manappuram Finance Ltd.</t>
  </si>
  <si>
    <t>INE522D01027</t>
  </si>
  <si>
    <t>Hindustan Aeronautics Ltd.</t>
  </si>
  <si>
    <t>INE066F01012</t>
  </si>
  <si>
    <t>Aerospace &amp; Defense</t>
  </si>
  <si>
    <t>National Aluminium Company Ltd.</t>
  </si>
  <si>
    <t>INE139A01034</t>
  </si>
  <si>
    <t>UPL Ltd.</t>
  </si>
  <si>
    <t>INE628A01036</t>
  </si>
  <si>
    <t>Fertilizers &amp; Agrochemicals</t>
  </si>
  <si>
    <t>Tata Communications Ltd.</t>
  </si>
  <si>
    <t>INE151A01013</t>
  </si>
  <si>
    <t>LTIMindtree Ltd.</t>
  </si>
  <si>
    <t>INE214T01019</t>
  </si>
  <si>
    <t>ITC Ltd.</t>
  </si>
  <si>
    <t>INE154A01025</t>
  </si>
  <si>
    <t>Diversified FMCG</t>
  </si>
  <si>
    <t>Sun TV Network Ltd.</t>
  </si>
  <si>
    <t>INE424H01027</t>
  </si>
  <si>
    <t>Bharat Heavy Electricals Ltd.</t>
  </si>
  <si>
    <t>INE257A01026</t>
  </si>
  <si>
    <t>Electrical Equipment</t>
  </si>
  <si>
    <t>ACC Ltd.</t>
  </si>
  <si>
    <t>INE012A01025</t>
  </si>
  <si>
    <t>GMR Airports Infrastructure Ltd.</t>
  </si>
  <si>
    <t>INE776C01039</t>
  </si>
  <si>
    <t>Shree Cement Ltd.</t>
  </si>
  <si>
    <t>INE070A01015</t>
  </si>
  <si>
    <t>RBL Bank Ltd.</t>
  </si>
  <si>
    <t>INE976G01028</t>
  </si>
  <si>
    <t>Multi Commodity Exchange Of India Ltd.</t>
  </si>
  <si>
    <t>INE745G01035</t>
  </si>
  <si>
    <t>Capital Markets</t>
  </si>
  <si>
    <t>Bharti Airtel Ltd.</t>
  </si>
  <si>
    <t>INE397D01024</t>
  </si>
  <si>
    <t>Persistent Systems Ltd.</t>
  </si>
  <si>
    <t>INE262H01013</t>
  </si>
  <si>
    <t>Tata Consultancy Services Ltd.</t>
  </si>
  <si>
    <t>INE467B01029</t>
  </si>
  <si>
    <t>Dr. Reddy's Laboratories Ltd.</t>
  </si>
  <si>
    <t>INE089A01023</t>
  </si>
  <si>
    <t>City Union Bank Ltd.</t>
  </si>
  <si>
    <t>INE491A01021</t>
  </si>
  <si>
    <t>Indian Railway Catering &amp;Tou. Corp. Ltd.</t>
  </si>
  <si>
    <t>INE335Y01020</t>
  </si>
  <si>
    <t>Leisure Services</t>
  </si>
  <si>
    <t>JSW Steel Ltd.</t>
  </si>
  <si>
    <t>INE019A01038</t>
  </si>
  <si>
    <t>Syngene International Ltd.</t>
  </si>
  <si>
    <t>INE398R01022</t>
  </si>
  <si>
    <t>Healthcare Services</t>
  </si>
  <si>
    <t>Shriram Finance Ltd.</t>
  </si>
  <si>
    <t>INE721A01013</t>
  </si>
  <si>
    <t>DLF Ltd.</t>
  </si>
  <si>
    <t>INE271C01023</t>
  </si>
  <si>
    <t>Realty</t>
  </si>
  <si>
    <t>Tech Mahindra Ltd.</t>
  </si>
  <si>
    <t>INE669C01036</t>
  </si>
  <si>
    <t>HCL Technologies Ltd.</t>
  </si>
  <si>
    <t>INE860A01027</t>
  </si>
  <si>
    <t>GAIL (India) Ltd.</t>
  </si>
  <si>
    <t>INE129A01019</t>
  </si>
  <si>
    <t>Gas</t>
  </si>
  <si>
    <t>Hindustan Petroleum Corporation Ltd.</t>
  </si>
  <si>
    <t>INE094A01015</t>
  </si>
  <si>
    <t>United Breweries Ltd.</t>
  </si>
  <si>
    <t>INE686F01025</t>
  </si>
  <si>
    <t>Beverages</t>
  </si>
  <si>
    <t>Biocon Ltd.</t>
  </si>
  <si>
    <t>INE376G01013</t>
  </si>
  <si>
    <t>Aurobindo Pharma Ltd.</t>
  </si>
  <si>
    <t>INE406A01037</t>
  </si>
  <si>
    <t>Oberoi Realty Ltd.</t>
  </si>
  <si>
    <t>INE093I01010</t>
  </si>
  <si>
    <t>ABB India Ltd.</t>
  </si>
  <si>
    <t>INE117A01022</t>
  </si>
  <si>
    <t>Aarti Industries Ltd.</t>
  </si>
  <si>
    <t>INE769A01020</t>
  </si>
  <si>
    <t>Chemicals &amp; Petrochemicals</t>
  </si>
  <si>
    <t>Oil &amp; Natural Gas Corporation Ltd.</t>
  </si>
  <si>
    <t>INE213A01029</t>
  </si>
  <si>
    <t>Oil</t>
  </si>
  <si>
    <t>Titan Company Ltd.</t>
  </si>
  <si>
    <t>INE280A01028</t>
  </si>
  <si>
    <t>Consumer Durables</t>
  </si>
  <si>
    <t>InterGlobe Aviation Ltd.</t>
  </si>
  <si>
    <t>INE646L01027</t>
  </si>
  <si>
    <t>Transport Services</t>
  </si>
  <si>
    <t>Polycab India Ltd.</t>
  </si>
  <si>
    <t>INE455K01017</t>
  </si>
  <si>
    <t>Industrial Products</t>
  </si>
  <si>
    <t>Alkem Laboratories Ltd.</t>
  </si>
  <si>
    <t>INE540L01014</t>
  </si>
  <si>
    <t>Dixon Technologies (India) Ltd.</t>
  </si>
  <si>
    <t>INE935N01020</t>
  </si>
  <si>
    <t>Info Edge (India) Ltd.</t>
  </si>
  <si>
    <t>INE663F01024</t>
  </si>
  <si>
    <t>Retailing</t>
  </si>
  <si>
    <t>Indian Energy Exchange Ltd.</t>
  </si>
  <si>
    <t>INE022Q01020</t>
  </si>
  <si>
    <t>Aditya Birla Capital Ltd.</t>
  </si>
  <si>
    <t>INE674K01013</t>
  </si>
  <si>
    <t>Chambal Fertilizers &amp; Chemicals Ltd.</t>
  </si>
  <si>
    <t>INE085A01013</t>
  </si>
  <si>
    <t>The India Cements Ltd.</t>
  </si>
  <si>
    <t>INE383A01012</t>
  </si>
  <si>
    <t>Metropolis Healthcare Ltd.</t>
  </si>
  <si>
    <t>INE112L01020</t>
  </si>
  <si>
    <t>Zydus Lifesciences Ltd.</t>
  </si>
  <si>
    <t>INE010B01027</t>
  </si>
  <si>
    <t>Power Finance Corporation Ltd.</t>
  </si>
  <si>
    <t>INE134E01011</t>
  </si>
  <si>
    <t>Apollo Hospitals Enterprise Ltd.</t>
  </si>
  <si>
    <t>INE437A01024</t>
  </si>
  <si>
    <t>Bajaj Finserv Ltd.</t>
  </si>
  <si>
    <t>INE918I01026</t>
  </si>
  <si>
    <t>Bosch Ltd.</t>
  </si>
  <si>
    <t>INE323A01026</t>
  </si>
  <si>
    <t>Auto Components</t>
  </si>
  <si>
    <t>Gujarat Gas Ltd.</t>
  </si>
  <si>
    <t>INE844O01030</t>
  </si>
  <si>
    <t>Deepak Nitrite Ltd.</t>
  </si>
  <si>
    <t>INE288B01029</t>
  </si>
  <si>
    <t>Petronet LNG Ltd.</t>
  </si>
  <si>
    <t>INE347G01014</t>
  </si>
  <si>
    <t>Max Financial Services Ltd.</t>
  </si>
  <si>
    <t>INE180A01020</t>
  </si>
  <si>
    <t>Gujarat Narmada Valley Fert &amp; Chem Ltd.</t>
  </si>
  <si>
    <t>INE113A01013</t>
  </si>
  <si>
    <t>ICICI Prudential Life Insurance Co Ltd.</t>
  </si>
  <si>
    <t>INE726G01019</t>
  </si>
  <si>
    <t>Indian Oil Corporation Ltd.</t>
  </si>
  <si>
    <t>INE242A01010</t>
  </si>
  <si>
    <t>United Spirits Ltd.</t>
  </si>
  <si>
    <t>INE854D01024</t>
  </si>
  <si>
    <t>State Bank of India</t>
  </si>
  <si>
    <t>INE062A01020</t>
  </si>
  <si>
    <t>The Indian Hotels Company Ltd.</t>
  </si>
  <si>
    <t>INE053A01029</t>
  </si>
  <si>
    <t>Havells India Ltd.</t>
  </si>
  <si>
    <t>INE176B01034</t>
  </si>
  <si>
    <t>Bharat Forge Ltd.</t>
  </si>
  <si>
    <t>INE465A01025</t>
  </si>
  <si>
    <t>Coal India Ltd.</t>
  </si>
  <si>
    <t>INE522F01014</t>
  </si>
  <si>
    <t>Consumable Fuels</t>
  </si>
  <si>
    <t>Dabur India Ltd.</t>
  </si>
  <si>
    <t>INE016A01026</t>
  </si>
  <si>
    <t>Personal Products</t>
  </si>
  <si>
    <t>ICICI Lombard General Insurance Co. Ltd.</t>
  </si>
  <si>
    <t>INE765G01017</t>
  </si>
  <si>
    <t>TVS Motor Company Ltd.</t>
  </si>
  <si>
    <t>INE494B01023</t>
  </si>
  <si>
    <t>Vedanta Ltd.</t>
  </si>
  <si>
    <t>INE205A01025</t>
  </si>
  <si>
    <t>Diversified Metals</t>
  </si>
  <si>
    <t>Bharat Petroleum Corporation Ltd.</t>
  </si>
  <si>
    <t>INE029A01011</t>
  </si>
  <si>
    <t>Coforge Ltd.</t>
  </si>
  <si>
    <t>INE591G01017</t>
  </si>
  <si>
    <t>Glenmark Pharmaceuticals Ltd.</t>
  </si>
  <si>
    <t>INE935A01035</t>
  </si>
  <si>
    <t>Mphasis Ltd.</t>
  </si>
  <si>
    <t>INE356A01018</t>
  </si>
  <si>
    <t>Bajaj Auto Ltd.</t>
  </si>
  <si>
    <t>INE917I01010</t>
  </si>
  <si>
    <t>LIC Housing Finance Ltd.</t>
  </si>
  <si>
    <t>INE115A01026</t>
  </si>
  <si>
    <t>Page Industries Ltd.</t>
  </si>
  <si>
    <t>INE761H01022</t>
  </si>
  <si>
    <t>Textiles &amp; Apparels</t>
  </si>
  <si>
    <t>Pidilite Industries Ltd.</t>
  </si>
  <si>
    <t>INE318A01026</t>
  </si>
  <si>
    <t>Indiamart Intermesh Ltd.</t>
  </si>
  <si>
    <t>INE933S01016</t>
  </si>
  <si>
    <t>Britannia Industries Ltd.</t>
  </si>
  <si>
    <t>INE216A01030</t>
  </si>
  <si>
    <t>Food Products</t>
  </si>
  <si>
    <t>Exide Industries Ltd.</t>
  </si>
  <si>
    <t>INE302A01020</t>
  </si>
  <si>
    <t>SRF Ltd.</t>
  </si>
  <si>
    <t>INE647A01010</t>
  </si>
  <si>
    <t>Can Fin Homes Ltd.</t>
  </si>
  <si>
    <t>INE477A01020</t>
  </si>
  <si>
    <t>Lupin Ltd.</t>
  </si>
  <si>
    <t>INE326A01037</t>
  </si>
  <si>
    <t>Dalmia Bharat Ltd.</t>
  </si>
  <si>
    <t>INE00R701025</t>
  </si>
  <si>
    <t>Indraprastha Gas Ltd.</t>
  </si>
  <si>
    <t>INE203G01027</t>
  </si>
  <si>
    <t>L&amp;T Finance Holdings Ltd.</t>
  </si>
  <si>
    <t>INE498L01015</t>
  </si>
  <si>
    <t>Crompton Greaves Cons Electrical Ltd.</t>
  </si>
  <si>
    <t>INE299U01018</t>
  </si>
  <si>
    <t>Dr. Lal Path Labs Ltd.</t>
  </si>
  <si>
    <t>INE600L01024</t>
  </si>
  <si>
    <t>Ultratech Cement Ltd.</t>
  </si>
  <si>
    <t>INE481G01011</t>
  </si>
  <si>
    <t>Hindustan Copper Ltd.</t>
  </si>
  <si>
    <t>INE531E01026</t>
  </si>
  <si>
    <t>HDFC Life Insurance Company Ltd.</t>
  </si>
  <si>
    <t>INE795G01014</t>
  </si>
  <si>
    <t>Bharat Electronics Ltd.</t>
  </si>
  <si>
    <t>INE263A01024</t>
  </si>
  <si>
    <t>Tata Consumer Products Ltd.</t>
  </si>
  <si>
    <t>INE192A01025</t>
  </si>
  <si>
    <t>Agricultural Food &amp; other Products</t>
  </si>
  <si>
    <t>Hero MotoCorp Ltd.</t>
  </si>
  <si>
    <t>INE158A01026</t>
  </si>
  <si>
    <t>Container Corporation Of India Ltd.</t>
  </si>
  <si>
    <t>INE111A01025</t>
  </si>
  <si>
    <t>P I INDUSTRIES LIMITED</t>
  </si>
  <si>
    <t>INE603J01030</t>
  </si>
  <si>
    <t>Samvardhana Motherson International Ltd.</t>
  </si>
  <si>
    <t>INE775A01035</t>
  </si>
  <si>
    <t>Coromandel International Ltd.</t>
  </si>
  <si>
    <t>INE169A01031</t>
  </si>
  <si>
    <t>Abbott India Ltd.</t>
  </si>
  <si>
    <t>INE358A01014</t>
  </si>
  <si>
    <t>Divi's Laboratories Ltd.</t>
  </si>
  <si>
    <t>INE361B01024</t>
  </si>
  <si>
    <t>Godrej Consumer Products Ltd.</t>
  </si>
  <si>
    <t>INE102D01028</t>
  </si>
  <si>
    <t>Wipro Ltd.</t>
  </si>
  <si>
    <t>INE075A01022</t>
  </si>
  <si>
    <t>Vodafone Idea Ltd.</t>
  </si>
  <si>
    <t>INE669E01016</t>
  </si>
  <si>
    <t>Tata Chemicals Ltd.</t>
  </si>
  <si>
    <t>INE092A01019</t>
  </si>
  <si>
    <t>Balrampur Chini Mills Ltd.</t>
  </si>
  <si>
    <t>INE119A01028</t>
  </si>
  <si>
    <t>Piramal Enterprises Ltd.</t>
  </si>
  <si>
    <t>INE140A01024</t>
  </si>
  <si>
    <t>SBI Cards &amp; Payment Services Ltd.</t>
  </si>
  <si>
    <t>INE018E01016</t>
  </si>
  <si>
    <t>Oracle Financial Services Software Ltd.</t>
  </si>
  <si>
    <t>INE881D01027</t>
  </si>
  <si>
    <t>Trent Ltd.</t>
  </si>
  <si>
    <t>INE849A01020</t>
  </si>
  <si>
    <t>Cipla Ltd.</t>
  </si>
  <si>
    <t>INE059A01026</t>
  </si>
  <si>
    <t>Delta Corp Ltd.</t>
  </si>
  <si>
    <t>INE124G01033</t>
  </si>
  <si>
    <t>Godrej Properties Ltd.</t>
  </si>
  <si>
    <t>INE484J01027</t>
  </si>
  <si>
    <t>Birlasoft Ltd.</t>
  </si>
  <si>
    <t>INE836A01035</t>
  </si>
  <si>
    <t>Aditya Birla Fashion and Retail Ltd.</t>
  </si>
  <si>
    <t>INE647O01011</t>
  </si>
  <si>
    <t>Nestle India Ltd.</t>
  </si>
  <si>
    <t>INE239A01016</t>
  </si>
  <si>
    <t>Asian Paints Ltd.</t>
  </si>
  <si>
    <t>INE021A01026</t>
  </si>
  <si>
    <t>Torrent Pharmaceuticals Ltd.</t>
  </si>
  <si>
    <t>INE685A01028</t>
  </si>
  <si>
    <t>(b) Unlisted</t>
  </si>
  <si>
    <t>Derivatives</t>
  </si>
  <si>
    <t>(a) Index/Stock Future</t>
  </si>
  <si>
    <t>Torrent Pharmaceuticals Ltd.28/09/2023</t>
  </si>
  <si>
    <t>Asian Paints Ltd.28/09/2023</t>
  </si>
  <si>
    <t>Nestle India Ltd.28/09/2023</t>
  </si>
  <si>
    <t>Aditya Birla Fashion and Retail Ltd.28/09/2023</t>
  </si>
  <si>
    <t>Birlasoft Ltd.28/09/2023</t>
  </si>
  <si>
    <t>Godrej Properties Ltd.28/09/2023</t>
  </si>
  <si>
    <t>Delta Corp Ltd.28/09/2023</t>
  </si>
  <si>
    <t>Cipla Ltd.28/09/2023</t>
  </si>
  <si>
    <t>Oracle Financial Services Software Ltd.28/09/2023</t>
  </si>
  <si>
    <t>Trent Ltd.28/09/2023</t>
  </si>
  <si>
    <t>SBI Cards &amp; Payment Services Ltd.28/09/2023</t>
  </si>
  <si>
    <t>Piramal Enterprises Ltd.28/09/2023</t>
  </si>
  <si>
    <t>Balrampur Chini Mills Ltd.28/09/2023</t>
  </si>
  <si>
    <t>Tata Chemicals Ltd.28/09/2023</t>
  </si>
  <si>
    <t>Wipro Ltd.28/09/2023</t>
  </si>
  <si>
    <t>Vodafone Idea Ltd.28/09/2023</t>
  </si>
  <si>
    <t>Godrej Consumer Products Ltd.28/09/2023</t>
  </si>
  <si>
    <t>Divi's Laboratories Ltd.28/09/2023</t>
  </si>
  <si>
    <t>Abbott India Ltd.28/09/2023</t>
  </si>
  <si>
    <t>Coromandel International Ltd.28/09/2023</t>
  </si>
  <si>
    <t>Samvardhana Motherson International Ltd.28/09/2023</t>
  </si>
  <si>
    <t>Container Corporation Of India Ltd.28/09/2023</t>
  </si>
  <si>
    <t>P I INDUSTRIES LIMITED28/09/2023</t>
  </si>
  <si>
    <t>Hero MotoCorp Ltd.28/09/2023</t>
  </si>
  <si>
    <t>Tata Consumer Products Ltd.28/09/2023</t>
  </si>
  <si>
    <t>Bharat Electronics Ltd.28/09/2023</t>
  </si>
  <si>
    <t>HDFC Life Insurance Company Ltd.28/09/2023</t>
  </si>
  <si>
    <t>Hindustan Copper Ltd.28/09/2023</t>
  </si>
  <si>
    <t>Ultratech Cement Ltd.28/09/2023</t>
  </si>
  <si>
    <t>Dr. Lal Path Labs Ltd.28/09/2023</t>
  </si>
  <si>
    <t>Crompton Greaves Cons Electrical Ltd.28/09/2023</t>
  </si>
  <si>
    <t>L&amp;T Finance Holdings Ltd.28/09/2023</t>
  </si>
  <si>
    <t>Indraprastha Gas Ltd.28/09/2023</t>
  </si>
  <si>
    <t>Dalmia Bharat Ltd.28/09/2023</t>
  </si>
  <si>
    <t>Lupin Ltd.28/09/2023</t>
  </si>
  <si>
    <t>Can Fin Homes Ltd.28/09/2023</t>
  </si>
  <si>
    <t>SRF Ltd.28/09/2023</t>
  </si>
  <si>
    <t>Exide Industries Ltd.28/09/2023</t>
  </si>
  <si>
    <t>Britannia Industries Ltd.28/09/2023</t>
  </si>
  <si>
    <t>Indiamart Intermesh Ltd.28/09/2023</t>
  </si>
  <si>
    <t>Pidilite Industries Ltd.28/09/2023</t>
  </si>
  <si>
    <t>Page Industries Ltd.28/09/2023</t>
  </si>
  <si>
    <t>LIC Housing Finance Ltd.28/09/2023</t>
  </si>
  <si>
    <t>Bajaj Auto Ltd.28/09/2023</t>
  </si>
  <si>
    <t>Mphasis Ltd.28/09/2023</t>
  </si>
  <si>
    <t>Glenmark Pharmaceuticals Ltd.28/09/2023</t>
  </si>
  <si>
    <t>Coforge Ltd.28/09/2023</t>
  </si>
  <si>
    <t>Bharat Petroleum Corporation Ltd.28/09/2023</t>
  </si>
  <si>
    <t>Vedanta Ltd.28/09/2023</t>
  </si>
  <si>
    <t>TVS Motor Company Ltd.28/09/2023</t>
  </si>
  <si>
    <t>ICICI Lombard General Insurance Co. Ltd.28/09/2023</t>
  </si>
  <si>
    <t>Dabur India Ltd.28/09/2023</t>
  </si>
  <si>
    <t>Coal India Ltd.28/09/2023</t>
  </si>
  <si>
    <t>Bharat Forge Ltd.28/09/2023</t>
  </si>
  <si>
    <t>Havells India Ltd.28/09/2023</t>
  </si>
  <si>
    <t>The Indian Hotels Company Ltd.28/09/2023</t>
  </si>
  <si>
    <t>State Bank of India28/09/2023</t>
  </si>
  <si>
    <t>United Spirits Ltd.28/09/2023</t>
  </si>
  <si>
    <t>Indian Oil Corporation Ltd.28/09/2023</t>
  </si>
  <si>
    <t>ICICI Prudential Life Insurance Co Ltd.28/09/2023</t>
  </si>
  <si>
    <t>Gujarat Narmada Valley Fert &amp; Chem Ltd.28/09/2023</t>
  </si>
  <si>
    <t>Max Financial Services Ltd.28/09/2023</t>
  </si>
  <si>
    <t>Petronet LNG Ltd.28/09/2023</t>
  </si>
  <si>
    <t>Deepak Nitrite Ltd.28/09/2023</t>
  </si>
  <si>
    <t>Gujarat Gas Ltd.28/09/2023</t>
  </si>
  <si>
    <t>Bosch Ltd.28/09/2023</t>
  </si>
  <si>
    <t>Bajaj Finserv Ltd.28/09/2023</t>
  </si>
  <si>
    <t>Apollo Hospitals Enterprise Ltd.28/09/2023</t>
  </si>
  <si>
    <t>Power Finance Corporation Ltd.28/09/2023</t>
  </si>
  <si>
    <t>Zydus Lifesciences Ltd.28/09/2023</t>
  </si>
  <si>
    <t>Metropolis Healthcare Ltd.28/09/2023</t>
  </si>
  <si>
    <t>The India Cements Ltd.28/09/2023</t>
  </si>
  <si>
    <t>Chambal Fertilizers &amp; Chemicals Ltd.28/09/2023</t>
  </si>
  <si>
    <t>Aditya Birla Capital Ltd.28/09/2023</t>
  </si>
  <si>
    <t>Indian Energy Exchange Ltd.28/09/2023</t>
  </si>
  <si>
    <t>Info Edge (India) Ltd.28/09/2023</t>
  </si>
  <si>
    <t>Dixon Technologies (India) Ltd.28/09/2023</t>
  </si>
  <si>
    <t>Alkem Laboratories Ltd.28/09/2023</t>
  </si>
  <si>
    <t>Polycab India Ltd.28/09/2023</t>
  </si>
  <si>
    <t>InterGlobe Aviation Ltd.28/09/2023</t>
  </si>
  <si>
    <t>Titan Company Ltd.28/09/2023</t>
  </si>
  <si>
    <t>Oil &amp; Natural Gas Corporation Ltd.28/09/2023</t>
  </si>
  <si>
    <t>Aarti Industries Ltd.28/09/2023</t>
  </si>
  <si>
    <t>ABB India Ltd.28/09/2023</t>
  </si>
  <si>
    <t>Oberoi Realty Ltd.28/09/2023</t>
  </si>
  <si>
    <t>Aurobindo Pharma Ltd.28/09/2023</t>
  </si>
  <si>
    <t>Biocon Ltd.28/09/2023</t>
  </si>
  <si>
    <t>United Breweries Ltd.28/09/2023</t>
  </si>
  <si>
    <t>Hindustan Petroleum Corporation Ltd.28/09/2023</t>
  </si>
  <si>
    <t>GAIL (India) Ltd.28/09/2023</t>
  </si>
  <si>
    <t>HCL Technologies Ltd.28/09/2023</t>
  </si>
  <si>
    <t>Tech Mahindra Ltd.28/09/2023</t>
  </si>
  <si>
    <t>DLF Ltd.28/09/2023</t>
  </si>
  <si>
    <t>Syngene International Ltd.28/09/2023</t>
  </si>
  <si>
    <t>Shriram Finance Ltd.28/09/2023</t>
  </si>
  <si>
    <t>JSW Steel Ltd.28/09/2023</t>
  </si>
  <si>
    <t>Indian Railway Catering &amp;Tou. Corp. Ltd.28/09/2023</t>
  </si>
  <si>
    <t>City Union Bank Ltd.28/09/2023</t>
  </si>
  <si>
    <t>Dr. Reddy's Laboratories Ltd.28/09/2023</t>
  </si>
  <si>
    <t>Tata Consultancy Services Ltd.28/09/2023</t>
  </si>
  <si>
    <t>Persistent Systems Ltd.28/09/2023</t>
  </si>
  <si>
    <t>Bharti Airtel Ltd.28/09/2023</t>
  </si>
  <si>
    <t>Multi Commodity Exchange Of India Ltd.28/09/2023</t>
  </si>
  <si>
    <t>RBL Bank Ltd.28/09/2023</t>
  </si>
  <si>
    <t>Shree Cement Ltd.28/09/2023</t>
  </si>
  <si>
    <t>GMR Airports Infrastructure Ltd.28/09/2023</t>
  </si>
  <si>
    <t>ACC Ltd.28/09/2023</t>
  </si>
  <si>
    <t>Bharat Heavy Electricals Ltd.28/09/2023</t>
  </si>
  <si>
    <t>Sun TV Network Ltd.28/09/2023</t>
  </si>
  <si>
    <t>ITC Ltd.28/09/2023</t>
  </si>
  <si>
    <t>LTIMindtree Ltd.28/09/2023</t>
  </si>
  <si>
    <t>Tata Communications Ltd.28/09/2023</t>
  </si>
  <si>
    <t>UPL Ltd.28/09/2023</t>
  </si>
  <si>
    <t>National Aluminium Company Ltd.28/09/2023</t>
  </si>
  <si>
    <t>Hindustan Aeronautics Ltd.28/09/2023</t>
  </si>
  <si>
    <t>Manappuram Finance Ltd.28/09/2023</t>
  </si>
  <si>
    <t>Canara Bank28/09/2023</t>
  </si>
  <si>
    <t>JK Cement Ltd.28/09/2023</t>
  </si>
  <si>
    <t>Indiabulls Housing Finance Ltd.28/09/2023</t>
  </si>
  <si>
    <t>PVR Inox Ltd.28/09/2023</t>
  </si>
  <si>
    <t>Tata Power Company Ltd.28/09/2023</t>
  </si>
  <si>
    <t>IndusInd Bank Ltd.28/09/2023</t>
  </si>
  <si>
    <t>Maruti Suzuki India Ltd.28/09/2023</t>
  </si>
  <si>
    <t>Infosys Ltd.28/09/2023</t>
  </si>
  <si>
    <t>Cholamandalam Investment &amp; Finance Company Ltd.28/09/2023</t>
  </si>
  <si>
    <t>IDFC Ltd.28/09/2023</t>
  </si>
  <si>
    <t>Axis Bank Ltd.28/09/2023</t>
  </si>
  <si>
    <t>Tata Steel Ltd.28/09/2023</t>
  </si>
  <si>
    <t>NTPC Ltd.28/09/2023</t>
  </si>
  <si>
    <t>Steel Authority of India Ltd.28/09/2023</t>
  </si>
  <si>
    <t>Adani Ports &amp; Special Economic Zone Ltd.28/09/2023</t>
  </si>
  <si>
    <t>Jindal Steel &amp; Power Ltd.28/09/2023</t>
  </si>
  <si>
    <t>Indus Towers Ltd.28/09/2023</t>
  </si>
  <si>
    <t>SBI Life Insurance Company Ltd.28/09/2023</t>
  </si>
  <si>
    <t>Grasim Industries Ltd.28/09/2023</t>
  </si>
  <si>
    <t>Ambuja Cements Ltd.28/09/2023</t>
  </si>
  <si>
    <t>Bandhan Bank Ltd.28/09/2023</t>
  </si>
  <si>
    <t>Hindalco Industries Ltd.28/09/2023</t>
  </si>
  <si>
    <t>Tata Motors Ltd.28/09/2023</t>
  </si>
  <si>
    <t>Kotak Mahindra Bank Ltd.28/09/2023</t>
  </si>
  <si>
    <t>NMDC Ltd.28/09/2023</t>
  </si>
  <si>
    <t>Punjab National Bank28/09/2023</t>
  </si>
  <si>
    <t>Zee Entertainment Enterprises Ltd.28/09/2023</t>
  </si>
  <si>
    <t>ICICI Bank Ltd.28/09/2023</t>
  </si>
  <si>
    <t>Sun Pharmaceutical Industries Ltd.28/09/2023</t>
  </si>
  <si>
    <t>The Federal Bank Ltd.28/09/2023</t>
  </si>
  <si>
    <t>Bank of Baroda28/09/2023</t>
  </si>
  <si>
    <t>Adani Enterprises Ltd.28/09/2023</t>
  </si>
  <si>
    <t>Reliance Industries Ltd.28/09/2023</t>
  </si>
  <si>
    <t>HDFC Bank Ltd.28/09/2023</t>
  </si>
  <si>
    <t>6.69% GOVT OF INDIA RED 27-06-2024</t>
  </si>
  <si>
    <t>IN0020220052</t>
  </si>
  <si>
    <t>8.83% GOVT OF INDIA RED 25-11-2023</t>
  </si>
  <si>
    <t>IN0020130061</t>
  </si>
  <si>
    <t>364 DAYS TBILL RED 29-02-2024</t>
  </si>
  <si>
    <t>IN002022Z481</t>
  </si>
  <si>
    <t>364 DAYS TBILL RED 14-03-2024</t>
  </si>
  <si>
    <t>IN002022Z507</t>
  </si>
  <si>
    <t>364 DAYS TBILL RED 14-12-2023</t>
  </si>
  <si>
    <t>IN002022Z374</t>
  </si>
  <si>
    <t>364 DAYS TBILL RED 12-10-2023</t>
  </si>
  <si>
    <t>IN002022Z283</t>
  </si>
  <si>
    <t>182 DAYS TBILL RED 05-10-2023</t>
  </si>
  <si>
    <t>IN002023Y011</t>
  </si>
  <si>
    <t>364 DAYS TBILL RED 23-11-2023</t>
  </si>
  <si>
    <t>IN002022Z341</t>
  </si>
  <si>
    <t>364 DAYS TBILL RED 15-02-2024</t>
  </si>
  <si>
    <t>IN002022Z465</t>
  </si>
  <si>
    <t>364 DAYS TBILL RED 07-03-2024</t>
  </si>
  <si>
    <t>IN002022Z499</t>
  </si>
  <si>
    <t>364 DAYS TBILL RED 26-01-2024</t>
  </si>
  <si>
    <t>IN002022Z432</t>
  </si>
  <si>
    <t>364 DAYS TBILL RED 08-02-2024</t>
  </si>
  <si>
    <t>IN002022Z457</t>
  </si>
  <si>
    <t>182 DAYS TBILL RED 09-11-2023</t>
  </si>
  <si>
    <t>IN002023Y060</t>
  </si>
  <si>
    <t>NABARD CD RED 23-01-2024#**</t>
  </si>
  <si>
    <t>INE261F16686</t>
  </si>
  <si>
    <t>HDFC BANK CD RED 20-03-2024#**</t>
  </si>
  <si>
    <t>INE040A16DU8</t>
  </si>
  <si>
    <t>HDFC BANK CD RED 05-02-2024#**</t>
  </si>
  <si>
    <t>INE040A16DT0</t>
  </si>
  <si>
    <t>NABARD CD RED 13-03-2024#**</t>
  </si>
  <si>
    <t>INE261F16710</t>
  </si>
  <si>
    <t>HDFC BANK LTD. CP RED 05-12-2023</t>
  </si>
  <si>
    <t>INE040A14144</t>
  </si>
  <si>
    <t>HDFC BANK LTD. CP RED 26-12-2023**</t>
  </si>
  <si>
    <t>INE040A14169</t>
  </si>
  <si>
    <t>HDFC BANK LTD. CP RED 18-10-2023**</t>
  </si>
  <si>
    <t>INE040A14110</t>
  </si>
  <si>
    <t>KOTAK MAHINDRA INVEST CP RED 14-06-2024**</t>
  </si>
  <si>
    <t>INE975F14YW1</t>
  </si>
  <si>
    <t>BAJAJ FINANCE LTD CP RED 29-08-2024**</t>
  </si>
  <si>
    <t>INE296A14VO6</t>
  </si>
  <si>
    <t>LIC HSG FIN CP RED 12-10-2023**</t>
  </si>
  <si>
    <t>INE115A14DW9</t>
  </si>
  <si>
    <t>HDFC BANK LTD. CP RED 26-02-2024**</t>
  </si>
  <si>
    <t>INE040A14235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</si>
  <si>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</si>
  <si>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</si>
  <si>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</si>
  <si>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AUGUST 31, 2023</t>
  </si>
  <si>
    <t>(An open ended dynamic asset allocation fund)</t>
  </si>
  <si>
    <t>Larsen &amp; Toubro Ltd.</t>
  </si>
  <si>
    <t>INE018A01030</t>
  </si>
  <si>
    <t>Construction</t>
  </si>
  <si>
    <t>Bajaj Finance Ltd.</t>
  </si>
  <si>
    <t>INE296A01024</t>
  </si>
  <si>
    <t>Hindustan Unilever Ltd.</t>
  </si>
  <si>
    <t>INE030A01027</t>
  </si>
  <si>
    <t>Mahindra &amp; Mahindra Ltd.</t>
  </si>
  <si>
    <t>INE101A01026</t>
  </si>
  <si>
    <t>Creditaccess Grameen Ltd.</t>
  </si>
  <si>
    <t>INE741K01010</t>
  </si>
  <si>
    <t>Brigade Enterprises Ltd.</t>
  </si>
  <si>
    <t>INE791I01019</t>
  </si>
  <si>
    <t>Jio Financial Services Ltd.</t>
  </si>
  <si>
    <t>INE758E01017</t>
  </si>
  <si>
    <t>Torrent Power Ltd.</t>
  </si>
  <si>
    <t>INE813H01021</t>
  </si>
  <si>
    <t>Indian Bank</t>
  </si>
  <si>
    <t>INE562A01011</t>
  </si>
  <si>
    <t>AIA Engineering Ltd.</t>
  </si>
  <si>
    <t>INE212H01026</t>
  </si>
  <si>
    <t>Max Healthcare Institute Ltd.</t>
  </si>
  <si>
    <t>INE027H01010</t>
  </si>
  <si>
    <t>Kajaria Ceramics Ltd.</t>
  </si>
  <si>
    <t>INE217B01036</t>
  </si>
  <si>
    <t>Go Fashion (India) Ltd.</t>
  </si>
  <si>
    <t>INE0BJS01011</t>
  </si>
  <si>
    <t>Westlife Foodworld Ltd.</t>
  </si>
  <si>
    <t>INE274F01020</t>
  </si>
  <si>
    <t>Ashok Leyland Ltd.</t>
  </si>
  <si>
    <t>INE208A01029</t>
  </si>
  <si>
    <t>Agricultural, Commercial &amp; Construction Vehicles</t>
  </si>
  <si>
    <t>UNO Minda Ltd.</t>
  </si>
  <si>
    <t>INE405E01023</t>
  </si>
  <si>
    <t>Marico Ltd.</t>
  </si>
  <si>
    <t>INE196A01026</t>
  </si>
  <si>
    <t>3M India Ltd.</t>
  </si>
  <si>
    <t>INE470A01017</t>
  </si>
  <si>
    <t>Diversified</t>
  </si>
  <si>
    <t>Solar Industries India Ltd.</t>
  </si>
  <si>
    <t>INE343H01029</t>
  </si>
  <si>
    <t>CRISIL Ltd.</t>
  </si>
  <si>
    <t>INE007A01025</t>
  </si>
  <si>
    <t>Eicher Motors Ltd.</t>
  </si>
  <si>
    <t>INE066A01021</t>
  </si>
  <si>
    <t>Craftsman Automation Ltd.</t>
  </si>
  <si>
    <t>INE00LO01017</t>
  </si>
  <si>
    <t>Avalon Technologies Ltd.</t>
  </si>
  <si>
    <t>INE0LCL01028</t>
  </si>
  <si>
    <t>Aether Industries Ltd.</t>
  </si>
  <si>
    <t>INE0BWX01014</t>
  </si>
  <si>
    <t>L&amp;T Technology Services Ltd.</t>
  </si>
  <si>
    <t>INE010V01017</t>
  </si>
  <si>
    <t>IT - Services</t>
  </si>
  <si>
    <t>Tata Elxsi Ltd.</t>
  </si>
  <si>
    <t>INE670A01012</t>
  </si>
  <si>
    <t>Avenue Supermarts Ltd.</t>
  </si>
  <si>
    <t>INE192R01011</t>
  </si>
  <si>
    <t>VIP Industries Ltd.</t>
  </si>
  <si>
    <t>INE054A01027</t>
  </si>
  <si>
    <t>BROOKFIELD INDIA REAL ESTATE TRUST</t>
  </si>
  <si>
    <t>INE0FDU25010</t>
  </si>
  <si>
    <t>Vedant Fashions Ltd.</t>
  </si>
  <si>
    <t>INE825V01034</t>
  </si>
  <si>
    <t>TCNS Clothing Company Ltd.</t>
  </si>
  <si>
    <t>INE778U01029</t>
  </si>
  <si>
    <t>Concord Biotech Ltd.</t>
  </si>
  <si>
    <t>INE338H01029</t>
  </si>
  <si>
    <t>Ashok Leyland Ltd.28/09/2023</t>
  </si>
  <si>
    <t>NIFTY 28/09/2023</t>
  </si>
  <si>
    <t>INDEX FUTURES</t>
  </si>
  <si>
    <t>(B)Index / Stock Option</t>
  </si>
  <si>
    <t>PUT NIFTY 28/09/2023 20000</t>
  </si>
  <si>
    <t>INDEX OPTIONS</t>
  </si>
  <si>
    <t>7.51% RECL NCD SR221 RED 31-07-2026**</t>
  </si>
  <si>
    <t>INE020B08EI8</t>
  </si>
  <si>
    <t>7.59% POWER FIN NCD SR 221B R 17-01-2028</t>
  </si>
  <si>
    <t>INE134E08LX5</t>
  </si>
  <si>
    <t>7.99% HDB FIN SR A1 FX 189 NCD R16-03-26**</t>
  </si>
  <si>
    <t>INE756I07EO2</t>
  </si>
  <si>
    <t>7.70% PFC SR BS227A NCD RED 15-09-2026</t>
  </si>
  <si>
    <t>INE134E08MK0</t>
  </si>
  <si>
    <t>5.14% NABARD NCD RED 31-01-2024**</t>
  </si>
  <si>
    <t>INE261F08CK9</t>
  </si>
  <si>
    <t>8.2% IND GR TRU SR V CAT III&amp;IV 06-05-31**</t>
  </si>
  <si>
    <t>INE219X07264</t>
  </si>
  <si>
    <t>7.40% IND GR TRU SR K 26-12-25 C 270925**</t>
  </si>
  <si>
    <t>INE219X07132</t>
  </si>
  <si>
    <t>182 DAYS TBILL RED 16-11-2023</t>
  </si>
  <si>
    <t>IN002023Y078</t>
  </si>
  <si>
    <t>EDEL CRIS PSU+ SDL 50:50 OCT-25 IDX GDP</t>
  </si>
  <si>
    <t>INF754K01OG0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</si>
  <si>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</si>
  <si>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</si>
  <si>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</si>
  <si>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</si>
  <si>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</si>
  <si>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AUGUST 31, 2023</t>
  </si>
  <si>
    <t>(An open ended equity scheme predominantly investing in large cap stocks)</t>
  </si>
  <si>
    <t>Tube Investments Of India Ltd.</t>
  </si>
  <si>
    <t>INE974X01010</t>
  </si>
  <si>
    <t>IN9155A01020</t>
  </si>
  <si>
    <t>Gujarat Fluorochemicals Ltd.</t>
  </si>
  <si>
    <t>INE09N301011</t>
  </si>
  <si>
    <t>KPIT Technologies Ltd.</t>
  </si>
  <si>
    <t>INE04I401011</t>
  </si>
  <si>
    <t>NHPC Ltd.</t>
  </si>
  <si>
    <t>INE848E01016</t>
  </si>
  <si>
    <t>Thermax Ltd.</t>
  </si>
  <si>
    <t>INE152A01029</t>
  </si>
  <si>
    <t>Cummins India Ltd.</t>
  </si>
  <si>
    <t>INE298A01020</t>
  </si>
  <si>
    <t>Nifty Bank 28/09/2023</t>
  </si>
  <si>
    <t>Cummins India Ltd.28/09/2023</t>
  </si>
  <si>
    <t>HDFC Asset Management Company Ltd.28/09/2023</t>
  </si>
  <si>
    <t>182 DAYS TBILL RED 02-11-2023</t>
  </si>
  <si>
    <t>IN002023Y052</t>
  </si>
  <si>
    <t>364 DAYS TBILL RED 16-11-2023</t>
  </si>
  <si>
    <t>IN002022Z333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</si>
  <si>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</si>
  <si>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</si>
  <si>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</si>
  <si>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</si>
  <si>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</si>
  <si>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AUGUST 31, 2023</t>
  </si>
  <si>
    <t>(An open ended dynamic equity scheme investing across large cap, mid cap, small cap stocks)</t>
  </si>
  <si>
    <t>KEI Industries Ltd.</t>
  </si>
  <si>
    <t>INE878B01027</t>
  </si>
  <si>
    <t>Bikaji Foods International Ltd.</t>
  </si>
  <si>
    <t>INE00E101023</t>
  </si>
  <si>
    <t>JB Chemicals &amp; Pharmaceuticals Ltd.</t>
  </si>
  <si>
    <t>INE572A01028</t>
  </si>
  <si>
    <t>Astral Ltd.</t>
  </si>
  <si>
    <t>INE006I01046</t>
  </si>
  <si>
    <t>Bharat Dynamics Ltd.</t>
  </si>
  <si>
    <t>INE171Z01018</t>
  </si>
  <si>
    <t>Navin Fluorine International Ltd.</t>
  </si>
  <si>
    <t>INE048G01026</t>
  </si>
  <si>
    <t>Amber Enterprises India Ltd.</t>
  </si>
  <si>
    <t>INE371P01015</t>
  </si>
  <si>
    <t>APL Apollo Tubes Ltd.</t>
  </si>
  <si>
    <t>INE702C01027</t>
  </si>
  <si>
    <t>Honeywell Automation India Ltd.</t>
  </si>
  <si>
    <t>INE671A01010</t>
  </si>
  <si>
    <t>Industrial Manufacturing</t>
  </si>
  <si>
    <t>KEC International Ltd.</t>
  </si>
  <si>
    <t>INE389H01022</t>
  </si>
  <si>
    <t>Edelweiss Flexi Cap Fund</t>
  </si>
  <si>
    <t>PORTFOLIO STATEMENT OF EDELWEISS LONG TERM EQUITY FUND AS ON AUGUST 31, 2023</t>
  </si>
  <si>
    <t>(An open ended equity linked saving scheme with a statutory lock in of 3 years and tax benefit)</t>
  </si>
  <si>
    <t>Balkrishna Industries Ltd.</t>
  </si>
  <si>
    <t>INE787D01026</t>
  </si>
  <si>
    <t>Radico Khaitan Ltd.</t>
  </si>
  <si>
    <t>INE944F01028</t>
  </si>
  <si>
    <t>The Phoenix Mills Ltd.</t>
  </si>
  <si>
    <t>INE211B01039</t>
  </si>
  <si>
    <t>Edelweiss Long Term Equity Fund (Tax Saving)</t>
  </si>
  <si>
    <t>PORTFOLIO STATEMENT OF EDELWEISS LARGE &amp; MID CAP FUND AS ON AUGUST 31, 2023</t>
  </si>
  <si>
    <t>(An open ended equity scheme investing in both large cap and mid cap stocks)</t>
  </si>
  <si>
    <t>Jubilant Foodworks Ltd.</t>
  </si>
  <si>
    <t>INE797F01020</t>
  </si>
  <si>
    <t>Sona BLW Precision Forgings Ltd.</t>
  </si>
  <si>
    <t>INE073K01018</t>
  </si>
  <si>
    <t>Suzlon Energy Ltd.</t>
  </si>
  <si>
    <t>INE040H01021</t>
  </si>
  <si>
    <t>Grindwell Norton Ltd.</t>
  </si>
  <si>
    <t>INE536A01023</t>
  </si>
  <si>
    <t>Metro Brands Ltd.</t>
  </si>
  <si>
    <t>INE317I01021</t>
  </si>
  <si>
    <t>Century Plyboards (India) Ltd.</t>
  </si>
  <si>
    <t>INE348B01021</t>
  </si>
  <si>
    <t>Kansai Nerolac Paints Ltd.</t>
  </si>
  <si>
    <t>INE531A01024</t>
  </si>
  <si>
    <t>GMM Pfaudler Ltd.</t>
  </si>
  <si>
    <t>INE541A01023</t>
  </si>
  <si>
    <t>V-Mart Retail Ltd.</t>
  </si>
  <si>
    <t>INE665J01013</t>
  </si>
  <si>
    <t>IPCA Laboratories Ltd.</t>
  </si>
  <si>
    <t>INE571A01038</t>
  </si>
  <si>
    <t>Praj Industries Ltd.</t>
  </si>
  <si>
    <t>INE074A01025</t>
  </si>
  <si>
    <t>Edelweiss Large and Mid Cap Fund</t>
  </si>
  <si>
    <t>PORTFOLIO STATEMENT OF EDELWEISS SMALL CAP FUND AS ON AUGUST 31, 2023</t>
  </si>
  <si>
    <t>(An open ended scheme predominantly investing in small cap stocks)</t>
  </si>
  <si>
    <t>Ajanta Pharma Ltd.</t>
  </si>
  <si>
    <t>INE031B01049</t>
  </si>
  <si>
    <t>Krishna Inst of Medical Sciences Ltd.</t>
  </si>
  <si>
    <t>INE967H01017</t>
  </si>
  <si>
    <t>Equitas Small Finance Bank Ltd.</t>
  </si>
  <si>
    <t>INE063P01018</t>
  </si>
  <si>
    <t>Ahluwalia Contracts (India) Ltd.</t>
  </si>
  <si>
    <t>INE758C01029</t>
  </si>
  <si>
    <t>Rategain Travel Technologies Ltd.</t>
  </si>
  <si>
    <t>INE0CLI01024</t>
  </si>
  <si>
    <t>PNC Infratech Ltd.</t>
  </si>
  <si>
    <t>INE195J01029</t>
  </si>
  <si>
    <t>Tejas Networks Ltd.</t>
  </si>
  <si>
    <t>INE010J01012</t>
  </si>
  <si>
    <t>Telecom - Equipment &amp; Accessories</t>
  </si>
  <si>
    <t>Action Construction Equipment Ltd.</t>
  </si>
  <si>
    <t>INE731H01025</t>
  </si>
  <si>
    <t>Ratnamani Metals &amp; Tubes Ltd.</t>
  </si>
  <si>
    <t>INE703B01027</t>
  </si>
  <si>
    <t>K.P.R. Mill Ltd.</t>
  </si>
  <si>
    <t>INE930H01031</t>
  </si>
  <si>
    <t>Jamna Auto Industries Ltd.</t>
  </si>
  <si>
    <t>INE039C01032</t>
  </si>
  <si>
    <t>Mold-Tek Packaging Ltd.</t>
  </si>
  <si>
    <t>INE893J01029</t>
  </si>
  <si>
    <t>Rolex Rings Ltd.</t>
  </si>
  <si>
    <t>INE645S01016</t>
  </si>
  <si>
    <t>Emami Ltd.</t>
  </si>
  <si>
    <t>INE548C01032</t>
  </si>
  <si>
    <t>JK Lakshmi Cement Ltd.</t>
  </si>
  <si>
    <t>INE786A01032</t>
  </si>
  <si>
    <t>Angel One Ltd.</t>
  </si>
  <si>
    <t>INE732I01013</t>
  </si>
  <si>
    <t>Voltamp Transformers Ltd.</t>
  </si>
  <si>
    <t>INE540H01012</t>
  </si>
  <si>
    <t>Garware Technical Fibres Ltd.</t>
  </si>
  <si>
    <t>INE276A01018</t>
  </si>
  <si>
    <t>Minda Corporation Ltd.</t>
  </si>
  <si>
    <t>INE842C01021</t>
  </si>
  <si>
    <t>The Great Eastern Shipping Company Ltd.</t>
  </si>
  <si>
    <t>INE017A01032</t>
  </si>
  <si>
    <t>RHI Magnesita India Ltd.</t>
  </si>
  <si>
    <t>INE743M01012</t>
  </si>
  <si>
    <t>Mahindra Logistics Ltd.</t>
  </si>
  <si>
    <t>INE766P01016</t>
  </si>
  <si>
    <t>Carborundum Universal Ltd.</t>
  </si>
  <si>
    <t>INE120A01034</t>
  </si>
  <si>
    <t>Suven Pharmaceuticals Ltd.</t>
  </si>
  <si>
    <t>INE03QK01018</t>
  </si>
  <si>
    <t>CSB Bank Ltd.</t>
  </si>
  <si>
    <t>INE679A01013</t>
  </si>
  <si>
    <t>KNR Constructions Ltd.</t>
  </si>
  <si>
    <t>INE634I01029</t>
  </si>
  <si>
    <t>CEAT Ltd.</t>
  </si>
  <si>
    <t>INE482A01020</t>
  </si>
  <si>
    <t>Orient Electric Ltd.</t>
  </si>
  <si>
    <t>INE142Z01019</t>
  </si>
  <si>
    <t>NOCIL Ltd.</t>
  </si>
  <si>
    <t>INE163A01018</t>
  </si>
  <si>
    <t>Gateway Distriparks Ltd.</t>
  </si>
  <si>
    <t>INE079J01017</t>
  </si>
  <si>
    <t>Teamlease Services Ltd.</t>
  </si>
  <si>
    <t>INE985S01024</t>
  </si>
  <si>
    <t>Commercial Services &amp; Supplies</t>
  </si>
  <si>
    <t>Edelweiss Small Cap Fund</t>
  </si>
  <si>
    <t>PORTFOLIO STATEMENT OF EDELWEISS EQUITY SAVINGS FUND AS ON AUGUST 31, 2023</t>
  </si>
  <si>
    <t>(An Open ended scheme investing in equity, arbitrage and debt)</t>
  </si>
  <si>
    <t>Utkarsh Small Finance Bank Ltd.</t>
  </si>
  <si>
    <t>INE735W01017</t>
  </si>
  <si>
    <t>Colgate Palmolive (India) Ltd.</t>
  </si>
  <si>
    <t>INE259A01022</t>
  </si>
  <si>
    <t>ZF Commercial Vehicle Ctrl Sys Ind Ltd.</t>
  </si>
  <si>
    <t>INE342J01019</t>
  </si>
  <si>
    <t>MINDSPACE BUSINESS PARKS REIT</t>
  </si>
  <si>
    <t>INE0CCU25019</t>
  </si>
  <si>
    <t>Bajaj Finance Ltd.28/09/2023</t>
  </si>
  <si>
    <t>Larsen &amp; Toubro Ltd.28/09/2023</t>
  </si>
  <si>
    <t>EDELWEISS LIQUID FUND - DIRECT PL -GR</t>
  </si>
  <si>
    <t>INF754K01GM4</t>
  </si>
  <si>
    <t>Edelweiss Equity Savings Fund</t>
  </si>
  <si>
    <t>PORTFOLIO STATEMENT OF EDELWEISS FOCUSED EQUITY FUND AS ON AUGUST 31, 2023</t>
  </si>
  <si>
    <t>(An open-ended equity scheme investing in maximum 30 stocks across market capitalisation)</t>
  </si>
  <si>
    <t>Edelweiss Focused Equity Fund</t>
  </si>
  <si>
    <t>PORTFOLIO STATEMENT OF EDELWEISS NIFTY 100 QUALITY 30 INDEX FND AS ON AUGUST 31, 2023</t>
  </si>
  <si>
    <t>(An open ended scheme replicating Nifty 100 Quality 30 Index)</t>
  </si>
  <si>
    <t>HDFC Asset Management Company Ltd.</t>
  </si>
  <si>
    <t>INE127D01025</t>
  </si>
  <si>
    <t>Berger Paints (I) Ltd.</t>
  </si>
  <si>
    <t>INE463A01038</t>
  </si>
  <si>
    <t>Muthoot Finance Ltd.</t>
  </si>
  <si>
    <t>INE414G01012</t>
  </si>
  <si>
    <t>Edelweiss Nifty 100 Quality 30 Index Fund</t>
  </si>
  <si>
    <t>PORTFOLIO STATEMENT OF EDELWEISS NIFTY 50 INDEX FUND AS ON AUGUST 31, 2023</t>
  </si>
  <si>
    <t>(An open ended scheme replicating Nifty 50 Index)</t>
  </si>
  <si>
    <t>Power Grid Corporation of India Ltd.</t>
  </si>
  <si>
    <t>INE752E01010</t>
  </si>
  <si>
    <t>Edelweiss Nifty 50 Index Fund</t>
  </si>
  <si>
    <t>PORTFOLIO STATEMENT OF EDELWEISS NIFTY LARGE MID CAP 250 INDEX FUND AS ON AUGUST 31, 2023</t>
  </si>
  <si>
    <t>(An Open-ended Equity Scheme replicating Nifty LargeMidcap 250 Index)</t>
  </si>
  <si>
    <t>AU Small Finance Bank Ltd.</t>
  </si>
  <si>
    <t>INE949L01017</t>
  </si>
  <si>
    <t>REC Ltd.</t>
  </si>
  <si>
    <t>INE020B01018</t>
  </si>
  <si>
    <t>Yes Bank Ltd.</t>
  </si>
  <si>
    <t>INE528G01035</t>
  </si>
  <si>
    <t>IDFC First Bank Ltd.</t>
  </si>
  <si>
    <t>INE092T01019</t>
  </si>
  <si>
    <t>Supreme Industries Ltd.</t>
  </si>
  <si>
    <t>INE195A01028</t>
  </si>
  <si>
    <t>CG Power and Industrial Solutions Ltd.</t>
  </si>
  <si>
    <t>INE067A01029</t>
  </si>
  <si>
    <t>Adani Power Ltd.</t>
  </si>
  <si>
    <t>INE814H01011</t>
  </si>
  <si>
    <t>MRF Ltd.</t>
  </si>
  <si>
    <t>INE883A01011</t>
  </si>
  <si>
    <t>Voltas Ltd.</t>
  </si>
  <si>
    <t>INE226A01021</t>
  </si>
  <si>
    <t>PB Fintech Ltd.</t>
  </si>
  <si>
    <t>INE417T01026</t>
  </si>
  <si>
    <t>Financial Technology (Fintech)</t>
  </si>
  <si>
    <t>Mahindra &amp; Mahindra Financial Services Ltd</t>
  </si>
  <si>
    <t>INE774D01024</t>
  </si>
  <si>
    <t>Sundaram Finance Ltd.</t>
  </si>
  <si>
    <t>INE660A01013</t>
  </si>
  <si>
    <t>Fortis Healthcare Ltd.</t>
  </si>
  <si>
    <t>INE061F01013</t>
  </si>
  <si>
    <t>One 97 Communications Ltd.</t>
  </si>
  <si>
    <t>INE982J01020</t>
  </si>
  <si>
    <t>Macrotech Developers Ltd.</t>
  </si>
  <si>
    <t>INE670K01029</t>
  </si>
  <si>
    <t>Laurus Labs Ltd.</t>
  </si>
  <si>
    <t>INE947Q01028</t>
  </si>
  <si>
    <t>JSW Energy Ltd.</t>
  </si>
  <si>
    <t>INE121E01018</t>
  </si>
  <si>
    <t>Sundram Fasteners Ltd.</t>
  </si>
  <si>
    <t>INE387A01021</t>
  </si>
  <si>
    <t>Delhivery Ltd.</t>
  </si>
  <si>
    <t>INE148O01028</t>
  </si>
  <si>
    <t>Linde India Ltd.</t>
  </si>
  <si>
    <t>INE473A01011</t>
  </si>
  <si>
    <t>Apollo Tyres Ltd.</t>
  </si>
  <si>
    <t>INE438A01022</t>
  </si>
  <si>
    <t>Escorts Kubota Ltd.</t>
  </si>
  <si>
    <t>INE042A01014</t>
  </si>
  <si>
    <t>Schaeffler India Ltd.</t>
  </si>
  <si>
    <t>INE513A01022</t>
  </si>
  <si>
    <t>SKF India Ltd.</t>
  </si>
  <si>
    <t>INE640A01023</t>
  </si>
  <si>
    <t>Gland Pharma Ltd.</t>
  </si>
  <si>
    <t>INE068V01023</t>
  </si>
  <si>
    <t>Poonawalla Fincorp Ltd.</t>
  </si>
  <si>
    <t>INE511C01022</t>
  </si>
  <si>
    <t>Atul Ltd.</t>
  </si>
  <si>
    <t>INE100A01010</t>
  </si>
  <si>
    <t>The Ramco Cements Ltd.</t>
  </si>
  <si>
    <t>INE331A01037</t>
  </si>
  <si>
    <t>Bata India Ltd.</t>
  </si>
  <si>
    <t>INE176A01028</t>
  </si>
  <si>
    <t>Motherson Sumi Wiring India Ltd.</t>
  </si>
  <si>
    <t>INE0FS801015</t>
  </si>
  <si>
    <t>Union Bank of India</t>
  </si>
  <si>
    <t>INE692A01016</t>
  </si>
  <si>
    <t>Oil India Ltd.</t>
  </si>
  <si>
    <t>INE274J01014</t>
  </si>
  <si>
    <t>Indian Railway Finance Corporation Ltd.</t>
  </si>
  <si>
    <t>INE053F01010</t>
  </si>
  <si>
    <t>Prestige Estates Projects Ltd.</t>
  </si>
  <si>
    <t>INE811K01011</t>
  </si>
  <si>
    <t>VARUN BEVERAGES LIMITED</t>
  </si>
  <si>
    <t>INE200M01021</t>
  </si>
  <si>
    <t>Zomato Ltd.</t>
  </si>
  <si>
    <t>INE758T01015</t>
  </si>
  <si>
    <t>Patanjali Foods Ltd.</t>
  </si>
  <si>
    <t>INE619A01035</t>
  </si>
  <si>
    <t>Hindustan Zinc Ltd.</t>
  </si>
  <si>
    <t>INE267A01025</t>
  </si>
  <si>
    <t>Timken India Ltd.</t>
  </si>
  <si>
    <t>INE325A01013</t>
  </si>
  <si>
    <t>Devyani International Ltd.</t>
  </si>
  <si>
    <t>INE872J01023</t>
  </si>
  <si>
    <t>Aavas Financiers Ltd.</t>
  </si>
  <si>
    <t>INE216P01012</t>
  </si>
  <si>
    <t>Siemens Ltd.</t>
  </si>
  <si>
    <t>INE003A01024</t>
  </si>
  <si>
    <t>Relaxo Footwears Ltd.</t>
  </si>
  <si>
    <t>INE131B01039</t>
  </si>
  <si>
    <t>Bank of India</t>
  </si>
  <si>
    <t>INE084A01016</t>
  </si>
  <si>
    <t>Rajesh Exports Ltd.</t>
  </si>
  <si>
    <t>INE343B01030</t>
  </si>
  <si>
    <t>Bajaj Holdings &amp; Investment Ltd.</t>
  </si>
  <si>
    <t>INE118A01012</t>
  </si>
  <si>
    <t>Adani Green Energy Ltd.</t>
  </si>
  <si>
    <t>INE364U01010</t>
  </si>
  <si>
    <t>Bayer Cropscience Ltd.</t>
  </si>
  <si>
    <t>INE462A01022</t>
  </si>
  <si>
    <t>Happiest Minds Technologies Ltd.</t>
  </si>
  <si>
    <t>INE419U01012</t>
  </si>
  <si>
    <t>Endurance Technologies Ltd.</t>
  </si>
  <si>
    <t>INE913H01037</t>
  </si>
  <si>
    <t>GlaxoSmithKline Pharmaceuticals Ltd.</t>
  </si>
  <si>
    <t>INE159A01016</t>
  </si>
  <si>
    <t>Pfizer Ltd.</t>
  </si>
  <si>
    <t>INE182A01018</t>
  </si>
  <si>
    <t>Affle (India) Ltd.</t>
  </si>
  <si>
    <t>INE00WC01027</t>
  </si>
  <si>
    <t>Sumitomo Chemical India Ltd.</t>
  </si>
  <si>
    <t>INE258G01013</t>
  </si>
  <si>
    <t>General Insurance Corporation of India</t>
  </si>
  <si>
    <t>INE481Y01014</t>
  </si>
  <si>
    <t>Whirlpool of India Ltd.</t>
  </si>
  <si>
    <t>INE716A01013</t>
  </si>
  <si>
    <t>Star Health &amp; Allied Insurance Co Ltd.</t>
  </si>
  <si>
    <t>INE575P01011</t>
  </si>
  <si>
    <t>Mankind Pharma Ltd.</t>
  </si>
  <si>
    <t>INE634S01028</t>
  </si>
  <si>
    <t>ICICI Securities Ltd.</t>
  </si>
  <si>
    <t>INE763G01038</t>
  </si>
  <si>
    <t>Nippon Life India Asset Management Ltd.</t>
  </si>
  <si>
    <t>INE298J01013</t>
  </si>
  <si>
    <t>Adani Energy Solutions Ltd.</t>
  </si>
  <si>
    <t>INE931S01010</t>
  </si>
  <si>
    <t>Vinati Organics Ltd.</t>
  </si>
  <si>
    <t>INE410B01037</t>
  </si>
  <si>
    <t>Tata Teleservices (Maharashtra) Ltd.</t>
  </si>
  <si>
    <t>INE517B01013</t>
  </si>
  <si>
    <t>Trident Ltd.</t>
  </si>
  <si>
    <t>INE064C01022</t>
  </si>
  <si>
    <t>Blue Dart Express Ltd.</t>
  </si>
  <si>
    <t>INE233B01017</t>
  </si>
  <si>
    <t>FSN E-Commerce Ventures Ltd.</t>
  </si>
  <si>
    <t>INE388Y01029</t>
  </si>
  <si>
    <t>Fine Organic Industries Ltd.</t>
  </si>
  <si>
    <t>INE686Y01026</t>
  </si>
  <si>
    <t>Adani Total Gas Ltd.</t>
  </si>
  <si>
    <t>INE399L01023</t>
  </si>
  <si>
    <t>Alkyl Amines Chemicals Ltd.</t>
  </si>
  <si>
    <t>INE150B01039</t>
  </si>
  <si>
    <t>Godrej Industries Ltd.</t>
  </si>
  <si>
    <t>INE233A01035</t>
  </si>
  <si>
    <t>The New India Assurance Company Ltd.</t>
  </si>
  <si>
    <t>INE470Y01017</t>
  </si>
  <si>
    <t>Procter &amp; Gamble Hygiene&amp;HealthCare Ltd.</t>
  </si>
  <si>
    <t>INE179A01014</t>
  </si>
  <si>
    <t>Clean Science and Technology Ltd.</t>
  </si>
  <si>
    <t>INE227W01023</t>
  </si>
  <si>
    <t>Life Insurance Corporation of India</t>
  </si>
  <si>
    <t>INE0J1Y01017</t>
  </si>
  <si>
    <t>Adani Wilmar Ltd.</t>
  </si>
  <si>
    <t>INE699H01024</t>
  </si>
  <si>
    <t>Edelweiss NIFTY Large Mid Cap 250 Index Fund</t>
  </si>
  <si>
    <t>PORTFOLIO STATEMENT OF EDELWEISS NIFTY MIDCAP150 MOMENTUM 50 INDEX FUND AS ON AUGUST 31,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</si>
  <si>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</si>
  <si>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</si>
  <si>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</si>
  <si>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AUGUST 31, 2023</t>
  </si>
  <si>
    <t>(An open-ended scheme investing in Equity, Debt, Commodities and in units of REITs &amp; InvITs)</t>
  </si>
  <si>
    <t>Power Grid Corporation of India Ltd.28/09/2023</t>
  </si>
  <si>
    <t>(b) Exchange Traded Commodity Derivatives</t>
  </si>
  <si>
    <t>SILVER-05Dec2023-MCX</t>
  </si>
  <si>
    <t>Silver</t>
  </si>
  <si>
    <t>SILVERMINI-30Nov2023-MCX1</t>
  </si>
  <si>
    <t>Silvermini</t>
  </si>
  <si>
    <t>GOLDMINI-05Oct2023-MCX</t>
  </si>
  <si>
    <t>Goldmini</t>
  </si>
  <si>
    <t>GOLD-05Dec2023-MCX</t>
  </si>
  <si>
    <t>Gold</t>
  </si>
  <si>
    <t>7.50% NABARD NCD SR 24A RED 31-08-2026**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</si>
  <si>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</si>
  <si>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</si>
  <si>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</si>
  <si>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</si>
  <si>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</si>
  <si>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</t>
  </si>
  <si>
    <t>INE296A07SF4</t>
  </si>
  <si>
    <t>Others</t>
  </si>
  <si>
    <t xml:space="preserve">a) Gold </t>
  </si>
  <si>
    <t>IDIA00500001</t>
  </si>
  <si>
    <t>b) Silver</t>
  </si>
  <si>
    <t>silver</t>
  </si>
  <si>
    <t>INE854780000</t>
  </si>
  <si>
    <t>Edelweiss Multi Asset Allocation Fund</t>
  </si>
  <si>
    <t>PORTFOLIO STATEMENT OF EDELWEISS RECENTLY LISTED IPO FUND AS ON AUGUST 31, 2023</t>
  </si>
  <si>
    <t>(An open ended equity scheme following investment theme of investing in recently listed 100 companies or upcoming Initial Public Offer (IPOs).)</t>
  </si>
  <si>
    <t>Data Patterns (India) Ltd.</t>
  </si>
  <si>
    <t>INE0IX101010</t>
  </si>
  <si>
    <t>C.E. Info Systems Ltd.</t>
  </si>
  <si>
    <t>INE0BV301023</t>
  </si>
  <si>
    <t>Fusion Micro Finance Ltd.</t>
  </si>
  <si>
    <t>INE139R01012</t>
  </si>
  <si>
    <t>Ami Organics Ltd.</t>
  </si>
  <si>
    <t>INE00FF01017</t>
  </si>
  <si>
    <t>MTAR Technologies Ltd.</t>
  </si>
  <si>
    <t>INE864I01014</t>
  </si>
  <si>
    <t>Five Star Business Finance Ltd.</t>
  </si>
  <si>
    <t>INE128S01021</t>
  </si>
  <si>
    <t>Rainbow Children's Medicare Ltd.</t>
  </si>
  <si>
    <t>INE961O01016</t>
  </si>
  <si>
    <t>Global Health Ltd.</t>
  </si>
  <si>
    <t>INE474Q01031</t>
  </si>
  <si>
    <t>Syrma Sgs Technology Ltd.</t>
  </si>
  <si>
    <t>INE0DYJ01015</t>
  </si>
  <si>
    <t>Latent View Analytics Ltd.</t>
  </si>
  <si>
    <t>INE0I7C01011</t>
  </si>
  <si>
    <t>KFIN Technologies Pvt Ltd.</t>
  </si>
  <si>
    <t>INE138Y01010</t>
  </si>
  <si>
    <t>Landmark Cars Ltd.</t>
  </si>
  <si>
    <t>INE559R01029</t>
  </si>
  <si>
    <t>Tarsons Products Ltd.</t>
  </si>
  <si>
    <t>INE144Z01023</t>
  </si>
  <si>
    <t>Healthcare Equipment &amp; Supplies</t>
  </si>
  <si>
    <t>Divgi Torqtransfer Systems Ltd.</t>
  </si>
  <si>
    <t>INE753U01022</t>
  </si>
  <si>
    <t>Campus Activewear Ltd.</t>
  </si>
  <si>
    <t>INE278Y01022</t>
  </si>
  <si>
    <t>Uniparts India Ltd.</t>
  </si>
  <si>
    <t>INE244O01017</t>
  </si>
  <si>
    <t>Cyient DLM Ltd.</t>
  </si>
  <si>
    <t>INE055S01018</t>
  </si>
  <si>
    <t>Vijaya Diagnostic Centre Ltd.</t>
  </si>
  <si>
    <t>INE043W01024</t>
  </si>
  <si>
    <t>Home First Finance Company India Ltd.</t>
  </si>
  <si>
    <t>INE481N01025</t>
  </si>
  <si>
    <t>Aptus Value Housing Finance India Ltd.</t>
  </si>
  <si>
    <t>INE852O01025</t>
  </si>
  <si>
    <t>Medplus Health Services Ltd.</t>
  </si>
  <si>
    <t>INE804L01022</t>
  </si>
  <si>
    <t>Computer Age Management Services Ltd.</t>
  </si>
  <si>
    <t>INE596I01012</t>
  </si>
  <si>
    <t>Dodla Dairy Ltd.</t>
  </si>
  <si>
    <t>INE021O01019</t>
  </si>
  <si>
    <t>Nuvoco Vistas Corporation Ltd.</t>
  </si>
  <si>
    <t>INE118D01016</t>
  </si>
  <si>
    <t>G R Infraprojects Ltd.</t>
  </si>
  <si>
    <t>INE201P01022</t>
  </si>
  <si>
    <t>Ideaforge Technology Ltd.</t>
  </si>
  <si>
    <t>INE349Y01013</t>
  </si>
  <si>
    <t>SBFC Finance Ltd.</t>
  </si>
  <si>
    <t>INE423Y01016</t>
  </si>
  <si>
    <t>Edelweiss Recently Listed IPO Fund</t>
  </si>
  <si>
    <t>PORTFOLIO STATEMENT OF EDELWEISS NIFTY NEXT 50 INDEX FUND AS ON AUGUST 31,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</si>
  <si>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</si>
  <si>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</si>
  <si>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</si>
  <si>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AUGUST 31, 2023</t>
  </si>
  <si>
    <t>(An open ended hybrid scheme investing predominantly in equity and equity related instruments)</t>
  </si>
  <si>
    <t>Cholamandalam Financial Holdings Ltd.</t>
  </si>
  <si>
    <t>INE149A01033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</si>
  <si>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</si>
  <si>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</si>
  <si>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</si>
  <si>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</si>
  <si>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</si>
  <si>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AUGUST 31, 2023</t>
  </si>
  <si>
    <t>(An Open-ended Equity Scheme replicating Nifty Smallcap 250 Index)</t>
  </si>
  <si>
    <t>Jindal Stainless Ltd.</t>
  </si>
  <si>
    <t>INE220G01021</t>
  </si>
  <si>
    <t>BSE Ltd.</t>
  </si>
  <si>
    <t>INE118H01025</t>
  </si>
  <si>
    <t>Cyient Ltd.</t>
  </si>
  <si>
    <t>INE136B01020</t>
  </si>
  <si>
    <t>IIFL Finance Ltd.</t>
  </si>
  <si>
    <t>INE530B01024</t>
  </si>
  <si>
    <t>Elgi Equipments Ltd.</t>
  </si>
  <si>
    <t>INE285A01027</t>
  </si>
  <si>
    <t>Sonata Software Ltd.</t>
  </si>
  <si>
    <t>INE269A01021</t>
  </si>
  <si>
    <t>Lakshmi Machine Works Ltd.</t>
  </si>
  <si>
    <t>INE269B01029</t>
  </si>
  <si>
    <t>Central Depository Services (I) Ltd.</t>
  </si>
  <si>
    <t>INE736A01011</t>
  </si>
  <si>
    <t>Karur Vysya Bank Ltd.</t>
  </si>
  <si>
    <t>INE036D01028</t>
  </si>
  <si>
    <t>REDINGTON LIMITED</t>
  </si>
  <si>
    <t>INE891D01026</t>
  </si>
  <si>
    <t>Natco Pharma Ltd.</t>
  </si>
  <si>
    <t>INE987B01026</t>
  </si>
  <si>
    <t>Blue Star Ltd.</t>
  </si>
  <si>
    <t>INE472A01039</t>
  </si>
  <si>
    <t>NCC Ltd.</t>
  </si>
  <si>
    <t>INE868B01028</t>
  </si>
  <si>
    <t>Finolex Cables Ltd.</t>
  </si>
  <si>
    <t>INE235A01022</t>
  </si>
  <si>
    <t>Gujarat State Petronet Ltd.</t>
  </si>
  <si>
    <t>INE246F01010</t>
  </si>
  <si>
    <t>Apar Industries Ltd.</t>
  </si>
  <si>
    <t>INE372A01015</t>
  </si>
  <si>
    <t>Narayana Hrudayalaya ltd.</t>
  </si>
  <si>
    <t>INE410P01011</t>
  </si>
  <si>
    <t>Castrol India Ltd.</t>
  </si>
  <si>
    <t>INE172A01027</t>
  </si>
  <si>
    <t>Tanla Platforms Ltd.</t>
  </si>
  <si>
    <t>INE483C01032</t>
  </si>
  <si>
    <t>Finolex Industries Ltd.</t>
  </si>
  <si>
    <t>INE183A01024</t>
  </si>
  <si>
    <t>Raymond Ltd.</t>
  </si>
  <si>
    <t>INE301A01014</t>
  </si>
  <si>
    <t>Poly Medicure Ltd.</t>
  </si>
  <si>
    <t>INE205C01021</t>
  </si>
  <si>
    <t>PNB Housing Finance Ltd.</t>
  </si>
  <si>
    <t>INE572E01012</t>
  </si>
  <si>
    <t>Asahi India Glass Ltd.</t>
  </si>
  <si>
    <t>INE439A01020</t>
  </si>
  <si>
    <t>NMDC Steel Ltd.</t>
  </si>
  <si>
    <t>INE0NNS01018</t>
  </si>
  <si>
    <t>HFCL Ltd.</t>
  </si>
  <si>
    <t>INE548A01028</t>
  </si>
  <si>
    <t>Sanofi India Ltd.</t>
  </si>
  <si>
    <t>INE058A01010</t>
  </si>
  <si>
    <t>Intellect Design Arena Ltd.</t>
  </si>
  <si>
    <t>INE306R01017</t>
  </si>
  <si>
    <t>Amara Raja Batteries Ltd.</t>
  </si>
  <si>
    <t>INE885A01032</t>
  </si>
  <si>
    <t>Tamilnad Mercantile Bank Ltd.</t>
  </si>
  <si>
    <t>INE668A01016</t>
  </si>
  <si>
    <t>Piramal Pharma Ltd.</t>
  </si>
  <si>
    <t>INE0DK501011</t>
  </si>
  <si>
    <t>Rail Vikas Nigam Ltd.</t>
  </si>
  <si>
    <t>INE415G01027</t>
  </si>
  <si>
    <t>Zensar Technologies Ltd.</t>
  </si>
  <si>
    <t>INE520A01027</t>
  </si>
  <si>
    <t>Mahanagar Gas Ltd.</t>
  </si>
  <si>
    <t>INE002S01010</t>
  </si>
  <si>
    <t>CIE Automotive India Ltd.</t>
  </si>
  <si>
    <t>INE536H01010</t>
  </si>
  <si>
    <t>Kalpataru Projects International Ltd.</t>
  </si>
  <si>
    <t>INE220B01022</t>
  </si>
  <si>
    <t>Mazagon Dock Shipbuilders Ltd.</t>
  </si>
  <si>
    <t>INE249Z01012</t>
  </si>
  <si>
    <t>Cera Sanitaryware Ltd.</t>
  </si>
  <si>
    <t>INE739E01017</t>
  </si>
  <si>
    <t>Century Textiles &amp; Industries Ltd.</t>
  </si>
  <si>
    <t>INE055A01016</t>
  </si>
  <si>
    <t>Paper, Forest &amp; Jute Products</t>
  </si>
  <si>
    <t>V-Guard Industries Ltd.</t>
  </si>
  <si>
    <t>INE951I01027</t>
  </si>
  <si>
    <t>EIH Ltd.</t>
  </si>
  <si>
    <t>INE230A01023</t>
  </si>
  <si>
    <t>CESC Ltd.</t>
  </si>
  <si>
    <t>INE486A01021</t>
  </si>
  <si>
    <t>Lemon Tree Hotels Ltd.</t>
  </si>
  <si>
    <t>INE970X01018</t>
  </si>
  <si>
    <t>Olectra Greentech Ltd.</t>
  </si>
  <si>
    <t>INE260D01016</t>
  </si>
  <si>
    <t>Firstsource Solutions Ltd.</t>
  </si>
  <si>
    <t>INE684F01012</t>
  </si>
  <si>
    <t>Capri Global Capital Ltd.</t>
  </si>
  <si>
    <t>INE180C01026</t>
  </si>
  <si>
    <t>Sapphire Foods India Ltd.</t>
  </si>
  <si>
    <t>INE806T01012</t>
  </si>
  <si>
    <t>Jyothy Labs Ltd.</t>
  </si>
  <si>
    <t>INE668F01031</t>
  </si>
  <si>
    <t>Household Products</t>
  </si>
  <si>
    <t>BEML Ltd.</t>
  </si>
  <si>
    <t>INE258A01016</t>
  </si>
  <si>
    <t>Aegis Logistics Ltd.</t>
  </si>
  <si>
    <t>INE208C01025</t>
  </si>
  <si>
    <t>EID Parry India Ltd.</t>
  </si>
  <si>
    <t>INE126A01031</t>
  </si>
  <si>
    <t>Hitachi Energy India Ltd.</t>
  </si>
  <si>
    <t>INE07Y701011</t>
  </si>
  <si>
    <t>360 One Wam Ltd.</t>
  </si>
  <si>
    <t>INE466L01038</t>
  </si>
  <si>
    <t>DCM Shriram Ltd.</t>
  </si>
  <si>
    <t>INE499A01024</t>
  </si>
  <si>
    <t>Welspun Corp Ltd.</t>
  </si>
  <si>
    <t>INE191B01025</t>
  </si>
  <si>
    <t>CCL Products (India) Ltd.</t>
  </si>
  <si>
    <t>INE421D01022</t>
  </si>
  <si>
    <t>Alembic Pharmaceuticals Ltd.</t>
  </si>
  <si>
    <t>INE901L01018</t>
  </si>
  <si>
    <t>Engineers India Ltd.</t>
  </si>
  <si>
    <t>INE510A01028</t>
  </si>
  <si>
    <t>Triveni Turbine Ltd.</t>
  </si>
  <si>
    <t>INE152M01016</t>
  </si>
  <si>
    <t>Mahindra Lifespace Developers Ltd.</t>
  </si>
  <si>
    <t>INE813A01018</t>
  </si>
  <si>
    <t>Kalyan Jewellers India Ltd.</t>
  </si>
  <si>
    <t>INE303R01014</t>
  </si>
  <si>
    <t>Deepak Fertilizers &amp; Petrochem Corp Ltd.</t>
  </si>
  <si>
    <t>INE501A01019</t>
  </si>
  <si>
    <t>Route Mobile Ltd.</t>
  </si>
  <si>
    <t>INE450U01017</t>
  </si>
  <si>
    <t>IRB Infrastructure Developers Ltd.</t>
  </si>
  <si>
    <t>INE821I01022</t>
  </si>
  <si>
    <t>Vardhman Textiles Ltd.</t>
  </si>
  <si>
    <t>INE825A01020</t>
  </si>
  <si>
    <t>Granules India Ltd.</t>
  </si>
  <si>
    <t>INE101D01020</t>
  </si>
  <si>
    <t>Gujarat State Fertilizers &amp; Chem Ltd.</t>
  </si>
  <si>
    <t>INE026A01025</t>
  </si>
  <si>
    <t>Jubilant Ingrevia Ltd.</t>
  </si>
  <si>
    <t>INE0BY001018</t>
  </si>
  <si>
    <t>Bank of Maharashtra</t>
  </si>
  <si>
    <t>INE457A01014</t>
  </si>
  <si>
    <t>Indiabulls Real Estate Ltd.</t>
  </si>
  <si>
    <t>INE069I01010</t>
  </si>
  <si>
    <t>Chemplast Sanmar Ltd.</t>
  </si>
  <si>
    <t>INE488A01050</t>
  </si>
  <si>
    <t>Shree Renuka Sugars Ltd.</t>
  </si>
  <si>
    <t>INE087H01022</t>
  </si>
  <si>
    <t>Jubilant Pharmova Ltd.</t>
  </si>
  <si>
    <t>INE700A01033</t>
  </si>
  <si>
    <t>Aster DM Healthcare Ltd.</t>
  </si>
  <si>
    <t>INE914M01019</t>
  </si>
  <si>
    <t>Mastek Ltd.</t>
  </si>
  <si>
    <t>INE759A01021</t>
  </si>
  <si>
    <t>National Buildings Construction Corporation Ltd.</t>
  </si>
  <si>
    <t>INE095N01031</t>
  </si>
  <si>
    <t>Gujarat Pipavav Port Ltd.</t>
  </si>
  <si>
    <t>INE517F01014</t>
  </si>
  <si>
    <t>Eclerx Services Ltd.</t>
  </si>
  <si>
    <t>INE738I01010</t>
  </si>
  <si>
    <t>Welspun India Ltd.</t>
  </si>
  <si>
    <t>INE192B01031</t>
  </si>
  <si>
    <t>RITES LTD.</t>
  </si>
  <si>
    <t>INE320J01015</t>
  </si>
  <si>
    <t>TV18 Broadcast Ltd.</t>
  </si>
  <si>
    <t>INE886H01027</t>
  </si>
  <si>
    <t>Birla Corporation Ltd.</t>
  </si>
  <si>
    <t>INE340A01012</t>
  </si>
  <si>
    <t>Motilal Oswal Financial Services Ltd.</t>
  </si>
  <si>
    <t>INE338I01027</t>
  </si>
  <si>
    <t>Suprajit Engineering Ltd.</t>
  </si>
  <si>
    <t>INE399C01030</t>
  </si>
  <si>
    <t>Cochin Shipyard Ltd.</t>
  </si>
  <si>
    <t>INE704P01017</t>
  </si>
  <si>
    <t>IDBI Bank Ltd.</t>
  </si>
  <si>
    <t>INE008A01015</t>
  </si>
  <si>
    <t>Tata Investment Corporation Ltd.</t>
  </si>
  <si>
    <t>INE672A01018</t>
  </si>
  <si>
    <t>SJVN Ltd.</t>
  </si>
  <si>
    <t>INE002L01015</t>
  </si>
  <si>
    <t>Eris Lifesciences Ltd.</t>
  </si>
  <si>
    <t>INE406M01024</t>
  </si>
  <si>
    <t>Rain Industries Ltd.</t>
  </si>
  <si>
    <t>INE855B01025</t>
  </si>
  <si>
    <t>Chalet Hotels Ltd.</t>
  </si>
  <si>
    <t>INE427F01016</t>
  </si>
  <si>
    <t>TTK Prestige Ltd.</t>
  </si>
  <si>
    <t>INE690A01028</t>
  </si>
  <si>
    <t>Graphite India Ltd.</t>
  </si>
  <si>
    <t>INE371A01025</t>
  </si>
  <si>
    <t>JM Financial Ltd.</t>
  </si>
  <si>
    <t>INE780C01023</t>
  </si>
  <si>
    <t>Sterlite Technologies Ltd.</t>
  </si>
  <si>
    <t>INE089C01029</t>
  </si>
  <si>
    <t>UTI Asset Management Company Ltd.</t>
  </si>
  <si>
    <t>INE094J01016</t>
  </si>
  <si>
    <t>PCBL Ltd.</t>
  </si>
  <si>
    <t>INE602A01031</t>
  </si>
  <si>
    <t>Godfrey Phillips India Ltd.</t>
  </si>
  <si>
    <t>INE260B01028</t>
  </si>
  <si>
    <t>Cigarettes &amp; Tobacco Products</t>
  </si>
  <si>
    <t>Fertilizers &amp; Chemicals Travancore Ltd.</t>
  </si>
  <si>
    <t>INE188A01015</t>
  </si>
  <si>
    <t>HEG Ltd.</t>
  </si>
  <si>
    <t>INE545A01016</t>
  </si>
  <si>
    <t>BASF India Ltd.</t>
  </si>
  <si>
    <t>INE373A01013</t>
  </si>
  <si>
    <t>BLS International Services Ltd.</t>
  </si>
  <si>
    <t>INE153T01027</t>
  </si>
  <si>
    <t>KSB Ltd.</t>
  </si>
  <si>
    <t>INE999A01015</t>
  </si>
  <si>
    <t>Restaurant Brands Asia Ltd.</t>
  </si>
  <si>
    <t>INE07T201019</t>
  </si>
  <si>
    <t>NLC India Ltd.</t>
  </si>
  <si>
    <t>INE589A01014</t>
  </si>
  <si>
    <t>Prince Pipes And Fittings Ltd.</t>
  </si>
  <si>
    <t>INE689W01016</t>
  </si>
  <si>
    <t>KRBL Ltd.</t>
  </si>
  <si>
    <t>INE001B01026</t>
  </si>
  <si>
    <t>JK Paper Ltd.</t>
  </si>
  <si>
    <t>INE789E01012</t>
  </si>
  <si>
    <t>Galaxy Surfactants Ltd.</t>
  </si>
  <si>
    <t>INE600K01018</t>
  </si>
  <si>
    <t>Shoppers Stop Ltd.</t>
  </si>
  <si>
    <t>INE498B01024</t>
  </si>
  <si>
    <t>Jbm Auto Ltd.</t>
  </si>
  <si>
    <t>INE927D01044</t>
  </si>
  <si>
    <t>Housing &amp; Urban Development Corp Ltd.</t>
  </si>
  <si>
    <t>INE031A01017</t>
  </si>
  <si>
    <t>Triveni Engineering &amp; Industries Ltd.</t>
  </si>
  <si>
    <t>INE256C01024</t>
  </si>
  <si>
    <t>Nazara Technologies Limited</t>
  </si>
  <si>
    <t>INE418L01021</t>
  </si>
  <si>
    <t>Quess Corp Ltd.</t>
  </si>
  <si>
    <t>INE615P01015</t>
  </si>
  <si>
    <t>Mahindra Holidays &amp; Resorts India Ltd.</t>
  </si>
  <si>
    <t>INE998I01010</t>
  </si>
  <si>
    <t>EPL Ltd.</t>
  </si>
  <si>
    <t>INE255A01020</t>
  </si>
  <si>
    <t>Ingersoll Rand (India) Ltd.</t>
  </si>
  <si>
    <t>INE177A01018</t>
  </si>
  <si>
    <t>Archean Chemical Industries Ltd.</t>
  </si>
  <si>
    <t>INE128X01021</t>
  </si>
  <si>
    <t>Vaibhav Global Ltd.</t>
  </si>
  <si>
    <t>INE884A01027</t>
  </si>
  <si>
    <t>Brightcom Group Ltd.</t>
  </si>
  <si>
    <t>INE425B01027</t>
  </si>
  <si>
    <t>Balaji Amines Ltd.</t>
  </si>
  <si>
    <t>INE050E01027</t>
  </si>
  <si>
    <t>Indian Overseas Bank</t>
  </si>
  <si>
    <t>INE565A01014</t>
  </si>
  <si>
    <t>Zydus Wellness Ltd.</t>
  </si>
  <si>
    <t>INE768C01010</t>
  </si>
  <si>
    <t>Anupam Rasayan India Limited</t>
  </si>
  <si>
    <t>INE930P01018</t>
  </si>
  <si>
    <t>Rallis India Ltd.</t>
  </si>
  <si>
    <t>INE613A01020</t>
  </si>
  <si>
    <t>Sobha Ltd.</t>
  </si>
  <si>
    <t>INE671H01015</t>
  </si>
  <si>
    <t>Greenpanel Industries Ltd.</t>
  </si>
  <si>
    <t>INE08ZM01014</t>
  </si>
  <si>
    <t>Swan Energy Ltd.</t>
  </si>
  <si>
    <t>INE665A01038</t>
  </si>
  <si>
    <t>RattanIndia Enterprises Ltd.</t>
  </si>
  <si>
    <t>INE834M01019</t>
  </si>
  <si>
    <t>Laxmi Organic Industries Ltd.</t>
  </si>
  <si>
    <t>INE576O01020</t>
  </si>
  <si>
    <t>Central Bank of India</t>
  </si>
  <si>
    <t>INE483A01010</t>
  </si>
  <si>
    <t>BOROSIL RENEWABLES LTD.</t>
  </si>
  <si>
    <t>INE666D01022</t>
  </si>
  <si>
    <t>Infibeam Avenues Ltd.</t>
  </si>
  <si>
    <t>INE483S01020</t>
  </si>
  <si>
    <t>Sterling &amp; Wilson Renewable Energy Ltd.</t>
  </si>
  <si>
    <t>INE00M201021</t>
  </si>
  <si>
    <t>FDC Ltd.</t>
  </si>
  <si>
    <t>INE258B01022</t>
  </si>
  <si>
    <t>UCO Bank</t>
  </si>
  <si>
    <t>INE691A01018</t>
  </si>
  <si>
    <t>Sun Pharma Advanced Research Co. Ltd.</t>
  </si>
  <si>
    <t>INE232I01014</t>
  </si>
  <si>
    <t>Polyplex Corporation Ltd.</t>
  </si>
  <si>
    <t>INE633B01018</t>
  </si>
  <si>
    <t>Transport Corporation Of India Ltd.</t>
  </si>
  <si>
    <t>INE688A01022</t>
  </si>
  <si>
    <t>Gujarat Ambuja Exports Ltd.</t>
  </si>
  <si>
    <t>INE036B01030</t>
  </si>
  <si>
    <t>Easy Trip Planners Ltd.</t>
  </si>
  <si>
    <t>INE07O001026</t>
  </si>
  <si>
    <t>Aarti Drugs Ltd.</t>
  </si>
  <si>
    <t>INE767A01016</t>
  </si>
  <si>
    <t>Sunteck Realty Ltd.</t>
  </si>
  <si>
    <t>INE805D01034</t>
  </si>
  <si>
    <t>Bombay Burmah Trading Corporation Ltd.</t>
  </si>
  <si>
    <t>INE050A01025</t>
  </si>
  <si>
    <t>Network18 Media &amp; Investments Ltd.</t>
  </si>
  <si>
    <t>INE870H01013</t>
  </si>
  <si>
    <t>Avanti Feeds Ltd.</t>
  </si>
  <si>
    <t>INE871C01038</t>
  </si>
  <si>
    <t>Rashtriya Chemicals and Fertilizers Ltd.</t>
  </si>
  <si>
    <t>INE027A01015</t>
  </si>
  <si>
    <t>Mangalore Refinery &amp; Petrochemicals Ltd.</t>
  </si>
  <si>
    <t>INE103A01014</t>
  </si>
  <si>
    <t>Varroc Engineering Ltd.</t>
  </si>
  <si>
    <t>INE665L01035</t>
  </si>
  <si>
    <t>Just Dial Ltd.</t>
  </si>
  <si>
    <t>INE599M01018</t>
  </si>
  <si>
    <t>TCI Express Ltd.</t>
  </si>
  <si>
    <t>INE586V01016</t>
  </si>
  <si>
    <t>Prism Johnson Ltd.</t>
  </si>
  <si>
    <t>INE010A01011</t>
  </si>
  <si>
    <t>Indigo Paints Ltd.</t>
  </si>
  <si>
    <t>INE09VQ01012</t>
  </si>
  <si>
    <t>Kennametal India Ltd.</t>
  </si>
  <si>
    <t>INE717A01029</t>
  </si>
  <si>
    <t>Rossari Biotech Ltd.</t>
  </si>
  <si>
    <t>INE02A801020</t>
  </si>
  <si>
    <t>Hinduja Global Solutions Ltd.</t>
  </si>
  <si>
    <t>INE170I01016</t>
  </si>
  <si>
    <t>Godrej Agrovet Ltd.</t>
  </si>
  <si>
    <t>INE850D01014</t>
  </si>
  <si>
    <t>Shyam Metalics And Energy Ltd.</t>
  </si>
  <si>
    <t>INE810G01011</t>
  </si>
  <si>
    <t>Gujarat Alkalies and Chemicals Ltd.</t>
  </si>
  <si>
    <t>INE186A01019</t>
  </si>
  <si>
    <t>Meghmani Finechem Ltd.</t>
  </si>
  <si>
    <t>INE071N01016</t>
  </si>
  <si>
    <t>Hle Glascoat Ltd.</t>
  </si>
  <si>
    <t>INE461D01028</t>
  </si>
  <si>
    <t>LUX INDUSTRIES LTD</t>
  </si>
  <si>
    <t>INE150G01020</t>
  </si>
  <si>
    <t>ITI Ltd.</t>
  </si>
  <si>
    <t>INE248A01017</t>
  </si>
  <si>
    <t>Hikal Ltd.</t>
  </si>
  <si>
    <t>INE475B01022</t>
  </si>
  <si>
    <t>UFLEX Ltd.</t>
  </si>
  <si>
    <t>INE516A01017</t>
  </si>
  <si>
    <t>Sharda Cropchem Ltd.</t>
  </si>
  <si>
    <t>INE221J01015</t>
  </si>
  <si>
    <t>Jindal Worldwide Ltd.</t>
  </si>
  <si>
    <t>INE247D01039</t>
  </si>
  <si>
    <t>IFB Industries Ltd.</t>
  </si>
  <si>
    <t>INE559A01017</t>
  </si>
  <si>
    <t>Keystone Realtors Ltd.</t>
  </si>
  <si>
    <t>INE263M01029</t>
  </si>
  <si>
    <t>MMTC Ltd.</t>
  </si>
  <si>
    <t>INE123F01029</t>
  </si>
  <si>
    <t>Edelweiss Nifty Smallcap 250 Index Fund</t>
  </si>
  <si>
    <t>PORTFOLIO STATEMENT OF EDELWEISS MID CAP FUND AS ON AUGUST 31, 2023</t>
  </si>
  <si>
    <t>(An open ended equity scheme predominantly investing in mid cap stocks)</t>
  </si>
  <si>
    <t>Edelweiss Mid Cap Fund</t>
  </si>
  <si>
    <t>PORTFOLIO STATEMENT OF EDELWEISS GOLD AND SILVER ETF FOF AS ON AUGUST 31, 2023</t>
  </si>
  <si>
    <t>(An open-ended fund of funds scheme investing in units of Gold ETF and Silver ETF)</t>
  </si>
  <si>
    <t>ICICI PRUDENTIAL GOLD ETF</t>
  </si>
  <si>
    <t>INF109KC1NT3</t>
  </si>
  <si>
    <t>ADITYA BIRLA SUNLIFE SILVER ETF</t>
  </si>
  <si>
    <t>INF209KB19F6</t>
  </si>
  <si>
    <t>Edelweiss Gold and Silver ETF Fund of Fund</t>
  </si>
  <si>
    <t>PORTFOLIO STATEMENT OF EDELWEISS  LIQUID FUND AS ON AUGUST 31, 2023</t>
  </si>
  <si>
    <t>(An open-ended liquid scheme)</t>
  </si>
  <si>
    <t>91 DAYS TBILL RED 05-10-2023</t>
  </si>
  <si>
    <t>IN002023X146</t>
  </si>
  <si>
    <t>91 DAYS TBILL RED 14-09-2023</t>
  </si>
  <si>
    <t>IN002023X112</t>
  </si>
  <si>
    <t>91 DAYS TBILL RED 12-10-2023</t>
  </si>
  <si>
    <t>IN002023X153</t>
  </si>
  <si>
    <t>182 DAYS TBILL RED 12-10-2023</t>
  </si>
  <si>
    <t>IN002023Y029</t>
  </si>
  <si>
    <t>91 DAYS TBILL RED 09-11-2023</t>
  </si>
  <si>
    <t>IN002023X195</t>
  </si>
  <si>
    <t>91 DAYS TBILL RED 30-11-2023</t>
  </si>
  <si>
    <t>IN002023X237</t>
  </si>
  <si>
    <t>182 DAYS TBILL RED 26-10-2023</t>
  </si>
  <si>
    <t>IN002023Y045</t>
  </si>
  <si>
    <t>CANARA BANK CD RED 01-09-2023#</t>
  </si>
  <si>
    <t>INE476A16VQ4</t>
  </si>
  <si>
    <t>BANK OF BARODA CD RED 05-09-2023#</t>
  </si>
  <si>
    <t>INE028A16DJ6</t>
  </si>
  <si>
    <t>INDIAN BANK CD RED 25-10-2023#</t>
  </si>
  <si>
    <t>INE562A16MB2</t>
  </si>
  <si>
    <t>FITCH A1+</t>
  </si>
  <si>
    <t>CANARA BANK CD RED 09-11-2023#**</t>
  </si>
  <si>
    <t>INE476A16WF5</t>
  </si>
  <si>
    <t>ICICI BANK CD RED 17-11-2023#**</t>
  </si>
  <si>
    <t>INE090A169Y6</t>
  </si>
  <si>
    <t>CANARA BANK CD RED 26-09-2023#**</t>
  </si>
  <si>
    <t>INE476A16VW2</t>
  </si>
  <si>
    <t>INDIAN BANK CD RED 03-10-2023#**</t>
  </si>
  <si>
    <t>INE562A16MA4</t>
  </si>
  <si>
    <t>BANK OF BARODA CD RED 04-10-2023#**</t>
  </si>
  <si>
    <t>INE028A16DL2</t>
  </si>
  <si>
    <t>IDFC FIRST BANK LTD. CD RED 16-10-2023#**</t>
  </si>
  <si>
    <t>INE092T16VA3</t>
  </si>
  <si>
    <t>ICICI BANK CD RED 11-09-2023#</t>
  </si>
  <si>
    <t>INE090A161Y3</t>
  </si>
  <si>
    <t>SIDBI CD RED 12-09-2023#**</t>
  </si>
  <si>
    <t>INE556F16AA0</t>
  </si>
  <si>
    <t>SIDBI CP RED 26-10-2023**</t>
  </si>
  <si>
    <t>INE556F14JM1</t>
  </si>
  <si>
    <t>LARSEN &amp; TOUBRO LTD CP RED 31-10-2023**</t>
  </si>
  <si>
    <t>INE018A14JW2</t>
  </si>
  <si>
    <t>GODREJ INDUSTRIES LTD CP RED 06-10-2023**</t>
  </si>
  <si>
    <t>INE233A14ZQ5</t>
  </si>
  <si>
    <t>RELIANCE RETAIL VENT CP 01-09-23</t>
  </si>
  <si>
    <t>INE929O14AL3</t>
  </si>
  <si>
    <t>NABARD CP RED 04-09-2023**</t>
  </si>
  <si>
    <t>INE261F14KA1</t>
  </si>
  <si>
    <t>EXIM BANK CP RED  07-09-2023**</t>
  </si>
  <si>
    <t>INE514E14RB9</t>
  </si>
  <si>
    <t>BLUE STAR CP RED 13-09-2023**</t>
  </si>
  <si>
    <t>INE472A14NE1</t>
  </si>
  <si>
    <t>POWER FIN CORP CP RED 15-09-2023**</t>
  </si>
  <si>
    <t>INE134E14AS6</t>
  </si>
  <si>
    <t>BOB FIN SOL LTD. CP RED 06-10-2023**</t>
  </si>
  <si>
    <t>INE027214456</t>
  </si>
  <si>
    <t>ADITYA BIRLA FIN LTD CP RED 10-10-2023**</t>
  </si>
  <si>
    <t>INE860H140W2</t>
  </si>
  <si>
    <t>LARSEN &amp; TOUBRO LTD CP RED 17-10-2023**</t>
  </si>
  <si>
    <t>INE018A14JV4</t>
  </si>
  <si>
    <t>GODREJ AGROVET CP RED 20-10-2023**</t>
  </si>
  <si>
    <t>INE850D14PI8</t>
  </si>
  <si>
    <t>BLUE STAR CP RED 20-10-2023**</t>
  </si>
  <si>
    <t>INE472A14NH4</t>
  </si>
  <si>
    <t>RELIANCE RETAIL VENTURES CP RED 27-10-23**</t>
  </si>
  <si>
    <t>INE929O14AS8</t>
  </si>
  <si>
    <t>ICICI SECURITIES CP RED 27-10-2023**</t>
  </si>
  <si>
    <t>INE763G14QL8</t>
  </si>
  <si>
    <t>RELIANCE RETAIL VENTURES CP RED 07-11-23**</t>
  </si>
  <si>
    <t>INE929O14AU4</t>
  </si>
  <si>
    <t>BAJAJ FINANCE LTD CP RED 21-11-2023</t>
  </si>
  <si>
    <t>INE296A14VM0</t>
  </si>
  <si>
    <t>HERO FINCORP LTD CP RED 20-11-2023**</t>
  </si>
  <si>
    <t>INE957N14HL1</t>
  </si>
  <si>
    <t>BERGER PAINTS CP RED 14-09-2023**</t>
  </si>
  <si>
    <t>INE463A14NQ4</t>
  </si>
  <si>
    <t>NTPC LTD CP RED 10-10-2023**</t>
  </si>
  <si>
    <t>INE733E14BI4</t>
  </si>
  <si>
    <t>BAJAJ FINANCE LTD CP RED 12-10-2023**</t>
  </si>
  <si>
    <t>INE296A14VG2</t>
  </si>
  <si>
    <t>ADITYA BIRLA MONEY CP RED 20-10-2023**</t>
  </si>
  <si>
    <t>INE865C14JT8</t>
  </si>
  <si>
    <t>GODREJ AGROVET CP RED 09-11-2023**</t>
  </si>
  <si>
    <t>INE850D14PE7</t>
  </si>
  <si>
    <t>ICICI SECURITIES CP RED 08-11-2023**</t>
  </si>
  <si>
    <t>INE763G14QO2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</si>
  <si>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</si>
  <si>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</si>
  <si>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</si>
  <si>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</si>
  <si>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</si>
  <si>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</si>
  <si>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</si>
  <si>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</si>
  <si>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</si>
  <si>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</si>
  <si>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</si>
  <si>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</si>
  <si>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</si>
  <si>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</si>
  <si>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</si>
  <si>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</si>
  <si>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</si>
  <si>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AUGUST 31,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</si>
  <si>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</si>
  <si>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</si>
  <si>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</si>
  <si>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</si>
  <si>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</si>
  <si>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</si>
  <si>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</si>
  <si>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</si>
  <si>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</si>
  <si>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</si>
  <si>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</si>
  <si>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AUGUST 31,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</si>
  <si>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</si>
  <si>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</si>
  <si>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</si>
  <si>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</si>
  <si>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AUGUST 31, 2023</t>
  </si>
  <si>
    <t>(An Open-ended Equity Scheme replicating MSCI India Domestic &amp; World Healthcare 45 Index)</t>
  </si>
  <si>
    <t xml:space="preserve">(c) Listed / Awaiting listing on International Stock Exchanges </t>
  </si>
  <si>
    <t>ELI LILLY &amp; CO</t>
  </si>
  <si>
    <t>US5324571083</t>
  </si>
  <si>
    <t>Pharmaceuticals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</si>
  <si>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</si>
  <si>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</si>
  <si>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</si>
  <si>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</si>
  <si>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</si>
  <si>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</si>
  <si>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</si>
  <si>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THERMO FISHER SCIENTIFIC INC</t>
  </si>
  <si>
    <t>US8835561023</t>
  </si>
  <si>
    <t>Life Sciences Tools &amp; Services</t>
  </si>
  <si>
    <t>NOVARTIS AG</t>
  </si>
  <si>
    <t>US66987V1098</t>
  </si>
  <si>
    <t>PFIZER INC</t>
  </si>
  <si>
    <t>US7170811035</t>
  </si>
  <si>
    <t>DANAHER CORP</t>
  </si>
  <si>
    <t>US2358511028</t>
  </si>
  <si>
    <t>Health Care Equipment &amp; Supplies</t>
  </si>
  <si>
    <t>ABBOTT LABORATORIES</t>
  </si>
  <si>
    <t>US0028241000</t>
  </si>
  <si>
    <t>AMGEN INC</t>
  </si>
  <si>
    <t>US0311621009</t>
  </si>
  <si>
    <t>INTUITIVE SURGICAL INC</t>
  </si>
  <si>
    <t>US46120E6023</t>
  </si>
  <si>
    <t>MEDTRONIC PLC</t>
  </si>
  <si>
    <t>IE00BTN1Y115</t>
  </si>
  <si>
    <t>STRYKER CORP</t>
  </si>
  <si>
    <t>US8636671013</t>
  </si>
  <si>
    <t>GILEAD SCIENCES INC</t>
  </si>
  <si>
    <t>US3755581036</t>
  </si>
  <si>
    <t>VERTEX PHARMACEUTICALS INC</t>
  </si>
  <si>
    <t>US92532F1003</t>
  </si>
  <si>
    <t>BECTON DICKINSON AND CO</t>
  </si>
  <si>
    <t>US0758871091</t>
  </si>
  <si>
    <t>IQVIA HOLDINGS INC</t>
  </si>
  <si>
    <t>US46266C1053</t>
  </si>
  <si>
    <t>MODERNA INC</t>
  </si>
  <si>
    <t>US60770K1079</t>
  </si>
  <si>
    <t>PHARMACEUTICALS</t>
  </si>
  <si>
    <t>AGILENT TECHNOLOGIES INC</t>
  </si>
  <si>
    <t>US00846U1016</t>
  </si>
  <si>
    <t>ILLUMINA INC</t>
  </si>
  <si>
    <t>US4523271090</t>
  </si>
  <si>
    <t>Edelweiss MSCI India Domestic &amp; World Healthcare 45 Index Fund</t>
  </si>
  <si>
    <t>PORTFOLIO STATEMENT OF EDELWEISS  EUROPE DYNAMIC EQUITY OFF-SHORE FUND AS ON AUGUST 31,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</si>
  <si>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</si>
  <si>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</si>
  <si>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</si>
  <si>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</si>
  <si>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AUGUST 31,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</si>
  <si>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</si>
  <si>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</si>
  <si>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</si>
  <si>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</si>
  <si>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AUGUST 31,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</si>
  <si>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</si>
  <si>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</si>
  <si>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</si>
  <si>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</si>
  <si>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AUGUST 31,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</si>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</sst>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1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166" fontId="3" fillId="0" borderId="4" xfId="0" applyNumberFormat="1" applyFont="1" applyBorder="1"/>
    <xf numFmtId="167" fontId="3" fillId="0" borderId="4" xfId="0" applyNumberFormat="1" applyFont="1" applyBorder="1"/>
    <xf numFmtId="4" fontId="6" fillId="0" borderId="0" xfId="0" applyNumberFormat="1" applyFont="1"/>
    <xf numFmtId="4" fontId="0" fillId="0" borderId="0" xfId="0" applyNumberFormat="1"/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0" fontId="0" fillId="0" borderId="8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7" xfId="1" applyBorder="1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44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89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148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110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F5" sqref="F5"/>
    </sheetView>
  </sheetViews>
  <sheetFormatPr defaultRowHeight="14.4" x14ac:dyDescent="0.3"/>
  <cols>
    <col min="1" max="1" width="8.44140625" bestFit="1" customWidth="1"/>
    <col min="2" max="2" width="55.44140625" bestFit="1" customWidth="1"/>
    <col min="3" max="3" width="22" customWidth="1"/>
    <col min="4" max="4" width="26.6640625" style="47" customWidth="1"/>
    <col min="5" max="5" width="22" customWidth="1"/>
    <col min="6" max="6" width="27.44140625" style="47" customWidth="1"/>
    <col min="7" max="7" width="22" customWidth="1"/>
  </cols>
  <sheetData>
    <row r="1" spans="1:7" s="1" customFormat="1" x14ac:dyDescent="0.3">
      <c r="A1" s="73" t="s">
        <v>0</v>
      </c>
      <c r="B1" s="73"/>
      <c r="D1" s="77"/>
      <c r="F1" s="77"/>
    </row>
    <row r="2" spans="1:7" s="1" customFormat="1" x14ac:dyDescent="0.3">
      <c r="A2" s="73" t="s">
        <v>1</v>
      </c>
      <c r="B2" s="73"/>
      <c r="D2" s="77"/>
      <c r="F2" s="77"/>
    </row>
    <row r="3" spans="1:7" s="1" customFormat="1" x14ac:dyDescent="0.3">
      <c r="A3" s="63" t="s">
        <v>2</v>
      </c>
      <c r="B3" s="63" t="s">
        <v>3</v>
      </c>
      <c r="C3" s="54" t="s">
        <v>4</v>
      </c>
      <c r="D3" s="58" t="s">
        <v>5</v>
      </c>
      <c r="E3" s="54" t="s">
        <v>6</v>
      </c>
      <c r="F3" s="58" t="s">
        <v>5</v>
      </c>
      <c r="G3" s="54" t="s">
        <v>6</v>
      </c>
    </row>
    <row r="4" spans="1:7" ht="70.05" customHeight="1" x14ac:dyDescent="0.3">
      <c r="A4" s="54" t="s">
        <v>7</v>
      </c>
      <c r="B4" s="78" t="str">
        <f>HYPERLINK("[EDEL_Portfolio Monthly Notes 31-Aug-2023.xlsx]EDACBF!A1","Edelweiss Money Market Fund")</f>
        <v>Edelweiss Money Market Fund</v>
      </c>
      <c r="C4" s="54"/>
      <c r="D4" s="58" t="s">
        <v>8</v>
      </c>
      <c r="E4" s="54"/>
      <c r="F4" s="58" t="s">
        <v>9</v>
      </c>
      <c r="G4" s="54"/>
    </row>
    <row r="5" spans="1:7" ht="70.05" customHeight="1" x14ac:dyDescent="0.3">
      <c r="A5" s="54" t="s">
        <v>10</v>
      </c>
      <c r="B5" s="78" t="str">
        <f>HYPERLINK("[EDEL_Portfolio Monthly Notes 31-Aug-2023.xlsx]EDBE25!A1","BHARAT Bond ETF - April 2025")</f>
        <v>BHARAT Bond ETF - April 2025</v>
      </c>
      <c r="C5" s="54"/>
      <c r="D5" s="58" t="s">
        <v>11</v>
      </c>
      <c r="E5" s="54"/>
      <c r="F5" s="79" t="s">
        <v>12</v>
      </c>
      <c r="G5" s="80" t="s">
        <v>12</v>
      </c>
    </row>
    <row r="6" spans="1:7" ht="70.05" customHeight="1" x14ac:dyDescent="0.3">
      <c r="A6" s="54" t="s">
        <v>13</v>
      </c>
      <c r="B6" s="78" t="str">
        <f>HYPERLINK("[EDEL_Portfolio Monthly Notes 31-Aug-2023.xlsx]EDBE30!A1","BHARAT Bond ETF - April 2030")</f>
        <v>BHARAT Bond ETF - April 2030</v>
      </c>
      <c r="C6" s="54"/>
      <c r="D6" s="58" t="s">
        <v>14</v>
      </c>
      <c r="E6" s="54"/>
      <c r="F6" s="79" t="s">
        <v>12</v>
      </c>
      <c r="G6" s="80" t="s">
        <v>12</v>
      </c>
    </row>
    <row r="7" spans="1:7" ht="70.05" customHeight="1" x14ac:dyDescent="0.3">
      <c r="A7" s="54" t="s">
        <v>15</v>
      </c>
      <c r="B7" s="78" t="str">
        <f>HYPERLINK("[EDEL_Portfolio Monthly Notes 31-Aug-2023.xlsx]EDBE31!A1","BHARAT Bond ETF - April 2031")</f>
        <v>BHARAT Bond ETF - April 2031</v>
      </c>
      <c r="C7" s="54"/>
      <c r="D7" s="58" t="s">
        <v>16</v>
      </c>
      <c r="E7" s="54"/>
      <c r="F7" s="79" t="s">
        <v>12</v>
      </c>
      <c r="G7" s="80" t="s">
        <v>12</v>
      </c>
    </row>
    <row r="8" spans="1:7" ht="70.05" customHeight="1" x14ac:dyDescent="0.3">
      <c r="A8" s="54" t="s">
        <v>17</v>
      </c>
      <c r="B8" s="78" t="str">
        <f>HYPERLINK("[EDEL_Portfolio Monthly Notes 31-Aug-2023.xlsx]EDBE32!A1","BHARAT Bond ETF - April 2032")</f>
        <v>BHARAT Bond ETF - April 2032</v>
      </c>
      <c r="C8" s="54"/>
      <c r="D8" s="58" t="s">
        <v>18</v>
      </c>
      <c r="E8" s="54"/>
      <c r="F8" s="79" t="s">
        <v>12</v>
      </c>
      <c r="G8" s="80" t="s">
        <v>12</v>
      </c>
    </row>
    <row r="9" spans="1:7" ht="70.05" customHeight="1" x14ac:dyDescent="0.3">
      <c r="A9" s="54" t="s">
        <v>19</v>
      </c>
      <c r="B9" s="78" t="str">
        <f>HYPERLINK("[EDEL_Portfolio Monthly Notes 31-Aug-2023.xlsx]EDBE33!A1","BHARAT Bond ETF - April 2033")</f>
        <v>BHARAT Bond ETF - April 2033</v>
      </c>
      <c r="C9" s="54"/>
      <c r="D9" s="58" t="s">
        <v>20</v>
      </c>
      <c r="E9" s="54"/>
      <c r="F9" s="79" t="s">
        <v>12</v>
      </c>
      <c r="G9" s="80" t="s">
        <v>12</v>
      </c>
    </row>
    <row r="10" spans="1:7" ht="70.05" customHeight="1" x14ac:dyDescent="0.3">
      <c r="A10" s="54" t="s">
        <v>21</v>
      </c>
      <c r="B10" s="78" t="str">
        <f>HYPERLINK("[EDEL_Portfolio Monthly Notes 31-Aug-2023.xlsx]EDBPDF!A1","Edelweiss Banking and PSU Debt Fund")</f>
        <v>Edelweiss Banking and PSU Debt Fund</v>
      </c>
      <c r="C10" s="54"/>
      <c r="D10" s="58" t="s">
        <v>22</v>
      </c>
      <c r="E10" s="54"/>
      <c r="F10" s="58" t="s">
        <v>23</v>
      </c>
      <c r="G10" s="54"/>
    </row>
    <row r="11" spans="1:7" ht="70.05" customHeight="1" x14ac:dyDescent="0.3">
      <c r="A11" s="54" t="s">
        <v>24</v>
      </c>
      <c r="B11" s="78" t="str">
        <f>HYPERLINK("[EDEL_Portfolio Monthly Notes 31-Aug-2023.xlsx]EDCG27!A1","Edelweiss CRISIL IBX 50 50 Gilt Plus SDL June 2027 Index Fund")</f>
        <v>Edelweiss CRISIL IBX 50 50 Gilt Plus SDL June 2027 Index Fund</v>
      </c>
      <c r="C11" s="54"/>
      <c r="D11" s="58" t="s">
        <v>25</v>
      </c>
      <c r="E11" s="54"/>
      <c r="F11" s="79" t="s">
        <v>12</v>
      </c>
      <c r="G11" s="80" t="s">
        <v>12</v>
      </c>
    </row>
    <row r="12" spans="1:7" ht="70.05" customHeight="1" x14ac:dyDescent="0.3">
      <c r="A12" s="54" t="s">
        <v>26</v>
      </c>
      <c r="B12" s="78" t="str">
        <f>HYPERLINK("[EDEL_Portfolio Monthly Notes 31-Aug-2023.xlsx]EDCG28!A1","Edelweiss_CRISIL_IBX 50 50 Gilt Plus SDL Sep 2028 Index Fund")</f>
        <v>Edelweiss_CRISIL_IBX 50 50 Gilt Plus SDL Sep 2028 Index Fund</v>
      </c>
      <c r="C12" s="54"/>
      <c r="D12" s="58" t="s">
        <v>27</v>
      </c>
      <c r="E12" s="54"/>
      <c r="F12" s="79" t="s">
        <v>12</v>
      </c>
      <c r="G12" s="80" t="s">
        <v>12</v>
      </c>
    </row>
    <row r="13" spans="1:7" ht="70.05" customHeight="1" x14ac:dyDescent="0.3">
      <c r="A13" s="54" t="s">
        <v>28</v>
      </c>
      <c r="B13" s="78" t="str">
        <f>HYPERLINK("[EDEL_Portfolio Monthly Notes 31-Aug-2023.xlsx]EDCG37!A1","Edelweiss_CRISIL IBX 50 50 Gilt Plus SDL April 2037 Index Fund")</f>
        <v>Edelweiss_CRISIL IBX 50 50 Gilt Plus SDL April 2037 Index Fund</v>
      </c>
      <c r="C13" s="54"/>
      <c r="D13" s="58" t="s">
        <v>29</v>
      </c>
      <c r="E13" s="54"/>
      <c r="F13" s="79" t="s">
        <v>12</v>
      </c>
      <c r="G13" s="80" t="s">
        <v>12</v>
      </c>
    </row>
    <row r="14" spans="1:7" ht="70.05" customHeight="1" x14ac:dyDescent="0.3">
      <c r="A14" s="54" t="s">
        <v>30</v>
      </c>
      <c r="B14" s="78" t="str">
        <f>HYPERLINK("[EDEL_Portfolio Monthly Notes 31-Aug-2023.xlsx]EDCPSF!A1","Edelweiss CRL PSU PL SDL 50 50 Oct-25 FD")</f>
        <v>Edelweiss CRL PSU PL SDL 50 50 Oct-25 FD</v>
      </c>
      <c r="C14" s="54"/>
      <c r="D14" s="58" t="s">
        <v>31</v>
      </c>
      <c r="E14" s="54"/>
      <c r="F14" s="79" t="s">
        <v>12</v>
      </c>
      <c r="G14" s="80" t="s">
        <v>12</v>
      </c>
    </row>
    <row r="15" spans="1:7" ht="70.05" customHeight="1" x14ac:dyDescent="0.3">
      <c r="A15" s="54" t="s">
        <v>32</v>
      </c>
      <c r="B15" s="78" t="str">
        <f>HYPERLINK("[EDEL_Portfolio Monthly Notes 31-Aug-2023.xlsx]EDCSDF!A1","Edelweiss CRL IBX 50 50 Gilt Plus SDL Short Duration Index Fund")</f>
        <v>Edelweiss CRL IBX 50 50 Gilt Plus SDL Short Duration Index Fund</v>
      </c>
      <c r="C15" s="54"/>
      <c r="D15" s="58" t="s">
        <v>33</v>
      </c>
      <c r="E15" s="54"/>
      <c r="F15" s="79" t="s">
        <v>12</v>
      </c>
      <c r="G15" s="80" t="s">
        <v>12</v>
      </c>
    </row>
    <row r="16" spans="1:7" ht="70.05" customHeight="1" x14ac:dyDescent="0.3">
      <c r="A16" s="54" t="s">
        <v>34</v>
      </c>
      <c r="B16" s="78" t="str">
        <f>HYPERLINK("[EDEL_Portfolio Monthly Notes 31-Aug-2023.xlsx]EDFF25!A1","BHARAT Bond FOF - April 2025")</f>
        <v>BHARAT Bond FOF - April 2025</v>
      </c>
      <c r="C16" s="54"/>
      <c r="D16" s="58" t="s">
        <v>11</v>
      </c>
      <c r="E16" s="54"/>
      <c r="F16" s="79" t="s">
        <v>12</v>
      </c>
      <c r="G16" s="80" t="s">
        <v>12</v>
      </c>
    </row>
    <row r="17" spans="1:7" ht="70.05" customHeight="1" x14ac:dyDescent="0.3">
      <c r="A17" s="54" t="s">
        <v>35</v>
      </c>
      <c r="B17" s="78" t="str">
        <f>HYPERLINK("[EDEL_Portfolio Monthly Notes 31-Aug-2023.xlsx]EDFF30!A1","BHARAT Bond FOF - April 2030")</f>
        <v>BHARAT Bond FOF - April 2030</v>
      </c>
      <c r="C17" s="54"/>
      <c r="D17" s="58" t="s">
        <v>14</v>
      </c>
      <c r="E17" s="54"/>
      <c r="F17" s="79" t="s">
        <v>12</v>
      </c>
      <c r="G17" s="80" t="s">
        <v>12</v>
      </c>
    </row>
    <row r="18" spans="1:7" ht="70.05" customHeight="1" x14ac:dyDescent="0.3">
      <c r="A18" s="54" t="s">
        <v>36</v>
      </c>
      <c r="B18" s="78" t="str">
        <f>HYPERLINK("[EDEL_Portfolio Monthly Notes 31-Aug-2023.xlsx]EDFF31!A1","BHARAT Bond FOF - April 2031")</f>
        <v>BHARAT Bond FOF - April 2031</v>
      </c>
      <c r="C18" s="54"/>
      <c r="D18" s="58" t="s">
        <v>16</v>
      </c>
      <c r="E18" s="54"/>
      <c r="F18" s="79" t="s">
        <v>12</v>
      </c>
      <c r="G18" s="80" t="s">
        <v>12</v>
      </c>
    </row>
    <row r="19" spans="1:7" ht="70.05" customHeight="1" x14ac:dyDescent="0.3">
      <c r="A19" s="54" t="s">
        <v>37</v>
      </c>
      <c r="B19" s="78" t="str">
        <f>HYPERLINK("[EDEL_Portfolio Monthly Notes 31-Aug-2023.xlsx]EDFF32!A1","BHARAT Bond FOF - April 2032")</f>
        <v>BHARAT Bond FOF - April 2032</v>
      </c>
      <c r="C19" s="54"/>
      <c r="D19" s="58" t="s">
        <v>18</v>
      </c>
      <c r="E19" s="54"/>
      <c r="F19" s="79" t="s">
        <v>12</v>
      </c>
      <c r="G19" s="80" t="s">
        <v>12</v>
      </c>
    </row>
    <row r="20" spans="1:7" ht="70.05" customHeight="1" x14ac:dyDescent="0.3">
      <c r="A20" s="54" t="s">
        <v>38</v>
      </c>
      <c r="B20" s="78" t="str">
        <f>HYPERLINK("[EDEL_Portfolio Monthly Notes 31-Aug-2023.xlsx]EDFF33!A1","BHARAT Bond FOF - April 2033")</f>
        <v>BHARAT Bond FOF - April 2033</v>
      </c>
      <c r="C20" s="54"/>
      <c r="D20" s="58" t="s">
        <v>20</v>
      </c>
      <c r="E20" s="54"/>
      <c r="F20" s="79" t="s">
        <v>12</v>
      </c>
      <c r="G20" s="80" t="s">
        <v>12</v>
      </c>
    </row>
    <row r="21" spans="1:7" ht="70.05" customHeight="1" x14ac:dyDescent="0.3">
      <c r="A21" s="54" t="s">
        <v>39</v>
      </c>
      <c r="B21" s="78" t="str">
        <f>HYPERLINK("[EDEL_Portfolio Monthly Notes 31-Aug-2023.xlsx]EDGSEC!A1","Edelweiss Government Securities Fund")</f>
        <v>Edelweiss Government Securities Fund</v>
      </c>
      <c r="C21" s="54"/>
      <c r="D21" s="58" t="s">
        <v>40</v>
      </c>
      <c r="E21" s="54"/>
      <c r="F21" s="58" t="s">
        <v>41</v>
      </c>
      <c r="G21" s="54"/>
    </row>
    <row r="22" spans="1:7" ht="70.05" customHeight="1" x14ac:dyDescent="0.3">
      <c r="A22" s="54" t="s">
        <v>42</v>
      </c>
      <c r="B22" s="78" t="str">
        <f>HYPERLINK("[EDEL_Portfolio Monthly Notes 31-Aug-2023.xlsx]EDNP27!A1","Edelweiss Nifty PSU Bond Plus SDL Apr2027 50 50 Index")</f>
        <v>Edelweiss Nifty PSU Bond Plus SDL Apr2027 50 50 Index</v>
      </c>
      <c r="C22" s="54"/>
      <c r="D22" s="58" t="s">
        <v>43</v>
      </c>
      <c r="E22" s="54"/>
      <c r="F22" s="79" t="s">
        <v>12</v>
      </c>
      <c r="G22" s="80" t="s">
        <v>12</v>
      </c>
    </row>
    <row r="23" spans="1:7" ht="70.05" customHeight="1" x14ac:dyDescent="0.3">
      <c r="A23" s="54" t="s">
        <v>44</v>
      </c>
      <c r="B23" s="78" t="str">
        <f>HYPERLINK("[EDEL_Portfolio Monthly Notes 31-Aug-2023.xlsx]EDNPSF!A1","Edelweiss Nifty PSU Bond Plus SDL Apr2026 50 50 Index Fund")</f>
        <v>Edelweiss Nifty PSU Bond Plus SDL Apr2026 50 50 Index Fund</v>
      </c>
      <c r="C23" s="54"/>
      <c r="D23" s="58" t="s">
        <v>45</v>
      </c>
      <c r="E23" s="54"/>
      <c r="F23" s="79" t="s">
        <v>12</v>
      </c>
      <c r="G23" s="80" t="s">
        <v>12</v>
      </c>
    </row>
    <row r="24" spans="1:7" ht="70.05" customHeight="1" x14ac:dyDescent="0.3">
      <c r="A24" s="54" t="s">
        <v>46</v>
      </c>
      <c r="B24" s="78" t="str">
        <f>HYPERLINK("[EDEL_Portfolio Monthly Notes 31-Aug-2023.xlsx]EDONTF!A1","EDELWEISS OVERNIGHT FUND")</f>
        <v>EDELWEISS OVERNIGHT FUND</v>
      </c>
      <c r="C24" s="54"/>
      <c r="D24" s="58" t="s">
        <v>47</v>
      </c>
      <c r="E24" s="54"/>
      <c r="F24" s="79" t="s">
        <v>12</v>
      </c>
      <c r="G24" s="80" t="s">
        <v>12</v>
      </c>
    </row>
    <row r="25" spans="1:7" ht="70.05" customHeight="1" x14ac:dyDescent="0.3">
      <c r="A25" s="54" t="s">
        <v>48</v>
      </c>
      <c r="B25" s="78" t="str">
        <f>HYPERLINK("[EDEL_Portfolio Monthly Notes 31-Aug-2023.xlsx]EEARBF!A1","Edelweiss Arbitrage Fund")</f>
        <v>Edelweiss Arbitrage Fund</v>
      </c>
      <c r="C25" s="54"/>
      <c r="D25" s="58" t="s">
        <v>49</v>
      </c>
      <c r="E25" s="54"/>
      <c r="F25" s="79" t="s">
        <v>12</v>
      </c>
      <c r="G25" s="80" t="s">
        <v>12</v>
      </c>
    </row>
    <row r="26" spans="1:7" ht="70.05" customHeight="1" x14ac:dyDescent="0.3">
      <c r="A26" s="54" t="s">
        <v>50</v>
      </c>
      <c r="B26" s="78" t="str">
        <f>HYPERLINK("[EDEL_Portfolio Monthly Notes 31-Aug-2023.xlsx]EEARFD!A1","Edelweiss Balanced Advantage Fund")</f>
        <v>Edelweiss Balanced Advantage Fund</v>
      </c>
      <c r="C26" s="54"/>
      <c r="D26" s="58" t="s">
        <v>51</v>
      </c>
      <c r="E26" s="54"/>
      <c r="F26" s="79" t="s">
        <v>12</v>
      </c>
      <c r="G26" s="80" t="s">
        <v>12</v>
      </c>
    </row>
    <row r="27" spans="1:7" ht="70.05" customHeight="1" x14ac:dyDescent="0.3">
      <c r="A27" s="54" t="s">
        <v>52</v>
      </c>
      <c r="B27" s="78" t="str">
        <f>HYPERLINK("[EDEL_Portfolio Monthly Notes 31-Aug-2023.xlsx]EEDGEF!A1","Edelweiss Large Cap Fund")</f>
        <v>Edelweiss Large Cap Fund</v>
      </c>
      <c r="C27" s="54"/>
      <c r="D27" s="58" t="s">
        <v>53</v>
      </c>
      <c r="E27" s="54"/>
      <c r="F27" s="79" t="s">
        <v>12</v>
      </c>
      <c r="G27" s="80" t="s">
        <v>12</v>
      </c>
    </row>
    <row r="28" spans="1:7" ht="70.05" customHeight="1" x14ac:dyDescent="0.3">
      <c r="A28" s="54" t="s">
        <v>54</v>
      </c>
      <c r="B28" s="78" t="str">
        <f>HYPERLINK("[EDEL_Portfolio Monthly Notes 31-Aug-2023.xlsx]EEECRF!A1","Edelweiss Flexi-Cap Fund")</f>
        <v>Edelweiss Flexi-Cap Fund</v>
      </c>
      <c r="C28" s="54"/>
      <c r="D28" s="58" t="s">
        <v>55</v>
      </c>
      <c r="E28" s="54"/>
      <c r="F28" s="79" t="s">
        <v>12</v>
      </c>
      <c r="G28" s="80" t="s">
        <v>12</v>
      </c>
    </row>
    <row r="29" spans="1:7" ht="70.05" customHeight="1" x14ac:dyDescent="0.3">
      <c r="A29" s="54" t="s">
        <v>56</v>
      </c>
      <c r="B29" s="78" t="str">
        <f>HYPERLINK("[EDEL_Portfolio Monthly Notes 31-Aug-2023.xlsx]EEELSS!A1","Edelweiss Long Term Equity Fund")</f>
        <v>Edelweiss Long Term Equity Fund</v>
      </c>
      <c r="C29" s="54"/>
      <c r="D29" s="58" t="s">
        <v>55</v>
      </c>
      <c r="E29" s="54"/>
      <c r="F29" s="79" t="s">
        <v>12</v>
      </c>
      <c r="G29" s="80" t="s">
        <v>12</v>
      </c>
    </row>
    <row r="30" spans="1:7" ht="70.05" customHeight="1" x14ac:dyDescent="0.3">
      <c r="A30" s="54" t="s">
        <v>57</v>
      </c>
      <c r="B30" s="78" t="str">
        <f>HYPERLINK("[EDEL_Portfolio Monthly Notes 31-Aug-2023.xlsx]EEEQTF!A1","Edelweiss Large &amp; Mid Cap Fund")</f>
        <v>Edelweiss Large &amp; Mid Cap Fund</v>
      </c>
      <c r="C30" s="54"/>
      <c r="D30" s="58" t="s">
        <v>58</v>
      </c>
      <c r="E30" s="54"/>
      <c r="F30" s="79" t="s">
        <v>12</v>
      </c>
      <c r="G30" s="80" t="s">
        <v>12</v>
      </c>
    </row>
    <row r="31" spans="1:7" ht="70.05" customHeight="1" x14ac:dyDescent="0.3">
      <c r="A31" s="54" t="s">
        <v>59</v>
      </c>
      <c r="B31" s="78" t="str">
        <f>HYPERLINK("[EDEL_Portfolio Monthly Notes 31-Aug-2023.xlsx]EEESCF!A1","Edelweiss Small Cap Fund")</f>
        <v>Edelweiss Small Cap Fund</v>
      </c>
      <c r="C31" s="54"/>
      <c r="D31" s="58" t="s">
        <v>60</v>
      </c>
      <c r="E31" s="54"/>
      <c r="F31" s="79" t="s">
        <v>12</v>
      </c>
      <c r="G31" s="80" t="s">
        <v>12</v>
      </c>
    </row>
    <row r="32" spans="1:7" ht="70.05" customHeight="1" x14ac:dyDescent="0.3">
      <c r="A32" s="54" t="s">
        <v>61</v>
      </c>
      <c r="B32" s="78" t="str">
        <f>HYPERLINK("[EDEL_Portfolio Monthly Notes 31-Aug-2023.xlsx]EEESSF!A1","Edelweiss Equity Savings Fund")</f>
        <v>Edelweiss Equity Savings Fund</v>
      </c>
      <c r="C32" s="54"/>
      <c r="D32" s="58" t="s">
        <v>62</v>
      </c>
      <c r="E32" s="54"/>
      <c r="F32" s="79" t="s">
        <v>12</v>
      </c>
      <c r="G32" s="80" t="s">
        <v>12</v>
      </c>
    </row>
    <row r="33" spans="1:7" ht="70.05" customHeight="1" x14ac:dyDescent="0.3">
      <c r="A33" s="54" t="s">
        <v>63</v>
      </c>
      <c r="B33" s="78" t="str">
        <f>HYPERLINK("[EDEL_Portfolio Monthly Notes 31-Aug-2023.xlsx]EEFOCF!A1","Edelweiss Focused Equity Fund")</f>
        <v>Edelweiss Focused Equity Fund</v>
      </c>
      <c r="C33" s="54"/>
      <c r="D33" s="58" t="s">
        <v>55</v>
      </c>
      <c r="E33" s="54"/>
      <c r="F33" s="79" t="s">
        <v>12</v>
      </c>
      <c r="G33" s="80" t="s">
        <v>12</v>
      </c>
    </row>
    <row r="34" spans="1:7" ht="70.05" customHeight="1" x14ac:dyDescent="0.3">
      <c r="A34" s="54" t="s">
        <v>64</v>
      </c>
      <c r="B34" s="78" t="str">
        <f>HYPERLINK("[EDEL_Portfolio Monthly Notes 31-Aug-2023.xlsx]EEIF30!A1","Edelweiss Nifty 100 Quality 30 Index Fnd")</f>
        <v>Edelweiss Nifty 100 Quality 30 Index Fnd</v>
      </c>
      <c r="C34" s="54"/>
      <c r="D34" s="58" t="s">
        <v>65</v>
      </c>
      <c r="E34" s="54"/>
      <c r="F34" s="79" t="s">
        <v>12</v>
      </c>
      <c r="G34" s="80" t="s">
        <v>12</v>
      </c>
    </row>
    <row r="35" spans="1:7" ht="70.05" customHeight="1" x14ac:dyDescent="0.3">
      <c r="A35" s="54" t="s">
        <v>66</v>
      </c>
      <c r="B35" s="78" t="str">
        <f>HYPERLINK("[EDEL_Portfolio Monthly Notes 31-Aug-2023.xlsx]EEIF50!A1","Edelweiss Nifty 50 Index Fund")</f>
        <v>Edelweiss Nifty 50 Index Fund</v>
      </c>
      <c r="C35" s="54"/>
      <c r="D35" s="58" t="s">
        <v>67</v>
      </c>
      <c r="E35" s="54"/>
      <c r="F35" s="79" t="s">
        <v>12</v>
      </c>
      <c r="G35" s="80" t="s">
        <v>12</v>
      </c>
    </row>
    <row r="36" spans="1:7" ht="70.05" customHeight="1" x14ac:dyDescent="0.3">
      <c r="A36" s="54" t="s">
        <v>68</v>
      </c>
      <c r="B36" s="78" t="str">
        <f>HYPERLINK("[EDEL_Portfolio Monthly Notes 31-Aug-2023.xlsx]EELMIF!A1","Edelweiss NIFTY Large Mid Cap 250 Index Fund")</f>
        <v>Edelweiss NIFTY Large Mid Cap 250 Index Fund</v>
      </c>
      <c r="C36" s="54"/>
      <c r="D36" s="58" t="s">
        <v>58</v>
      </c>
      <c r="E36" s="54"/>
      <c r="F36" s="79" t="s">
        <v>12</v>
      </c>
      <c r="G36" s="80" t="s">
        <v>12</v>
      </c>
    </row>
    <row r="37" spans="1:7" ht="70.05" customHeight="1" x14ac:dyDescent="0.3">
      <c r="A37" s="54" t="s">
        <v>69</v>
      </c>
      <c r="B37" s="78" t="str">
        <f>HYPERLINK("[EDEL_Portfolio Monthly Notes 31-Aug-2023.xlsx]EEM150!A1","Edelweiss Nifty Midcap150 Momentum 50 Index Fund")</f>
        <v>Edelweiss Nifty Midcap150 Momentum 50 Index Fund</v>
      </c>
      <c r="C37" s="54"/>
      <c r="D37" s="58" t="s">
        <v>70</v>
      </c>
      <c r="E37" s="54"/>
      <c r="F37" s="79" t="s">
        <v>12</v>
      </c>
      <c r="G37" s="80" t="s">
        <v>12</v>
      </c>
    </row>
    <row r="38" spans="1:7" ht="70.05" customHeight="1" x14ac:dyDescent="0.3">
      <c r="A38" s="54" t="s">
        <v>71</v>
      </c>
      <c r="B38" s="78" t="str">
        <f>HYPERLINK("[EDEL_Portfolio Monthly Notes 31-Aug-2023.xlsx]EEMAAF!A1","Edelweiss Multi Asset Allocation Fund")</f>
        <v>Edelweiss Multi Asset Allocation Fund</v>
      </c>
      <c r="C38" s="54"/>
      <c r="D38" s="58" t="s">
        <v>72</v>
      </c>
      <c r="E38" s="54"/>
      <c r="F38" s="79" t="s">
        <v>12</v>
      </c>
      <c r="G38" s="80" t="s">
        <v>12</v>
      </c>
    </row>
    <row r="39" spans="1:7" ht="70.05" customHeight="1" x14ac:dyDescent="0.3">
      <c r="A39" s="54" t="s">
        <v>73</v>
      </c>
      <c r="B39" s="78" t="str">
        <f>HYPERLINK("[EDEL_Portfolio Monthly Notes 31-Aug-2023.xlsx]EEMOF1!A1","EDELWEISS RECENTLY LISTED IPO FUND")</f>
        <v>EDELWEISS RECENTLY LISTED IPO FUND</v>
      </c>
      <c r="C39" s="54"/>
      <c r="D39" s="58" t="s">
        <v>74</v>
      </c>
      <c r="E39" s="54"/>
      <c r="F39" s="79" t="s">
        <v>12</v>
      </c>
      <c r="G39" s="80" t="s">
        <v>12</v>
      </c>
    </row>
    <row r="40" spans="1:7" ht="70.05" customHeight="1" x14ac:dyDescent="0.3">
      <c r="A40" s="54" t="s">
        <v>75</v>
      </c>
      <c r="B40" s="78" t="str">
        <f>HYPERLINK("[EDEL_Portfolio Monthly Notes 31-Aug-2023.xlsx]EENN50!A1","Edelweiss Nifty Next 50 Index Fund")</f>
        <v>Edelweiss Nifty Next 50 Index Fund</v>
      </c>
      <c r="C40" s="54"/>
      <c r="D40" s="58" t="s">
        <v>76</v>
      </c>
      <c r="E40" s="54"/>
      <c r="F40" s="79" t="s">
        <v>12</v>
      </c>
      <c r="G40" s="80" t="s">
        <v>12</v>
      </c>
    </row>
    <row r="41" spans="1:7" ht="70.05" customHeight="1" x14ac:dyDescent="0.3">
      <c r="A41" s="54" t="s">
        <v>77</v>
      </c>
      <c r="B41" s="78" t="str">
        <f>HYPERLINK("[EDEL_Portfolio Monthly Notes 31-Aug-2023.xlsx]EEPRUA!A1","Edelweiss Aggressive Hybrid Fund")</f>
        <v>Edelweiss Aggressive Hybrid Fund</v>
      </c>
      <c r="C41" s="54"/>
      <c r="D41" s="58" t="s">
        <v>78</v>
      </c>
      <c r="E41" s="54"/>
      <c r="F41" s="79" t="s">
        <v>12</v>
      </c>
      <c r="G41" s="80" t="s">
        <v>12</v>
      </c>
    </row>
    <row r="42" spans="1:7" ht="70.05" customHeight="1" x14ac:dyDescent="0.3">
      <c r="A42" s="54" t="s">
        <v>79</v>
      </c>
      <c r="B42" s="78" t="str">
        <f>HYPERLINK("[EDEL_Portfolio Monthly Notes 31-Aug-2023.xlsx]EES250!A1","Edelweiss Nifty Smallcap 250 Index Fund")</f>
        <v>Edelweiss Nifty Smallcap 250 Index Fund</v>
      </c>
      <c r="C42" s="54"/>
      <c r="D42" s="58" t="s">
        <v>80</v>
      </c>
      <c r="E42" s="54"/>
      <c r="F42" s="79" t="s">
        <v>12</v>
      </c>
      <c r="G42" s="80" t="s">
        <v>12</v>
      </c>
    </row>
    <row r="43" spans="1:7" ht="70.05" customHeight="1" x14ac:dyDescent="0.3">
      <c r="A43" s="54" t="s">
        <v>81</v>
      </c>
      <c r="B43" s="78" t="str">
        <f>HYPERLINK("[EDEL_Portfolio Monthly Notes 31-Aug-2023.xlsx]EESMCF!A1","Edelweiss Mid Cap Fund")</f>
        <v>Edelweiss Mid Cap Fund</v>
      </c>
      <c r="C43" s="54"/>
      <c r="D43" s="58" t="s">
        <v>82</v>
      </c>
      <c r="E43" s="54"/>
      <c r="F43" s="79" t="s">
        <v>12</v>
      </c>
      <c r="G43" s="80" t="s">
        <v>12</v>
      </c>
    </row>
    <row r="44" spans="1:7" ht="70.05" customHeight="1" x14ac:dyDescent="0.3">
      <c r="A44" s="54" t="s">
        <v>83</v>
      </c>
      <c r="B44" s="78" t="str">
        <f>HYPERLINK("[EDEL_Portfolio Monthly Notes 31-Aug-2023.xlsx]EGSFOF!A1","Edelweiss Gold and Silver ETF FOF")</f>
        <v>Edelweiss Gold and Silver ETF FOF</v>
      </c>
      <c r="C44" s="54"/>
      <c r="D44" s="58" t="s">
        <v>84</v>
      </c>
      <c r="E44" s="54"/>
      <c r="F44" s="79" t="s">
        <v>12</v>
      </c>
      <c r="G44" s="80" t="s">
        <v>12</v>
      </c>
    </row>
    <row r="45" spans="1:7" ht="70.05" customHeight="1" x14ac:dyDescent="0.3">
      <c r="A45" s="54" t="s">
        <v>85</v>
      </c>
      <c r="B45" s="78" t="str">
        <f>HYPERLINK("[EDEL_Portfolio Monthly Notes 31-Aug-2023.xlsx]ELLIQF!A1","Edelweiss Liquid Fund")</f>
        <v>Edelweiss Liquid Fund</v>
      </c>
      <c r="C45" s="54"/>
      <c r="D45" s="58" t="s">
        <v>86</v>
      </c>
      <c r="E45" s="54"/>
      <c r="F45" s="58" t="s">
        <v>87</v>
      </c>
      <c r="G45" s="54"/>
    </row>
    <row r="46" spans="1:7" ht="70.05" customHeight="1" x14ac:dyDescent="0.3">
      <c r="A46" s="54" t="s">
        <v>88</v>
      </c>
      <c r="B46" s="78" t="str">
        <f>HYPERLINK("[EDEL_Portfolio Monthly Notes 31-Aug-2023.xlsx]EOASEF!A1","Edelweiss ASEAN Equity Off-shore Fund")</f>
        <v>Edelweiss ASEAN Equity Off-shore Fund</v>
      </c>
      <c r="C46" s="54"/>
      <c r="D46" s="58" t="s">
        <v>89</v>
      </c>
      <c r="E46" s="54"/>
      <c r="F46" s="79" t="s">
        <v>12</v>
      </c>
      <c r="G46" s="80" t="s">
        <v>12</v>
      </c>
    </row>
    <row r="47" spans="1:7" ht="70.05" customHeight="1" x14ac:dyDescent="0.3">
      <c r="A47" s="54" t="s">
        <v>90</v>
      </c>
      <c r="B47" s="78" t="str">
        <f>HYPERLINK("[EDEL_Portfolio Monthly Notes 31-Aug-2023.xlsx]EOCHIF!A1","Edelweiss Greater China Equity Off-shore Fund")</f>
        <v>Edelweiss Greater China Equity Off-shore Fund</v>
      </c>
      <c r="C47" s="54"/>
      <c r="D47" s="58" t="s">
        <v>91</v>
      </c>
      <c r="E47" s="54"/>
      <c r="F47" s="79" t="s">
        <v>12</v>
      </c>
      <c r="G47" s="80" t="s">
        <v>12</v>
      </c>
    </row>
    <row r="48" spans="1:7" ht="70.05" customHeight="1" x14ac:dyDescent="0.3">
      <c r="A48" s="54" t="s">
        <v>92</v>
      </c>
      <c r="B48" s="78" t="str">
        <f>HYPERLINK("[EDEL_Portfolio Monthly Notes 31-Aug-2023.xlsx]EODWHF!A1","Edelweiss MSCI (I) DM &amp; WD HC 45 ID Fund")</f>
        <v>Edelweiss MSCI (I) DM &amp; WD HC 45 ID Fund</v>
      </c>
      <c r="C48" s="54"/>
      <c r="D48" s="58" t="s">
        <v>93</v>
      </c>
      <c r="E48" s="54"/>
      <c r="F48" s="79" t="s">
        <v>12</v>
      </c>
      <c r="G48" s="80" t="s">
        <v>12</v>
      </c>
    </row>
    <row r="49" spans="1:7" ht="70.05" customHeight="1" x14ac:dyDescent="0.3">
      <c r="A49" s="54" t="s">
        <v>94</v>
      </c>
      <c r="B49" s="78" t="str">
        <f>HYPERLINK("[EDEL_Portfolio Monthly Notes 31-Aug-2023.xlsx]EOEDOF!A1","Edelweiss Europe Dynamic Equity Offshore Fund")</f>
        <v>Edelweiss Europe Dynamic Equity Offshore Fund</v>
      </c>
      <c r="C49" s="54"/>
      <c r="D49" s="58" t="s">
        <v>95</v>
      </c>
      <c r="E49" s="54"/>
      <c r="F49" s="79" t="s">
        <v>12</v>
      </c>
      <c r="G49" s="80" t="s">
        <v>12</v>
      </c>
    </row>
    <row r="50" spans="1:7" ht="70.05" customHeight="1" x14ac:dyDescent="0.3">
      <c r="A50" s="54" t="s">
        <v>96</v>
      </c>
      <c r="B50" s="78" t="str">
        <f>HYPERLINK("[EDEL_Portfolio Monthly Notes 31-Aug-2023.xlsx]EOEMOP!A1","Edelweiss Emerging Markets Opportunities Equity Offshore Fund")</f>
        <v>Edelweiss Emerging Markets Opportunities Equity Offshore Fund</v>
      </c>
      <c r="C50" s="54"/>
      <c r="D50" s="58" t="s">
        <v>97</v>
      </c>
      <c r="E50" s="54"/>
      <c r="F50" s="79" t="s">
        <v>12</v>
      </c>
      <c r="G50" s="80" t="s">
        <v>12</v>
      </c>
    </row>
    <row r="51" spans="1:7" ht="70.05" customHeight="1" x14ac:dyDescent="0.3">
      <c r="A51" s="54" t="s">
        <v>98</v>
      </c>
      <c r="B51" s="78" t="str">
        <f>HYPERLINK("[EDEL_Portfolio Monthly Notes 31-Aug-2023.xlsx]EOUSEF!A1","Edelweiss US Value Equity Off-shore Fund")</f>
        <v>Edelweiss US Value Equity Off-shore Fund</v>
      </c>
      <c r="C51" s="54"/>
      <c r="D51" s="58" t="s">
        <v>99</v>
      </c>
      <c r="E51" s="54"/>
      <c r="F51" s="79" t="s">
        <v>12</v>
      </c>
      <c r="G51" s="80" t="s">
        <v>12</v>
      </c>
    </row>
    <row r="52" spans="1:7" ht="70.05" customHeight="1" x14ac:dyDescent="0.3">
      <c r="A52" s="54" t="s">
        <v>100</v>
      </c>
      <c r="B52" s="78" t="str">
        <f>HYPERLINK("[EDEL_Portfolio Monthly Notes 31-Aug-2023.xlsx]EOUSTF!A1","EDELWEISS US TECHNOLOGY EQUITY FOF")</f>
        <v>EDELWEISS US TECHNOLOGY EQUITY FOF</v>
      </c>
      <c r="C52" s="54"/>
      <c r="D52" s="58" t="s">
        <v>101</v>
      </c>
      <c r="E52" s="54"/>
      <c r="F52" s="79" t="s">
        <v>12</v>
      </c>
      <c r="G52" s="80" t="s">
        <v>12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669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1.5" customHeight="1" x14ac:dyDescent="0.3">
      <c r="A2" s="74" t="s">
        <v>670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291</v>
      </c>
      <c r="B12" s="30"/>
      <c r="C12" s="30"/>
      <c r="D12" s="13"/>
      <c r="E12" s="14"/>
      <c r="F12" s="15"/>
      <c r="G12" s="15"/>
    </row>
    <row r="13" spans="1:8" x14ac:dyDescent="0.3">
      <c r="A13" s="12" t="s">
        <v>671</v>
      </c>
      <c r="B13" s="30" t="s">
        <v>672</v>
      </c>
      <c r="C13" s="30" t="s">
        <v>117</v>
      </c>
      <c r="D13" s="13">
        <v>5050000</v>
      </c>
      <c r="E13" s="14">
        <v>5030.6899999999996</v>
      </c>
      <c r="F13" s="15">
        <v>0.26590000000000003</v>
      </c>
      <c r="G13" s="15">
        <v>7.2842279960999998E-2</v>
      </c>
    </row>
    <row r="14" spans="1:8" x14ac:dyDescent="0.3">
      <c r="A14" s="12" t="s">
        <v>673</v>
      </c>
      <c r="B14" s="30" t="s">
        <v>674</v>
      </c>
      <c r="C14" s="30" t="s">
        <v>117</v>
      </c>
      <c r="D14" s="13">
        <v>2000000</v>
      </c>
      <c r="E14" s="14">
        <v>2000.26</v>
      </c>
      <c r="F14" s="15">
        <v>0.1057</v>
      </c>
      <c r="G14" s="15">
        <v>7.291167841E-2</v>
      </c>
    </row>
    <row r="15" spans="1:8" x14ac:dyDescent="0.3">
      <c r="A15" s="12" t="s">
        <v>624</v>
      </c>
      <c r="B15" s="30" t="s">
        <v>625</v>
      </c>
      <c r="C15" s="30" t="s">
        <v>117</v>
      </c>
      <c r="D15" s="13">
        <v>1750000</v>
      </c>
      <c r="E15" s="14">
        <v>1762.17</v>
      </c>
      <c r="F15" s="15">
        <v>9.3100000000000002E-2</v>
      </c>
      <c r="G15" s="15">
        <v>7.2913750040000003E-2</v>
      </c>
    </row>
    <row r="16" spans="1:8" x14ac:dyDescent="0.3">
      <c r="A16" s="12" t="s">
        <v>675</v>
      </c>
      <c r="B16" s="30" t="s">
        <v>676</v>
      </c>
      <c r="C16" s="30" t="s">
        <v>117</v>
      </c>
      <c r="D16" s="13">
        <v>500000</v>
      </c>
      <c r="E16" s="14">
        <v>478.84</v>
      </c>
      <c r="F16" s="15">
        <v>2.53E-2</v>
      </c>
      <c r="G16" s="15">
        <v>7.3221409296000003E-2</v>
      </c>
    </row>
    <row r="17" spans="1:7" x14ac:dyDescent="0.3">
      <c r="A17" s="16" t="s">
        <v>120</v>
      </c>
      <c r="B17" s="31"/>
      <c r="C17" s="31"/>
      <c r="D17" s="17"/>
      <c r="E17" s="18">
        <v>9271.9599999999991</v>
      </c>
      <c r="F17" s="19">
        <v>0.49</v>
      </c>
      <c r="G17" s="20"/>
    </row>
    <row r="18" spans="1:7" x14ac:dyDescent="0.3">
      <c r="A18" s="12"/>
      <c r="B18" s="30"/>
      <c r="C18" s="30"/>
      <c r="D18" s="13"/>
      <c r="E18" s="14"/>
      <c r="F18" s="15"/>
      <c r="G18" s="15"/>
    </row>
    <row r="19" spans="1:7" x14ac:dyDescent="0.3">
      <c r="A19" s="16" t="s">
        <v>651</v>
      </c>
      <c r="B19" s="30"/>
      <c r="C19" s="30"/>
      <c r="D19" s="13"/>
      <c r="E19" s="14"/>
      <c r="F19" s="15"/>
      <c r="G19" s="15"/>
    </row>
    <row r="20" spans="1:7" x14ac:dyDescent="0.3">
      <c r="A20" s="12" t="s">
        <v>677</v>
      </c>
      <c r="B20" s="30" t="s">
        <v>678</v>
      </c>
      <c r="C20" s="30" t="s">
        <v>117</v>
      </c>
      <c r="D20" s="13">
        <v>5000000</v>
      </c>
      <c r="E20" s="14">
        <v>5213.78</v>
      </c>
      <c r="F20" s="15">
        <v>0.27550000000000002</v>
      </c>
      <c r="G20" s="15">
        <v>7.5628265624999996E-2</v>
      </c>
    </row>
    <row r="21" spans="1:7" x14ac:dyDescent="0.3">
      <c r="A21" s="12" t="s">
        <v>679</v>
      </c>
      <c r="B21" s="30" t="s">
        <v>680</v>
      </c>
      <c r="C21" s="30" t="s">
        <v>117</v>
      </c>
      <c r="D21" s="13">
        <v>2000000</v>
      </c>
      <c r="E21" s="14">
        <v>2055.62</v>
      </c>
      <c r="F21" s="15">
        <v>0.1086</v>
      </c>
      <c r="G21" s="15">
        <v>7.5703977081999996E-2</v>
      </c>
    </row>
    <row r="22" spans="1:7" x14ac:dyDescent="0.3">
      <c r="A22" s="12" t="s">
        <v>681</v>
      </c>
      <c r="B22" s="30" t="s">
        <v>682</v>
      </c>
      <c r="C22" s="30" t="s">
        <v>117</v>
      </c>
      <c r="D22" s="13">
        <v>1000000</v>
      </c>
      <c r="E22" s="14">
        <v>1022.77</v>
      </c>
      <c r="F22" s="15">
        <v>5.4100000000000002E-2</v>
      </c>
      <c r="G22" s="15">
        <v>7.5502777160000006E-2</v>
      </c>
    </row>
    <row r="23" spans="1:7" x14ac:dyDescent="0.3">
      <c r="A23" s="12" t="s">
        <v>683</v>
      </c>
      <c r="B23" s="30" t="s">
        <v>684</v>
      </c>
      <c r="C23" s="30" t="s">
        <v>117</v>
      </c>
      <c r="D23" s="13">
        <v>500000</v>
      </c>
      <c r="E23" s="14">
        <v>528.20000000000005</v>
      </c>
      <c r="F23" s="15">
        <v>2.7900000000000001E-2</v>
      </c>
      <c r="G23" s="15">
        <v>7.5628265624999996E-2</v>
      </c>
    </row>
    <row r="24" spans="1:7" x14ac:dyDescent="0.3">
      <c r="A24" s="12" t="s">
        <v>685</v>
      </c>
      <c r="B24" s="30" t="s">
        <v>686</v>
      </c>
      <c r="C24" s="30" t="s">
        <v>117</v>
      </c>
      <c r="D24" s="13">
        <v>500000</v>
      </c>
      <c r="E24" s="14">
        <v>513.88</v>
      </c>
      <c r="F24" s="15">
        <v>2.7199999999999998E-2</v>
      </c>
      <c r="G24" s="15">
        <v>7.5815993440000007E-2</v>
      </c>
    </row>
    <row r="25" spans="1:7" x14ac:dyDescent="0.3">
      <c r="A25" s="16" t="s">
        <v>120</v>
      </c>
      <c r="B25" s="31"/>
      <c r="C25" s="31"/>
      <c r="D25" s="17"/>
      <c r="E25" s="18">
        <v>9334.25</v>
      </c>
      <c r="F25" s="19">
        <v>0.49330000000000002</v>
      </c>
      <c r="G25" s="20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6" t="s">
        <v>294</v>
      </c>
      <c r="B28" s="30"/>
      <c r="C28" s="30"/>
      <c r="D28" s="13"/>
      <c r="E28" s="14"/>
      <c r="F28" s="15"/>
      <c r="G28" s="15"/>
    </row>
    <row r="29" spans="1:7" x14ac:dyDescent="0.3">
      <c r="A29" s="16" t="s">
        <v>120</v>
      </c>
      <c r="B29" s="30"/>
      <c r="C29" s="30"/>
      <c r="D29" s="13"/>
      <c r="E29" s="35" t="s">
        <v>112</v>
      </c>
      <c r="F29" s="36" t="s">
        <v>112</v>
      </c>
      <c r="G29" s="15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295</v>
      </c>
      <c r="B31" s="30"/>
      <c r="C31" s="30"/>
      <c r="D31" s="13"/>
      <c r="E31" s="14"/>
      <c r="F31" s="15"/>
      <c r="G31" s="15"/>
    </row>
    <row r="32" spans="1:7" x14ac:dyDescent="0.3">
      <c r="A32" s="16" t="s">
        <v>120</v>
      </c>
      <c r="B32" s="30"/>
      <c r="C32" s="30"/>
      <c r="D32" s="13"/>
      <c r="E32" s="35" t="s">
        <v>112</v>
      </c>
      <c r="F32" s="36" t="s">
        <v>112</v>
      </c>
      <c r="G32" s="15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21" t="s">
        <v>150</v>
      </c>
      <c r="B34" s="32"/>
      <c r="C34" s="32"/>
      <c r="D34" s="22"/>
      <c r="E34" s="18">
        <v>18606.21</v>
      </c>
      <c r="F34" s="19">
        <v>0.98329999999999995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151</v>
      </c>
      <c r="B37" s="30"/>
      <c r="C37" s="30"/>
      <c r="D37" s="13"/>
      <c r="E37" s="14"/>
      <c r="F37" s="15"/>
      <c r="G37" s="15"/>
    </row>
    <row r="38" spans="1:7" x14ac:dyDescent="0.3">
      <c r="A38" s="12" t="s">
        <v>152</v>
      </c>
      <c r="B38" s="30"/>
      <c r="C38" s="30"/>
      <c r="D38" s="13"/>
      <c r="E38" s="14">
        <v>25</v>
      </c>
      <c r="F38" s="15">
        <v>1.2999999999999999E-3</v>
      </c>
      <c r="G38" s="15">
        <v>6.6409999999999997E-2</v>
      </c>
    </row>
    <row r="39" spans="1:7" x14ac:dyDescent="0.3">
      <c r="A39" s="16" t="s">
        <v>120</v>
      </c>
      <c r="B39" s="31"/>
      <c r="C39" s="31"/>
      <c r="D39" s="17"/>
      <c r="E39" s="18">
        <v>25</v>
      </c>
      <c r="F39" s="19">
        <v>1.2999999999999999E-3</v>
      </c>
      <c r="G39" s="20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21" t="s">
        <v>150</v>
      </c>
      <c r="B41" s="32"/>
      <c r="C41" s="32"/>
      <c r="D41" s="22"/>
      <c r="E41" s="18">
        <v>25</v>
      </c>
      <c r="F41" s="19">
        <v>1.2999999999999999E-3</v>
      </c>
      <c r="G41" s="20"/>
    </row>
    <row r="42" spans="1:7" x14ac:dyDescent="0.3">
      <c r="A42" s="12" t="s">
        <v>153</v>
      </c>
      <c r="B42" s="30"/>
      <c r="C42" s="30"/>
      <c r="D42" s="13"/>
      <c r="E42" s="14">
        <v>296.35060329999999</v>
      </c>
      <c r="F42" s="15">
        <v>1.5661000000000001E-2</v>
      </c>
      <c r="G42" s="15"/>
    </row>
    <row r="43" spans="1:7" x14ac:dyDescent="0.3">
      <c r="A43" s="12" t="s">
        <v>154</v>
      </c>
      <c r="B43" s="30"/>
      <c r="C43" s="30"/>
      <c r="D43" s="13"/>
      <c r="E43" s="23">
        <v>-5.2506032999999999</v>
      </c>
      <c r="F43" s="24">
        <v>-2.61E-4</v>
      </c>
      <c r="G43" s="15">
        <v>6.6409999999999997E-2</v>
      </c>
    </row>
    <row r="44" spans="1:7" x14ac:dyDescent="0.3">
      <c r="A44" s="25" t="s">
        <v>155</v>
      </c>
      <c r="B44" s="33"/>
      <c r="C44" s="33"/>
      <c r="D44" s="26"/>
      <c r="E44" s="27">
        <v>18922.310000000001</v>
      </c>
      <c r="F44" s="28">
        <v>1</v>
      </c>
      <c r="G44" s="28"/>
    </row>
    <row r="46" spans="1:7" x14ac:dyDescent="0.3">
      <c r="A46" s="1" t="s">
        <v>157</v>
      </c>
    </row>
    <row r="49" spans="1:5" x14ac:dyDescent="0.3">
      <c r="A49" s="1" t="s">
        <v>158</v>
      </c>
    </row>
    <row r="50" spans="1:5" x14ac:dyDescent="0.3">
      <c r="A50" s="47" t="s">
        <v>159</v>
      </c>
      <c r="B50" s="34" t="s">
        <v>112</v>
      </c>
    </row>
    <row r="51" spans="1:5" x14ac:dyDescent="0.3">
      <c r="A51" t="s">
        <v>160</v>
      </c>
    </row>
    <row r="52" spans="1:5" x14ac:dyDescent="0.3">
      <c r="A52" t="s">
        <v>161</v>
      </c>
      <c r="B52" t="s">
        <v>162</v>
      </c>
      <c r="C52" t="s">
        <v>162</v>
      </c>
    </row>
    <row r="53" spans="1:5" x14ac:dyDescent="0.3">
      <c r="B53" s="48">
        <v>45138</v>
      </c>
      <c r="C53" s="48">
        <v>45169</v>
      </c>
    </row>
    <row r="54" spans="1:5" x14ac:dyDescent="0.3">
      <c r="A54" t="s">
        <v>664</v>
      </c>
      <c r="B54">
        <v>10.623200000000001</v>
      </c>
      <c r="C54">
        <v>10.6783</v>
      </c>
      <c r="E54" s="2"/>
    </row>
    <row r="55" spans="1:5" x14ac:dyDescent="0.3">
      <c r="A55" t="s">
        <v>167</v>
      </c>
      <c r="B55">
        <v>10.6234</v>
      </c>
      <c r="C55">
        <v>10.6785</v>
      </c>
      <c r="E55" s="2"/>
    </row>
    <row r="56" spans="1:5" x14ac:dyDescent="0.3">
      <c r="A56" t="s">
        <v>665</v>
      </c>
      <c r="B56">
        <v>10.6028</v>
      </c>
      <c r="C56">
        <v>10.6556</v>
      </c>
      <c r="E56" s="2"/>
    </row>
    <row r="57" spans="1:5" x14ac:dyDescent="0.3">
      <c r="A57" t="s">
        <v>631</v>
      </c>
      <c r="B57">
        <v>10.6029</v>
      </c>
      <c r="C57">
        <v>10.6556</v>
      </c>
      <c r="E57" s="2"/>
    </row>
    <row r="58" spans="1:5" x14ac:dyDescent="0.3">
      <c r="E58" s="2"/>
    </row>
    <row r="59" spans="1:5" x14ac:dyDescent="0.3">
      <c r="A59" t="s">
        <v>177</v>
      </c>
      <c r="B59" s="34" t="s">
        <v>112</v>
      </c>
    </row>
    <row r="60" spans="1:5" x14ac:dyDescent="0.3">
      <c r="A60" t="s">
        <v>178</v>
      </c>
      <c r="B60" s="34" t="s">
        <v>112</v>
      </c>
    </row>
    <row r="61" spans="1:5" ht="28.95" customHeight="1" x14ac:dyDescent="0.3">
      <c r="A61" s="47" t="s">
        <v>179</v>
      </c>
      <c r="B61" s="34" t="s">
        <v>112</v>
      </c>
    </row>
    <row r="62" spans="1:5" ht="28.95" customHeight="1" x14ac:dyDescent="0.3">
      <c r="A62" s="47" t="s">
        <v>180</v>
      </c>
      <c r="B62" s="34" t="s">
        <v>112</v>
      </c>
    </row>
    <row r="63" spans="1:5" x14ac:dyDescent="0.3">
      <c r="A63" t="s">
        <v>181</v>
      </c>
      <c r="B63" s="49">
        <f>+B77</f>
        <v>4.620005833098773</v>
      </c>
    </row>
    <row r="64" spans="1:5" ht="43.5" customHeight="1" x14ac:dyDescent="0.3">
      <c r="A64" s="47" t="s">
        <v>182</v>
      </c>
      <c r="B64" s="34" t="s">
        <v>112</v>
      </c>
    </row>
    <row r="65" spans="1:2" ht="28.95" customHeight="1" x14ac:dyDescent="0.3">
      <c r="A65" s="47" t="s">
        <v>183</v>
      </c>
      <c r="B65" s="34" t="s">
        <v>112</v>
      </c>
    </row>
    <row r="66" spans="1:2" ht="28.95" customHeight="1" x14ac:dyDescent="0.3">
      <c r="A66" s="47" t="s">
        <v>184</v>
      </c>
      <c r="B66" s="34" t="s">
        <v>112</v>
      </c>
    </row>
    <row r="67" spans="1:2" x14ac:dyDescent="0.3">
      <c r="A67" t="s">
        <v>185</v>
      </c>
      <c r="B67" s="34" t="s">
        <v>112</v>
      </c>
    </row>
    <row r="68" spans="1:2" x14ac:dyDescent="0.3">
      <c r="A68" t="s">
        <v>186</v>
      </c>
      <c r="B68" s="34" t="s">
        <v>112</v>
      </c>
    </row>
    <row r="70" spans="1:2" x14ac:dyDescent="0.3">
      <c r="A70" t="s">
        <v>187</v>
      </c>
    </row>
    <row r="71" spans="1:2" ht="58.05" customHeight="1" x14ac:dyDescent="0.3">
      <c r="A71" s="54" t="s">
        <v>188</v>
      </c>
      <c r="B71" s="58" t="s">
        <v>687</v>
      </c>
    </row>
    <row r="72" spans="1:2" ht="43.5" customHeight="1" x14ac:dyDescent="0.3">
      <c r="A72" s="54" t="s">
        <v>190</v>
      </c>
      <c r="B72" s="58" t="s">
        <v>688</v>
      </c>
    </row>
    <row r="73" spans="1:2" x14ac:dyDescent="0.3">
      <c r="A73" s="54"/>
      <c r="B73" s="54"/>
    </row>
    <row r="74" spans="1:2" x14ac:dyDescent="0.3">
      <c r="A74" s="54" t="s">
        <v>192</v>
      </c>
      <c r="B74" s="55">
        <v>7.4231401008409534</v>
      </c>
    </row>
    <row r="75" spans="1:2" x14ac:dyDescent="0.3">
      <c r="A75" s="54"/>
      <c r="B75" s="54"/>
    </row>
    <row r="76" spans="1:2" x14ac:dyDescent="0.3">
      <c r="A76" s="54" t="s">
        <v>193</v>
      </c>
      <c r="B76" s="56">
        <v>3.9108000000000001</v>
      </c>
    </row>
    <row r="77" spans="1:2" x14ac:dyDescent="0.3">
      <c r="A77" s="54" t="s">
        <v>194</v>
      </c>
      <c r="B77" s="56">
        <v>4.620005833098773</v>
      </c>
    </row>
    <row r="78" spans="1:2" x14ac:dyDescent="0.3">
      <c r="A78" s="54"/>
      <c r="B78" s="54"/>
    </row>
    <row r="79" spans="1:2" x14ac:dyDescent="0.3">
      <c r="A79" s="54" t="s">
        <v>195</v>
      </c>
      <c r="B79" s="57">
        <v>45169</v>
      </c>
    </row>
    <row r="81" spans="1:4" ht="70.05" customHeight="1" x14ac:dyDescent="0.3">
      <c r="A81" s="72" t="s">
        <v>196</v>
      </c>
      <c r="B81" s="72" t="s">
        <v>197</v>
      </c>
      <c r="C81" s="72" t="s">
        <v>5</v>
      </c>
      <c r="D81" s="72" t="s">
        <v>6</v>
      </c>
    </row>
    <row r="82" spans="1:4" ht="70.05" customHeight="1" x14ac:dyDescent="0.3">
      <c r="A82" s="72" t="s">
        <v>689</v>
      </c>
      <c r="B82" s="72"/>
      <c r="C82" s="72" t="s">
        <v>27</v>
      </c>
      <c r="D8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690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3.450000000000003" customHeight="1" x14ac:dyDescent="0.3">
      <c r="A2" s="74" t="s">
        <v>691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291</v>
      </c>
      <c r="B12" s="30"/>
      <c r="C12" s="30"/>
      <c r="D12" s="13"/>
      <c r="E12" s="14"/>
      <c r="F12" s="15"/>
      <c r="G12" s="15"/>
    </row>
    <row r="13" spans="1:8" x14ac:dyDescent="0.3">
      <c r="A13" s="12" t="s">
        <v>692</v>
      </c>
      <c r="B13" s="30" t="s">
        <v>693</v>
      </c>
      <c r="C13" s="30" t="s">
        <v>117</v>
      </c>
      <c r="D13" s="13">
        <v>31000000</v>
      </c>
      <c r="E13" s="14">
        <v>31467.88</v>
      </c>
      <c r="F13" s="15">
        <v>0.39119999999999999</v>
      </c>
      <c r="G13" s="15">
        <v>7.3602677904000005E-2</v>
      </c>
    </row>
    <row r="14" spans="1:8" x14ac:dyDescent="0.3">
      <c r="A14" s="12" t="s">
        <v>694</v>
      </c>
      <c r="B14" s="30" t="s">
        <v>695</v>
      </c>
      <c r="C14" s="30" t="s">
        <v>117</v>
      </c>
      <c r="D14" s="13">
        <v>14500000</v>
      </c>
      <c r="E14" s="14">
        <v>14849.46</v>
      </c>
      <c r="F14" s="15">
        <v>0.18459999999999999</v>
      </c>
      <c r="G14" s="15">
        <v>7.3761214399999997E-2</v>
      </c>
    </row>
    <row r="15" spans="1:8" x14ac:dyDescent="0.3">
      <c r="A15" s="16" t="s">
        <v>120</v>
      </c>
      <c r="B15" s="31"/>
      <c r="C15" s="31"/>
      <c r="D15" s="17"/>
      <c r="E15" s="18">
        <v>46317.34</v>
      </c>
      <c r="F15" s="19">
        <v>0.57579999999999998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651</v>
      </c>
      <c r="B17" s="30"/>
      <c r="C17" s="30"/>
      <c r="D17" s="13"/>
      <c r="E17" s="14"/>
      <c r="F17" s="15"/>
      <c r="G17" s="15"/>
    </row>
    <row r="18" spans="1:7" x14ac:dyDescent="0.3">
      <c r="A18" s="12" t="s">
        <v>696</v>
      </c>
      <c r="B18" s="30" t="s">
        <v>697</v>
      </c>
      <c r="C18" s="30" t="s">
        <v>117</v>
      </c>
      <c r="D18" s="13">
        <v>12000000</v>
      </c>
      <c r="E18" s="14">
        <v>12385.08</v>
      </c>
      <c r="F18" s="15">
        <v>0.154</v>
      </c>
      <c r="G18" s="15">
        <v>7.5865780359999996E-2</v>
      </c>
    </row>
    <row r="19" spans="1:7" x14ac:dyDescent="0.3">
      <c r="A19" s="12" t="s">
        <v>698</v>
      </c>
      <c r="B19" s="30" t="s">
        <v>699</v>
      </c>
      <c r="C19" s="30" t="s">
        <v>117</v>
      </c>
      <c r="D19" s="13">
        <v>5000000</v>
      </c>
      <c r="E19" s="14">
        <v>5239.29</v>
      </c>
      <c r="F19" s="15">
        <v>6.5100000000000005E-2</v>
      </c>
      <c r="G19" s="15">
        <v>7.5830514505999994E-2</v>
      </c>
    </row>
    <row r="20" spans="1:7" x14ac:dyDescent="0.3">
      <c r="A20" s="12" t="s">
        <v>700</v>
      </c>
      <c r="B20" s="30" t="s">
        <v>701</v>
      </c>
      <c r="C20" s="30" t="s">
        <v>117</v>
      </c>
      <c r="D20" s="13">
        <v>5000000</v>
      </c>
      <c r="E20" s="14">
        <v>5175.01</v>
      </c>
      <c r="F20" s="15">
        <v>6.4299999999999996E-2</v>
      </c>
      <c r="G20" s="15">
        <v>7.6051454241000002E-2</v>
      </c>
    </row>
    <row r="21" spans="1:7" x14ac:dyDescent="0.3">
      <c r="A21" s="12" t="s">
        <v>702</v>
      </c>
      <c r="B21" s="30" t="s">
        <v>703</v>
      </c>
      <c r="C21" s="30" t="s">
        <v>117</v>
      </c>
      <c r="D21" s="13">
        <v>4323700</v>
      </c>
      <c r="E21" s="14">
        <v>4423.72</v>
      </c>
      <c r="F21" s="15">
        <v>5.5E-2</v>
      </c>
      <c r="G21" s="15">
        <v>7.6043155624999997E-2</v>
      </c>
    </row>
    <row r="22" spans="1:7" x14ac:dyDescent="0.3">
      <c r="A22" s="12" t="s">
        <v>704</v>
      </c>
      <c r="B22" s="30" t="s">
        <v>705</v>
      </c>
      <c r="C22" s="30" t="s">
        <v>117</v>
      </c>
      <c r="D22" s="13">
        <v>3000000</v>
      </c>
      <c r="E22" s="14">
        <v>3094.5</v>
      </c>
      <c r="F22" s="15">
        <v>3.85E-2</v>
      </c>
      <c r="G22" s="15">
        <v>7.5865780359999996E-2</v>
      </c>
    </row>
    <row r="23" spans="1:7" x14ac:dyDescent="0.3">
      <c r="A23" s="12" t="s">
        <v>706</v>
      </c>
      <c r="B23" s="30" t="s">
        <v>707</v>
      </c>
      <c r="C23" s="30" t="s">
        <v>117</v>
      </c>
      <c r="D23" s="13">
        <v>1000000</v>
      </c>
      <c r="E23" s="14">
        <v>1003.45</v>
      </c>
      <c r="F23" s="15">
        <v>1.2500000000000001E-2</v>
      </c>
      <c r="G23" s="15">
        <v>7.5656268181999997E-2</v>
      </c>
    </row>
    <row r="24" spans="1:7" x14ac:dyDescent="0.3">
      <c r="A24" s="12" t="s">
        <v>708</v>
      </c>
      <c r="B24" s="30" t="s">
        <v>709</v>
      </c>
      <c r="C24" s="30" t="s">
        <v>117</v>
      </c>
      <c r="D24" s="13">
        <v>500000</v>
      </c>
      <c r="E24" s="14">
        <v>521.54999999999995</v>
      </c>
      <c r="F24" s="15">
        <v>6.4999999999999997E-3</v>
      </c>
      <c r="G24" s="15">
        <v>7.5830514505999994E-2</v>
      </c>
    </row>
    <row r="25" spans="1:7" x14ac:dyDescent="0.3">
      <c r="A25" s="12" t="s">
        <v>710</v>
      </c>
      <c r="B25" s="30" t="s">
        <v>711</v>
      </c>
      <c r="C25" s="30" t="s">
        <v>117</v>
      </c>
      <c r="D25" s="13">
        <v>500000</v>
      </c>
      <c r="E25" s="14">
        <v>520.03</v>
      </c>
      <c r="F25" s="15">
        <v>6.4999999999999997E-3</v>
      </c>
      <c r="G25" s="15">
        <v>7.5865780359999996E-2</v>
      </c>
    </row>
    <row r="26" spans="1:7" x14ac:dyDescent="0.3">
      <c r="A26" s="16" t="s">
        <v>120</v>
      </c>
      <c r="B26" s="31"/>
      <c r="C26" s="31"/>
      <c r="D26" s="17"/>
      <c r="E26" s="18">
        <v>32362.63</v>
      </c>
      <c r="F26" s="19">
        <v>0.40239999999999998</v>
      </c>
      <c r="G26" s="20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294</v>
      </c>
      <c r="B29" s="30"/>
      <c r="C29" s="30"/>
      <c r="D29" s="13"/>
      <c r="E29" s="14"/>
      <c r="F29" s="15"/>
      <c r="G29" s="15"/>
    </row>
    <row r="30" spans="1:7" x14ac:dyDescent="0.3">
      <c r="A30" s="16" t="s">
        <v>120</v>
      </c>
      <c r="B30" s="30"/>
      <c r="C30" s="30"/>
      <c r="D30" s="13"/>
      <c r="E30" s="35" t="s">
        <v>112</v>
      </c>
      <c r="F30" s="36" t="s">
        <v>112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295</v>
      </c>
      <c r="B32" s="30"/>
      <c r="C32" s="30"/>
      <c r="D32" s="13"/>
      <c r="E32" s="14"/>
      <c r="F32" s="15"/>
      <c r="G32" s="15"/>
    </row>
    <row r="33" spans="1:7" x14ac:dyDescent="0.3">
      <c r="A33" s="16" t="s">
        <v>120</v>
      </c>
      <c r="B33" s="30"/>
      <c r="C33" s="30"/>
      <c r="D33" s="13"/>
      <c r="E33" s="35" t="s">
        <v>112</v>
      </c>
      <c r="F33" s="36" t="s">
        <v>112</v>
      </c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21" t="s">
        <v>150</v>
      </c>
      <c r="B35" s="32"/>
      <c r="C35" s="32"/>
      <c r="D35" s="22"/>
      <c r="E35" s="18">
        <v>78679.97</v>
      </c>
      <c r="F35" s="19">
        <v>0.97819999999999996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151</v>
      </c>
      <c r="B38" s="30"/>
      <c r="C38" s="30"/>
      <c r="D38" s="13"/>
      <c r="E38" s="14"/>
      <c r="F38" s="15"/>
      <c r="G38" s="15"/>
    </row>
    <row r="39" spans="1:7" x14ac:dyDescent="0.3">
      <c r="A39" s="12" t="s">
        <v>152</v>
      </c>
      <c r="B39" s="30"/>
      <c r="C39" s="30"/>
      <c r="D39" s="13"/>
      <c r="E39" s="14">
        <v>172.97</v>
      </c>
      <c r="F39" s="15">
        <v>2.2000000000000001E-3</v>
      </c>
      <c r="G39" s="15">
        <v>6.6409999999999997E-2</v>
      </c>
    </row>
    <row r="40" spans="1:7" x14ac:dyDescent="0.3">
      <c r="A40" s="16" t="s">
        <v>120</v>
      </c>
      <c r="B40" s="31"/>
      <c r="C40" s="31"/>
      <c r="D40" s="17"/>
      <c r="E40" s="18">
        <v>172.97</v>
      </c>
      <c r="F40" s="19">
        <v>2.2000000000000001E-3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150</v>
      </c>
      <c r="B42" s="32"/>
      <c r="C42" s="32"/>
      <c r="D42" s="22"/>
      <c r="E42" s="18">
        <v>172.97</v>
      </c>
      <c r="F42" s="19">
        <v>2.2000000000000001E-3</v>
      </c>
      <c r="G42" s="20"/>
    </row>
    <row r="43" spans="1:7" x14ac:dyDescent="0.3">
      <c r="A43" s="12" t="s">
        <v>153</v>
      </c>
      <c r="B43" s="30"/>
      <c r="C43" s="30"/>
      <c r="D43" s="13"/>
      <c r="E43" s="14">
        <v>1297.1847404</v>
      </c>
      <c r="F43" s="15">
        <v>1.6126000000000001E-2</v>
      </c>
      <c r="G43" s="15"/>
    </row>
    <row r="44" spans="1:7" x14ac:dyDescent="0.3">
      <c r="A44" s="12" t="s">
        <v>154</v>
      </c>
      <c r="B44" s="30"/>
      <c r="C44" s="30"/>
      <c r="D44" s="13"/>
      <c r="E44" s="14">
        <v>289.71525960000002</v>
      </c>
      <c r="F44" s="15">
        <v>3.4740000000000001E-3</v>
      </c>
      <c r="G44" s="15">
        <v>6.6409999999999997E-2</v>
      </c>
    </row>
    <row r="45" spans="1:7" x14ac:dyDescent="0.3">
      <c r="A45" s="25" t="s">
        <v>155</v>
      </c>
      <c r="B45" s="33"/>
      <c r="C45" s="33"/>
      <c r="D45" s="26"/>
      <c r="E45" s="27">
        <v>80439.839999999997</v>
      </c>
      <c r="F45" s="28">
        <v>1</v>
      </c>
      <c r="G45" s="28"/>
    </row>
    <row r="47" spans="1:7" x14ac:dyDescent="0.3">
      <c r="A47" s="1" t="s">
        <v>157</v>
      </c>
    </row>
    <row r="50" spans="1:5" x14ac:dyDescent="0.3">
      <c r="A50" s="1" t="s">
        <v>158</v>
      </c>
    </row>
    <row r="51" spans="1:5" x14ac:dyDescent="0.3">
      <c r="A51" s="47" t="s">
        <v>159</v>
      </c>
      <c r="B51" s="34" t="s">
        <v>112</v>
      </c>
    </row>
    <row r="52" spans="1:5" x14ac:dyDescent="0.3">
      <c r="A52" t="s">
        <v>160</v>
      </c>
    </row>
    <row r="53" spans="1:5" x14ac:dyDescent="0.3">
      <c r="A53" t="s">
        <v>161</v>
      </c>
      <c r="B53" t="s">
        <v>162</v>
      </c>
      <c r="C53" t="s">
        <v>162</v>
      </c>
    </row>
    <row r="54" spans="1:5" x14ac:dyDescent="0.3">
      <c r="B54" s="48">
        <v>45138</v>
      </c>
      <c r="C54" s="48">
        <v>45169</v>
      </c>
    </row>
    <row r="55" spans="1:5" x14ac:dyDescent="0.3">
      <c r="A55" t="s">
        <v>664</v>
      </c>
      <c r="B55">
        <v>10.841799999999999</v>
      </c>
      <c r="C55">
        <v>10.9299</v>
      </c>
      <c r="E55" s="2"/>
    </row>
    <row r="56" spans="1:5" x14ac:dyDescent="0.3">
      <c r="A56" t="s">
        <v>167</v>
      </c>
      <c r="B56">
        <v>10.841699999999999</v>
      </c>
      <c r="C56">
        <v>10.9298</v>
      </c>
      <c r="E56" s="2"/>
    </row>
    <row r="57" spans="1:5" x14ac:dyDescent="0.3">
      <c r="A57" t="s">
        <v>665</v>
      </c>
      <c r="B57">
        <v>10.8169</v>
      </c>
      <c r="C57">
        <v>10.9024</v>
      </c>
      <c r="E57" s="2"/>
    </row>
    <row r="58" spans="1:5" x14ac:dyDescent="0.3">
      <c r="A58" t="s">
        <v>631</v>
      </c>
      <c r="B58">
        <v>10.8169</v>
      </c>
      <c r="C58">
        <v>10.9024</v>
      </c>
      <c r="E58" s="2"/>
    </row>
    <row r="59" spans="1:5" x14ac:dyDescent="0.3">
      <c r="E59" s="2"/>
    </row>
    <row r="60" spans="1:5" x14ac:dyDescent="0.3">
      <c r="A60" t="s">
        <v>177</v>
      </c>
      <c r="B60" s="34" t="s">
        <v>112</v>
      </c>
    </row>
    <row r="61" spans="1:5" x14ac:dyDescent="0.3">
      <c r="A61" t="s">
        <v>178</v>
      </c>
      <c r="B61" s="34" t="s">
        <v>112</v>
      </c>
    </row>
    <row r="62" spans="1:5" ht="28.95" customHeight="1" x14ac:dyDescent="0.3">
      <c r="A62" s="47" t="s">
        <v>179</v>
      </c>
      <c r="B62" s="34" t="s">
        <v>112</v>
      </c>
    </row>
    <row r="63" spans="1:5" ht="28.95" customHeight="1" x14ac:dyDescent="0.3">
      <c r="A63" s="47" t="s">
        <v>180</v>
      </c>
      <c r="B63" s="34" t="s">
        <v>112</v>
      </c>
    </row>
    <row r="64" spans="1:5" x14ac:dyDescent="0.3">
      <c r="A64" t="s">
        <v>181</v>
      </c>
      <c r="B64" s="49">
        <f>+B78</f>
        <v>13.033391482240869</v>
      </c>
    </row>
    <row r="65" spans="1:2" ht="43.5" customHeight="1" x14ac:dyDescent="0.3">
      <c r="A65" s="47" t="s">
        <v>182</v>
      </c>
      <c r="B65" s="34" t="s">
        <v>112</v>
      </c>
    </row>
    <row r="66" spans="1:2" ht="28.95" customHeight="1" x14ac:dyDescent="0.3">
      <c r="A66" s="47" t="s">
        <v>183</v>
      </c>
      <c r="B66" s="34" t="s">
        <v>112</v>
      </c>
    </row>
    <row r="67" spans="1:2" ht="28.95" customHeight="1" x14ac:dyDescent="0.3">
      <c r="A67" s="47" t="s">
        <v>184</v>
      </c>
      <c r="B67" s="34" t="s">
        <v>112</v>
      </c>
    </row>
    <row r="68" spans="1:2" x14ac:dyDescent="0.3">
      <c r="A68" t="s">
        <v>185</v>
      </c>
      <c r="B68" s="34" t="s">
        <v>112</v>
      </c>
    </row>
    <row r="69" spans="1:2" x14ac:dyDescent="0.3">
      <c r="A69" t="s">
        <v>186</v>
      </c>
      <c r="B69" s="34" t="s">
        <v>112</v>
      </c>
    </row>
    <row r="71" spans="1:2" x14ac:dyDescent="0.3">
      <c r="A71" t="s">
        <v>187</v>
      </c>
    </row>
    <row r="72" spans="1:2" ht="58.05" customHeight="1" x14ac:dyDescent="0.3">
      <c r="A72" s="54" t="s">
        <v>188</v>
      </c>
      <c r="B72" s="58" t="s">
        <v>712</v>
      </c>
    </row>
    <row r="73" spans="1:2" ht="43.5" customHeight="1" x14ac:dyDescent="0.3">
      <c r="A73" s="54" t="s">
        <v>190</v>
      </c>
      <c r="B73" s="58" t="s">
        <v>713</v>
      </c>
    </row>
    <row r="74" spans="1:2" x14ac:dyDescent="0.3">
      <c r="A74" s="54"/>
      <c r="B74" s="54"/>
    </row>
    <row r="75" spans="1:2" x14ac:dyDescent="0.3">
      <c r="A75" s="54" t="s">
        <v>192</v>
      </c>
      <c r="B75" s="55">
        <v>7.4546139672986431</v>
      </c>
    </row>
    <row r="76" spans="1:2" x14ac:dyDescent="0.3">
      <c r="A76" s="54"/>
      <c r="B76" s="54"/>
    </row>
    <row r="77" spans="1:2" x14ac:dyDescent="0.3">
      <c r="A77" s="54" t="s">
        <v>193</v>
      </c>
      <c r="B77" s="56">
        <v>8.3850999999999996</v>
      </c>
    </row>
    <row r="78" spans="1:2" x14ac:dyDescent="0.3">
      <c r="A78" s="54" t="s">
        <v>194</v>
      </c>
      <c r="B78" s="56">
        <v>13.033391482240869</v>
      </c>
    </row>
    <row r="79" spans="1:2" x14ac:dyDescent="0.3">
      <c r="A79" s="54"/>
      <c r="B79" s="54"/>
    </row>
    <row r="80" spans="1:2" x14ac:dyDescent="0.3">
      <c r="A80" s="54" t="s">
        <v>195</v>
      </c>
      <c r="B80" s="57">
        <v>45169</v>
      </c>
    </row>
    <row r="82" spans="1:4" ht="70.05" customHeight="1" x14ac:dyDescent="0.3">
      <c r="A82" s="72" t="s">
        <v>196</v>
      </c>
      <c r="B82" s="72" t="s">
        <v>197</v>
      </c>
      <c r="C82" s="72" t="s">
        <v>5</v>
      </c>
      <c r="D82" s="72" t="s">
        <v>6</v>
      </c>
    </row>
    <row r="83" spans="1:4" ht="70.05" customHeight="1" x14ac:dyDescent="0.3">
      <c r="A83" s="72" t="s">
        <v>714</v>
      </c>
      <c r="B83" s="72"/>
      <c r="C83" s="72" t="s">
        <v>29</v>
      </c>
      <c r="D8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2"/>
  <sheetViews>
    <sheetView showGridLines="0" workbookViewId="0">
      <pane ySplit="4" topLeftCell="A5" activePane="bottomLeft" state="frozen"/>
      <selection pane="bottomLeft" activeCell="B8" sqref="B8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715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716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717</v>
      </c>
      <c r="B11" s="30" t="s">
        <v>718</v>
      </c>
      <c r="C11" s="30" t="s">
        <v>207</v>
      </c>
      <c r="D11" s="13">
        <v>6000000</v>
      </c>
      <c r="E11" s="14">
        <v>5975.72</v>
      </c>
      <c r="F11" s="15">
        <v>7.2700000000000001E-2</v>
      </c>
      <c r="G11" s="15">
        <v>7.4224999999999999E-2</v>
      </c>
    </row>
    <row r="12" spans="1:8" x14ac:dyDescent="0.3">
      <c r="A12" s="12" t="s">
        <v>719</v>
      </c>
      <c r="B12" s="30" t="s">
        <v>720</v>
      </c>
      <c r="C12" s="30" t="s">
        <v>216</v>
      </c>
      <c r="D12" s="13">
        <v>5500000</v>
      </c>
      <c r="E12" s="14">
        <v>5465.53</v>
      </c>
      <c r="F12" s="15">
        <v>6.6500000000000004E-2</v>
      </c>
      <c r="G12" s="15">
        <v>7.5999999999999998E-2</v>
      </c>
    </row>
    <row r="13" spans="1:8" x14ac:dyDescent="0.3">
      <c r="A13" s="12" t="s">
        <v>721</v>
      </c>
      <c r="B13" s="30" t="s">
        <v>722</v>
      </c>
      <c r="C13" s="30" t="s">
        <v>207</v>
      </c>
      <c r="D13" s="13">
        <v>5000000</v>
      </c>
      <c r="E13" s="14">
        <v>5048.4399999999996</v>
      </c>
      <c r="F13" s="15">
        <v>6.1400000000000003E-2</v>
      </c>
      <c r="G13" s="15">
        <v>7.5800000000000006E-2</v>
      </c>
    </row>
    <row r="14" spans="1:8" x14ac:dyDescent="0.3">
      <c r="A14" s="12" t="s">
        <v>723</v>
      </c>
      <c r="B14" s="30" t="s">
        <v>724</v>
      </c>
      <c r="C14" s="30" t="s">
        <v>207</v>
      </c>
      <c r="D14" s="13">
        <v>5000000</v>
      </c>
      <c r="E14" s="14">
        <v>4836.1899999999996</v>
      </c>
      <c r="F14" s="15">
        <v>5.8799999999999998E-2</v>
      </c>
      <c r="G14" s="15">
        <v>7.5950000000000004E-2</v>
      </c>
    </row>
    <row r="15" spans="1:8" x14ac:dyDescent="0.3">
      <c r="A15" s="12" t="s">
        <v>725</v>
      </c>
      <c r="B15" s="30" t="s">
        <v>726</v>
      </c>
      <c r="C15" s="30" t="s">
        <v>207</v>
      </c>
      <c r="D15" s="13">
        <v>4000000</v>
      </c>
      <c r="E15" s="14">
        <v>3991.73</v>
      </c>
      <c r="F15" s="15">
        <v>4.8599999999999997E-2</v>
      </c>
      <c r="G15" s="15">
        <v>7.4499999999999997E-2</v>
      </c>
    </row>
    <row r="16" spans="1:8" x14ac:dyDescent="0.3">
      <c r="A16" s="12" t="s">
        <v>727</v>
      </c>
      <c r="B16" s="30" t="s">
        <v>728</v>
      </c>
      <c r="C16" s="30" t="s">
        <v>207</v>
      </c>
      <c r="D16" s="13">
        <v>4000000</v>
      </c>
      <c r="E16" s="14">
        <v>3921.62</v>
      </c>
      <c r="F16" s="15">
        <v>4.7699999999999999E-2</v>
      </c>
      <c r="G16" s="15">
        <v>7.5649999999999995E-2</v>
      </c>
    </row>
    <row r="17" spans="1:7" x14ac:dyDescent="0.3">
      <c r="A17" s="12" t="s">
        <v>729</v>
      </c>
      <c r="B17" s="30" t="s">
        <v>730</v>
      </c>
      <c r="C17" s="30" t="s">
        <v>216</v>
      </c>
      <c r="D17" s="13">
        <v>2500000</v>
      </c>
      <c r="E17" s="14">
        <v>2500.5700000000002</v>
      </c>
      <c r="F17" s="15">
        <v>3.04E-2</v>
      </c>
      <c r="G17" s="15">
        <v>7.4749999999999997E-2</v>
      </c>
    </row>
    <row r="18" spans="1:7" x14ac:dyDescent="0.3">
      <c r="A18" s="12" t="s">
        <v>731</v>
      </c>
      <c r="B18" s="30" t="s">
        <v>732</v>
      </c>
      <c r="C18" s="30" t="s">
        <v>216</v>
      </c>
      <c r="D18" s="13">
        <v>2500000</v>
      </c>
      <c r="E18" s="14">
        <v>2481.4299999999998</v>
      </c>
      <c r="F18" s="15">
        <v>3.0200000000000001E-2</v>
      </c>
      <c r="G18" s="15">
        <v>7.5950000000000004E-2</v>
      </c>
    </row>
    <row r="19" spans="1:7" x14ac:dyDescent="0.3">
      <c r="A19" s="12" t="s">
        <v>733</v>
      </c>
      <c r="B19" s="30" t="s">
        <v>734</v>
      </c>
      <c r="C19" s="30" t="s">
        <v>207</v>
      </c>
      <c r="D19" s="13">
        <v>2000000</v>
      </c>
      <c r="E19" s="14">
        <v>1987.89</v>
      </c>
      <c r="F19" s="15">
        <v>2.4199999999999999E-2</v>
      </c>
      <c r="G19" s="15">
        <v>7.46E-2</v>
      </c>
    </row>
    <row r="20" spans="1:7" x14ac:dyDescent="0.3">
      <c r="A20" s="12" t="s">
        <v>735</v>
      </c>
      <c r="B20" s="30" t="s">
        <v>736</v>
      </c>
      <c r="C20" s="30" t="s">
        <v>207</v>
      </c>
      <c r="D20" s="13">
        <v>2000000</v>
      </c>
      <c r="E20" s="14">
        <v>1987.42</v>
      </c>
      <c r="F20" s="15">
        <v>2.4199999999999999E-2</v>
      </c>
      <c r="G20" s="15">
        <v>7.5399999999999995E-2</v>
      </c>
    </row>
    <row r="21" spans="1:7" x14ac:dyDescent="0.3">
      <c r="A21" s="12" t="s">
        <v>737</v>
      </c>
      <c r="B21" s="30" t="s">
        <v>738</v>
      </c>
      <c r="C21" s="30" t="s">
        <v>207</v>
      </c>
      <c r="D21" s="13">
        <v>1000000</v>
      </c>
      <c r="E21" s="14">
        <v>993.77</v>
      </c>
      <c r="F21" s="15">
        <v>1.21E-2</v>
      </c>
      <c r="G21" s="15">
        <v>7.5950000000000004E-2</v>
      </c>
    </row>
    <row r="22" spans="1:7" x14ac:dyDescent="0.3">
      <c r="A22" s="12" t="s">
        <v>739</v>
      </c>
      <c r="B22" s="30" t="s">
        <v>740</v>
      </c>
      <c r="C22" s="30" t="s">
        <v>207</v>
      </c>
      <c r="D22" s="13">
        <v>500000</v>
      </c>
      <c r="E22" s="14">
        <v>509.79</v>
      </c>
      <c r="F22" s="15">
        <v>6.1999999999999998E-3</v>
      </c>
      <c r="G22" s="15">
        <v>7.5600000000000001E-2</v>
      </c>
    </row>
    <row r="23" spans="1:7" x14ac:dyDescent="0.3">
      <c r="A23" s="12" t="s">
        <v>741</v>
      </c>
      <c r="B23" s="30" t="s">
        <v>742</v>
      </c>
      <c r="C23" s="30" t="s">
        <v>207</v>
      </c>
      <c r="D23" s="13">
        <v>500000</v>
      </c>
      <c r="E23" s="14">
        <v>507.42</v>
      </c>
      <c r="F23" s="15">
        <v>6.1999999999999998E-3</v>
      </c>
      <c r="G23" s="15">
        <v>7.4200000000000002E-2</v>
      </c>
    </row>
    <row r="24" spans="1:7" x14ac:dyDescent="0.3">
      <c r="A24" s="12" t="s">
        <v>743</v>
      </c>
      <c r="B24" s="30" t="s">
        <v>744</v>
      </c>
      <c r="C24" s="30" t="s">
        <v>216</v>
      </c>
      <c r="D24" s="13">
        <v>500000</v>
      </c>
      <c r="E24" s="14">
        <v>496.03</v>
      </c>
      <c r="F24" s="15">
        <v>6.0000000000000001E-3</v>
      </c>
      <c r="G24" s="15">
        <v>7.5999999999999998E-2</v>
      </c>
    </row>
    <row r="25" spans="1:7" x14ac:dyDescent="0.3">
      <c r="A25" s="16" t="s">
        <v>120</v>
      </c>
      <c r="B25" s="31"/>
      <c r="C25" s="31"/>
      <c r="D25" s="17"/>
      <c r="E25" s="18">
        <v>40703.550000000003</v>
      </c>
      <c r="F25" s="19">
        <v>0.49519999999999997</v>
      </c>
      <c r="G25" s="20"/>
    </row>
    <row r="26" spans="1:7" x14ac:dyDescent="0.3">
      <c r="A26" s="16" t="s">
        <v>651</v>
      </c>
      <c r="B26" s="30"/>
      <c r="C26" s="30"/>
      <c r="D26" s="13"/>
      <c r="E26" s="14"/>
      <c r="F26" s="15"/>
      <c r="G26" s="15"/>
    </row>
    <row r="27" spans="1:7" x14ac:dyDescent="0.3">
      <c r="A27" s="12" t="s">
        <v>745</v>
      </c>
      <c r="B27" s="30" t="s">
        <v>746</v>
      </c>
      <c r="C27" s="30" t="s">
        <v>117</v>
      </c>
      <c r="D27" s="13">
        <v>7000000</v>
      </c>
      <c r="E27" s="14">
        <v>7087.67</v>
      </c>
      <c r="F27" s="15">
        <v>8.6199999999999999E-2</v>
      </c>
      <c r="G27" s="15">
        <v>7.4483584328999999E-2</v>
      </c>
    </row>
    <row r="28" spans="1:7" x14ac:dyDescent="0.3">
      <c r="A28" s="12" t="s">
        <v>747</v>
      </c>
      <c r="B28" s="30" t="s">
        <v>748</v>
      </c>
      <c r="C28" s="30" t="s">
        <v>117</v>
      </c>
      <c r="D28" s="13">
        <v>5000000</v>
      </c>
      <c r="E28" s="14">
        <v>5076.28</v>
      </c>
      <c r="F28" s="15">
        <v>6.1800000000000001E-2</v>
      </c>
      <c r="G28" s="15">
        <v>7.4092831839999998E-2</v>
      </c>
    </row>
    <row r="29" spans="1:7" x14ac:dyDescent="0.3">
      <c r="A29" s="12" t="s">
        <v>749</v>
      </c>
      <c r="B29" s="30" t="s">
        <v>750</v>
      </c>
      <c r="C29" s="30" t="s">
        <v>117</v>
      </c>
      <c r="D29" s="13">
        <v>2500000</v>
      </c>
      <c r="E29" s="14">
        <v>2542.5300000000002</v>
      </c>
      <c r="F29" s="15">
        <v>3.09E-2</v>
      </c>
      <c r="G29" s="15">
        <v>7.4679505556000003E-2</v>
      </c>
    </row>
    <row r="30" spans="1:7" x14ac:dyDescent="0.3">
      <c r="A30" s="12" t="s">
        <v>751</v>
      </c>
      <c r="B30" s="30" t="s">
        <v>752</v>
      </c>
      <c r="C30" s="30" t="s">
        <v>117</v>
      </c>
      <c r="D30" s="13">
        <v>2500000</v>
      </c>
      <c r="E30" s="14">
        <v>2541.08</v>
      </c>
      <c r="F30" s="15">
        <v>3.09E-2</v>
      </c>
      <c r="G30" s="15">
        <v>7.4798725625000007E-2</v>
      </c>
    </row>
    <row r="31" spans="1:7" x14ac:dyDescent="0.3">
      <c r="A31" s="12" t="s">
        <v>753</v>
      </c>
      <c r="B31" s="30" t="s">
        <v>754</v>
      </c>
      <c r="C31" s="30" t="s">
        <v>117</v>
      </c>
      <c r="D31" s="13">
        <v>2500000</v>
      </c>
      <c r="E31" s="14">
        <v>2541.0500000000002</v>
      </c>
      <c r="F31" s="15">
        <v>3.09E-2</v>
      </c>
      <c r="G31" s="15">
        <v>7.4924173009999998E-2</v>
      </c>
    </row>
    <row r="32" spans="1:7" x14ac:dyDescent="0.3">
      <c r="A32" s="12" t="s">
        <v>755</v>
      </c>
      <c r="B32" s="30" t="s">
        <v>756</v>
      </c>
      <c r="C32" s="30" t="s">
        <v>117</v>
      </c>
      <c r="D32" s="13">
        <v>2500000</v>
      </c>
      <c r="E32" s="14">
        <v>2537.25</v>
      </c>
      <c r="F32" s="15">
        <v>3.09E-2</v>
      </c>
      <c r="G32" s="15">
        <v>7.4412061981999997E-2</v>
      </c>
    </row>
    <row r="33" spans="1:7" x14ac:dyDescent="0.3">
      <c r="A33" s="12" t="s">
        <v>757</v>
      </c>
      <c r="B33" s="30" t="s">
        <v>758</v>
      </c>
      <c r="C33" s="30" t="s">
        <v>117</v>
      </c>
      <c r="D33" s="13">
        <v>2500000</v>
      </c>
      <c r="E33" s="14">
        <v>2532.25</v>
      </c>
      <c r="F33" s="15">
        <v>3.0800000000000001E-2</v>
      </c>
      <c r="G33" s="15">
        <v>7.4591390625000004E-2</v>
      </c>
    </row>
    <row r="34" spans="1:7" x14ac:dyDescent="0.3">
      <c r="A34" s="12" t="s">
        <v>759</v>
      </c>
      <c r="B34" s="30" t="s">
        <v>760</v>
      </c>
      <c r="C34" s="30" t="s">
        <v>117</v>
      </c>
      <c r="D34" s="13">
        <v>2500000</v>
      </c>
      <c r="E34" s="14">
        <v>2524.15</v>
      </c>
      <c r="F34" s="15">
        <v>3.0700000000000002E-2</v>
      </c>
      <c r="G34" s="15">
        <v>7.3989195889999998E-2</v>
      </c>
    </row>
    <row r="35" spans="1:7" x14ac:dyDescent="0.3">
      <c r="A35" s="12" t="s">
        <v>761</v>
      </c>
      <c r="B35" s="30" t="s">
        <v>762</v>
      </c>
      <c r="C35" s="30" t="s">
        <v>117</v>
      </c>
      <c r="D35" s="13">
        <v>2000000</v>
      </c>
      <c r="E35" s="14">
        <v>2030.24</v>
      </c>
      <c r="F35" s="15">
        <v>2.47E-2</v>
      </c>
      <c r="G35" s="15">
        <v>7.4174707776000007E-2</v>
      </c>
    </row>
    <row r="36" spans="1:7" x14ac:dyDescent="0.3">
      <c r="A36" s="12" t="s">
        <v>763</v>
      </c>
      <c r="B36" s="30" t="s">
        <v>764</v>
      </c>
      <c r="C36" s="30" t="s">
        <v>117</v>
      </c>
      <c r="D36" s="13">
        <v>2000000</v>
      </c>
      <c r="E36" s="14">
        <v>2029.65</v>
      </c>
      <c r="F36" s="15">
        <v>2.47E-2</v>
      </c>
      <c r="G36" s="15">
        <v>7.4184035612000002E-2</v>
      </c>
    </row>
    <row r="37" spans="1:7" x14ac:dyDescent="0.3">
      <c r="A37" s="12" t="s">
        <v>765</v>
      </c>
      <c r="B37" s="30" t="s">
        <v>766</v>
      </c>
      <c r="C37" s="30" t="s">
        <v>117</v>
      </c>
      <c r="D37" s="13">
        <v>2000000</v>
      </c>
      <c r="E37" s="14">
        <v>2024.26</v>
      </c>
      <c r="F37" s="15">
        <v>2.46E-2</v>
      </c>
      <c r="G37" s="15">
        <v>7.4591390625000004E-2</v>
      </c>
    </row>
    <row r="38" spans="1:7" x14ac:dyDescent="0.3">
      <c r="A38" s="12" t="s">
        <v>767</v>
      </c>
      <c r="B38" s="30" t="s">
        <v>768</v>
      </c>
      <c r="C38" s="30" t="s">
        <v>117</v>
      </c>
      <c r="D38" s="13">
        <v>1000000</v>
      </c>
      <c r="E38" s="14">
        <v>1017.66</v>
      </c>
      <c r="F38" s="15">
        <v>1.24E-2</v>
      </c>
      <c r="G38" s="15">
        <v>7.4594500502000005E-2</v>
      </c>
    </row>
    <row r="39" spans="1:7" x14ac:dyDescent="0.3">
      <c r="A39" s="12" t="s">
        <v>769</v>
      </c>
      <c r="B39" s="30" t="s">
        <v>770</v>
      </c>
      <c r="C39" s="30" t="s">
        <v>117</v>
      </c>
      <c r="D39" s="13">
        <v>1000000</v>
      </c>
      <c r="E39" s="14">
        <v>1015.93</v>
      </c>
      <c r="F39" s="15">
        <v>1.24E-2</v>
      </c>
      <c r="G39" s="15">
        <v>7.3984014224E-2</v>
      </c>
    </row>
    <row r="40" spans="1:7" x14ac:dyDescent="0.3">
      <c r="A40" s="12" t="s">
        <v>771</v>
      </c>
      <c r="B40" s="30" t="s">
        <v>772</v>
      </c>
      <c r="C40" s="30" t="s">
        <v>117</v>
      </c>
      <c r="D40" s="13">
        <v>1000000</v>
      </c>
      <c r="E40" s="14">
        <v>1015.44</v>
      </c>
      <c r="F40" s="15">
        <v>1.24E-2</v>
      </c>
      <c r="G40" s="15">
        <v>7.4695055625000006E-2</v>
      </c>
    </row>
    <row r="41" spans="1:7" x14ac:dyDescent="0.3">
      <c r="A41" s="12" t="s">
        <v>773</v>
      </c>
      <c r="B41" s="30" t="s">
        <v>774</v>
      </c>
      <c r="C41" s="30" t="s">
        <v>117</v>
      </c>
      <c r="D41" s="13">
        <v>1000000</v>
      </c>
      <c r="E41" s="14">
        <v>979.48</v>
      </c>
      <c r="F41" s="15">
        <v>1.1900000000000001E-2</v>
      </c>
      <c r="G41" s="15">
        <v>7.3781938990000004E-2</v>
      </c>
    </row>
    <row r="42" spans="1:7" x14ac:dyDescent="0.3">
      <c r="A42" s="12" t="s">
        <v>775</v>
      </c>
      <c r="B42" s="30" t="s">
        <v>776</v>
      </c>
      <c r="C42" s="30" t="s">
        <v>117</v>
      </c>
      <c r="D42" s="13">
        <v>500000</v>
      </c>
      <c r="E42" s="14">
        <v>508.23</v>
      </c>
      <c r="F42" s="15">
        <v>6.1999999999999998E-3</v>
      </c>
      <c r="G42" s="15">
        <v>7.4798725625000007E-2</v>
      </c>
    </row>
    <row r="43" spans="1:7" x14ac:dyDescent="0.3">
      <c r="A43" s="12" t="s">
        <v>777</v>
      </c>
      <c r="B43" s="30" t="s">
        <v>778</v>
      </c>
      <c r="C43" s="30" t="s">
        <v>117</v>
      </c>
      <c r="D43" s="13">
        <v>500000</v>
      </c>
      <c r="E43" s="14">
        <v>508.23</v>
      </c>
      <c r="F43" s="15">
        <v>6.1999999999999998E-3</v>
      </c>
      <c r="G43" s="15">
        <v>7.4695055625000006E-2</v>
      </c>
    </row>
    <row r="44" spans="1:7" x14ac:dyDescent="0.3">
      <c r="A44" s="12" t="s">
        <v>779</v>
      </c>
      <c r="B44" s="30" t="s">
        <v>780</v>
      </c>
      <c r="C44" s="30" t="s">
        <v>117</v>
      </c>
      <c r="D44" s="13">
        <v>500000</v>
      </c>
      <c r="E44" s="14">
        <v>506.65</v>
      </c>
      <c r="F44" s="15">
        <v>6.1999999999999998E-3</v>
      </c>
      <c r="G44" s="15">
        <v>7.4483584328999999E-2</v>
      </c>
    </row>
    <row r="45" spans="1:7" x14ac:dyDescent="0.3">
      <c r="A45" s="16" t="s">
        <v>120</v>
      </c>
      <c r="B45" s="31"/>
      <c r="C45" s="31"/>
      <c r="D45" s="17"/>
      <c r="E45" s="18">
        <v>39018.03</v>
      </c>
      <c r="F45" s="19">
        <v>0.4748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294</v>
      </c>
      <c r="B48" s="30"/>
      <c r="C48" s="30"/>
      <c r="D48" s="13"/>
      <c r="E48" s="14"/>
      <c r="F48" s="15"/>
      <c r="G48" s="15"/>
    </row>
    <row r="49" spans="1:7" x14ac:dyDescent="0.3">
      <c r="A49" s="16" t="s">
        <v>120</v>
      </c>
      <c r="B49" s="30"/>
      <c r="C49" s="30"/>
      <c r="D49" s="13"/>
      <c r="E49" s="35" t="s">
        <v>112</v>
      </c>
      <c r="F49" s="36" t="s">
        <v>112</v>
      </c>
      <c r="G49" s="15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16" t="s">
        <v>295</v>
      </c>
      <c r="B51" s="30"/>
      <c r="C51" s="30"/>
      <c r="D51" s="13"/>
      <c r="E51" s="14"/>
      <c r="F51" s="15"/>
      <c r="G51" s="15"/>
    </row>
    <row r="52" spans="1:7" x14ac:dyDescent="0.3">
      <c r="A52" s="16" t="s">
        <v>120</v>
      </c>
      <c r="B52" s="30"/>
      <c r="C52" s="30"/>
      <c r="D52" s="13"/>
      <c r="E52" s="35" t="s">
        <v>112</v>
      </c>
      <c r="F52" s="36" t="s">
        <v>112</v>
      </c>
      <c r="G52" s="15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21" t="s">
        <v>150</v>
      </c>
      <c r="B54" s="32"/>
      <c r="C54" s="32"/>
      <c r="D54" s="22"/>
      <c r="E54" s="18">
        <v>79721.58</v>
      </c>
      <c r="F54" s="19">
        <v>0.97</v>
      </c>
      <c r="G54" s="20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2"/>
      <c r="B56" s="30"/>
      <c r="C56" s="30"/>
      <c r="D56" s="13"/>
      <c r="E56" s="14"/>
      <c r="F56" s="15"/>
      <c r="G56" s="15"/>
    </row>
    <row r="57" spans="1:7" x14ac:dyDescent="0.3">
      <c r="A57" s="16" t="s">
        <v>151</v>
      </c>
      <c r="B57" s="30"/>
      <c r="C57" s="30"/>
      <c r="D57" s="13"/>
      <c r="E57" s="14"/>
      <c r="F57" s="15"/>
      <c r="G57" s="15"/>
    </row>
    <row r="58" spans="1:7" x14ac:dyDescent="0.3">
      <c r="A58" s="12" t="s">
        <v>152</v>
      </c>
      <c r="B58" s="30"/>
      <c r="C58" s="30"/>
      <c r="D58" s="13"/>
      <c r="E58" s="14">
        <v>421.92</v>
      </c>
      <c r="F58" s="15">
        <v>5.1000000000000004E-3</v>
      </c>
      <c r="G58" s="15">
        <v>6.6409999999999997E-2</v>
      </c>
    </row>
    <row r="59" spans="1:7" x14ac:dyDescent="0.3">
      <c r="A59" s="16" t="s">
        <v>120</v>
      </c>
      <c r="B59" s="31"/>
      <c r="C59" s="31"/>
      <c r="D59" s="17"/>
      <c r="E59" s="18">
        <v>421.92</v>
      </c>
      <c r="F59" s="19">
        <v>5.1000000000000004E-3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21" t="s">
        <v>150</v>
      </c>
      <c r="B61" s="32"/>
      <c r="C61" s="32"/>
      <c r="D61" s="22"/>
      <c r="E61" s="18">
        <v>421.92</v>
      </c>
      <c r="F61" s="19">
        <v>5.1000000000000004E-3</v>
      </c>
      <c r="G61" s="20"/>
    </row>
    <row r="62" spans="1:7" x14ac:dyDescent="0.3">
      <c r="A62" s="12" t="s">
        <v>153</v>
      </c>
      <c r="B62" s="30"/>
      <c r="C62" s="30"/>
      <c r="D62" s="13"/>
      <c r="E62" s="14">
        <v>2002.314646</v>
      </c>
      <c r="F62" s="15">
        <v>2.436E-2</v>
      </c>
      <c r="G62" s="15"/>
    </row>
    <row r="63" spans="1:7" x14ac:dyDescent="0.3">
      <c r="A63" s="12" t="s">
        <v>154</v>
      </c>
      <c r="B63" s="30"/>
      <c r="C63" s="30"/>
      <c r="D63" s="13"/>
      <c r="E63" s="14">
        <v>50.085354000000002</v>
      </c>
      <c r="F63" s="15">
        <v>5.4000000000000001E-4</v>
      </c>
      <c r="G63" s="15">
        <v>6.6409999999999997E-2</v>
      </c>
    </row>
    <row r="64" spans="1:7" x14ac:dyDescent="0.3">
      <c r="A64" s="25" t="s">
        <v>155</v>
      </c>
      <c r="B64" s="33"/>
      <c r="C64" s="33"/>
      <c r="D64" s="26"/>
      <c r="E64" s="27">
        <v>82195.899999999994</v>
      </c>
      <c r="F64" s="28">
        <v>1</v>
      </c>
      <c r="G64" s="28"/>
    </row>
    <row r="66" spans="1:5" x14ac:dyDescent="0.3">
      <c r="A66" s="1" t="s">
        <v>157</v>
      </c>
    </row>
    <row r="69" spans="1:5" x14ac:dyDescent="0.3">
      <c r="A69" s="1" t="s">
        <v>158</v>
      </c>
    </row>
    <row r="70" spans="1:5" x14ac:dyDescent="0.3">
      <c r="A70" s="47" t="s">
        <v>159</v>
      </c>
      <c r="B70" s="34" t="s">
        <v>112</v>
      </c>
    </row>
    <row r="71" spans="1:5" x14ac:dyDescent="0.3">
      <c r="A71" t="s">
        <v>160</v>
      </c>
    </row>
    <row r="72" spans="1:5" x14ac:dyDescent="0.3">
      <c r="A72" t="s">
        <v>161</v>
      </c>
      <c r="B72" t="s">
        <v>162</v>
      </c>
      <c r="C72" t="s">
        <v>162</v>
      </c>
    </row>
    <row r="73" spans="1:5" x14ac:dyDescent="0.3">
      <c r="B73" s="48">
        <v>45138</v>
      </c>
      <c r="C73" s="48">
        <v>45169</v>
      </c>
    </row>
    <row r="74" spans="1:5" x14ac:dyDescent="0.3">
      <c r="A74" t="s">
        <v>664</v>
      </c>
      <c r="B74">
        <v>10.6145</v>
      </c>
      <c r="C74">
        <v>10.6724</v>
      </c>
      <c r="E74" s="2"/>
    </row>
    <row r="75" spans="1:5" x14ac:dyDescent="0.3">
      <c r="A75" t="s">
        <v>167</v>
      </c>
      <c r="B75">
        <v>10.615</v>
      </c>
      <c r="C75">
        <v>10.6729</v>
      </c>
      <c r="E75" s="2"/>
    </row>
    <row r="76" spans="1:5" x14ac:dyDescent="0.3">
      <c r="A76" t="s">
        <v>665</v>
      </c>
      <c r="B76">
        <v>10.585800000000001</v>
      </c>
      <c r="C76">
        <v>10.6419</v>
      </c>
      <c r="E76" s="2"/>
    </row>
    <row r="77" spans="1:5" x14ac:dyDescent="0.3">
      <c r="A77" t="s">
        <v>631</v>
      </c>
      <c r="B77">
        <v>10.5862</v>
      </c>
      <c r="C77">
        <v>10.642300000000001</v>
      </c>
      <c r="E77" s="2"/>
    </row>
    <row r="78" spans="1:5" x14ac:dyDescent="0.3">
      <c r="E78" s="2"/>
    </row>
    <row r="79" spans="1:5" x14ac:dyDescent="0.3">
      <c r="A79" t="s">
        <v>177</v>
      </c>
      <c r="B79" s="34" t="s">
        <v>112</v>
      </c>
    </row>
    <row r="80" spans="1:5" x14ac:dyDescent="0.3">
      <c r="A80" t="s">
        <v>178</v>
      </c>
      <c r="B80" s="34" t="s">
        <v>112</v>
      </c>
    </row>
    <row r="81" spans="1:2" ht="28.95" customHeight="1" x14ac:dyDescent="0.3">
      <c r="A81" s="47" t="s">
        <v>179</v>
      </c>
      <c r="B81" s="34" t="s">
        <v>112</v>
      </c>
    </row>
    <row r="82" spans="1:2" ht="28.95" customHeight="1" x14ac:dyDescent="0.3">
      <c r="A82" s="47" t="s">
        <v>180</v>
      </c>
      <c r="B82" s="34" t="s">
        <v>112</v>
      </c>
    </row>
    <row r="83" spans="1:2" x14ac:dyDescent="0.3">
      <c r="A83" t="s">
        <v>181</v>
      </c>
      <c r="B83" s="49">
        <f>+B97</f>
        <v>1.923108822158575</v>
      </c>
    </row>
    <row r="84" spans="1:2" ht="43.5" customHeight="1" x14ac:dyDescent="0.3">
      <c r="A84" s="47" t="s">
        <v>182</v>
      </c>
      <c r="B84" s="34" t="s">
        <v>112</v>
      </c>
    </row>
    <row r="85" spans="1:2" ht="28.95" customHeight="1" x14ac:dyDescent="0.3">
      <c r="A85" s="47" t="s">
        <v>183</v>
      </c>
      <c r="B85" s="34" t="s">
        <v>112</v>
      </c>
    </row>
    <row r="86" spans="1:2" ht="28.95" customHeight="1" x14ac:dyDescent="0.3">
      <c r="A86" s="47" t="s">
        <v>184</v>
      </c>
      <c r="B86" s="34" t="s">
        <v>112</v>
      </c>
    </row>
    <row r="87" spans="1:2" x14ac:dyDescent="0.3">
      <c r="A87" t="s">
        <v>185</v>
      </c>
      <c r="B87" s="34" t="s">
        <v>112</v>
      </c>
    </row>
    <row r="88" spans="1:2" x14ac:dyDescent="0.3">
      <c r="A88" t="s">
        <v>186</v>
      </c>
      <c r="B88" s="34" t="s">
        <v>112</v>
      </c>
    </row>
    <row r="90" spans="1:2" x14ac:dyDescent="0.3">
      <c r="A90" t="s">
        <v>187</v>
      </c>
    </row>
    <row r="91" spans="1:2" x14ac:dyDescent="0.3">
      <c r="A91" s="54" t="s">
        <v>188</v>
      </c>
      <c r="B91" s="54" t="s">
        <v>781</v>
      </c>
    </row>
    <row r="92" spans="1:2" x14ac:dyDescent="0.3">
      <c r="A92" s="54" t="s">
        <v>190</v>
      </c>
      <c r="B92" s="54" t="s">
        <v>782</v>
      </c>
    </row>
    <row r="93" spans="1:2" x14ac:dyDescent="0.3">
      <c r="A93" s="54"/>
      <c r="B93" s="54"/>
    </row>
    <row r="94" spans="1:2" x14ac:dyDescent="0.3">
      <c r="A94" s="54" t="s">
        <v>192</v>
      </c>
      <c r="B94" s="55">
        <v>7.4841072990690876</v>
      </c>
    </row>
    <row r="95" spans="1:2" x14ac:dyDescent="0.3">
      <c r="A95" s="54"/>
      <c r="B95" s="54"/>
    </row>
    <row r="96" spans="1:2" x14ac:dyDescent="0.3">
      <c r="A96" s="54" t="s">
        <v>193</v>
      </c>
      <c r="B96" s="56">
        <v>1.7966</v>
      </c>
    </row>
    <row r="97" spans="1:4" x14ac:dyDescent="0.3">
      <c r="A97" s="54" t="s">
        <v>194</v>
      </c>
      <c r="B97" s="56">
        <v>1.923108822158575</v>
      </c>
    </row>
    <row r="98" spans="1:4" x14ac:dyDescent="0.3">
      <c r="A98" s="54"/>
      <c r="B98" s="54"/>
    </row>
    <row r="99" spans="1:4" x14ac:dyDescent="0.3">
      <c r="A99" s="54" t="s">
        <v>195</v>
      </c>
      <c r="B99" s="57">
        <v>45169</v>
      </c>
    </row>
    <row r="101" spans="1:4" ht="70.05" customHeight="1" x14ac:dyDescent="0.3">
      <c r="A101" s="72" t="s">
        <v>196</v>
      </c>
      <c r="B101" s="72" t="s">
        <v>197</v>
      </c>
      <c r="C101" s="72" t="s">
        <v>5</v>
      </c>
      <c r="D101" s="72" t="s">
        <v>6</v>
      </c>
    </row>
    <row r="102" spans="1:4" ht="70.05" customHeight="1" x14ac:dyDescent="0.3">
      <c r="A102" s="72" t="s">
        <v>783</v>
      </c>
      <c r="B102" s="72"/>
      <c r="C102" s="72" t="s">
        <v>31</v>
      </c>
      <c r="D102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8"/>
  <sheetViews>
    <sheetView showGridLines="0" workbookViewId="0">
      <pane ySplit="4" topLeftCell="A5" activePane="bottomLeft" state="frozen"/>
      <selection pane="bottomLeft" activeCell="A3" sqref="A3:XFD4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784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1.95" customHeight="1" x14ac:dyDescent="0.3">
      <c r="A2" s="74" t="s">
        <v>785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291</v>
      </c>
      <c r="B12" s="30"/>
      <c r="C12" s="30"/>
      <c r="D12" s="13"/>
      <c r="E12" s="14"/>
      <c r="F12" s="15"/>
      <c r="G12" s="15"/>
    </row>
    <row r="13" spans="1:8" x14ac:dyDescent="0.3">
      <c r="A13" s="12" t="s">
        <v>624</v>
      </c>
      <c r="B13" s="30" t="s">
        <v>625</v>
      </c>
      <c r="C13" s="30" t="s">
        <v>117</v>
      </c>
      <c r="D13" s="13">
        <v>5150000</v>
      </c>
      <c r="E13" s="14">
        <v>5185.82</v>
      </c>
      <c r="F13" s="15">
        <v>0.33429999999999999</v>
      </c>
      <c r="G13" s="15">
        <v>7.2913750040000003E-2</v>
      </c>
    </row>
    <row r="14" spans="1:8" x14ac:dyDescent="0.3">
      <c r="A14" s="12" t="s">
        <v>292</v>
      </c>
      <c r="B14" s="30" t="s">
        <v>293</v>
      </c>
      <c r="C14" s="30" t="s">
        <v>117</v>
      </c>
      <c r="D14" s="13">
        <v>4000000</v>
      </c>
      <c r="E14" s="14">
        <v>3990</v>
      </c>
      <c r="F14" s="15">
        <v>0.25719999999999998</v>
      </c>
      <c r="G14" s="15">
        <v>7.2004496752000005E-2</v>
      </c>
    </row>
    <row r="15" spans="1:8" x14ac:dyDescent="0.3">
      <c r="A15" s="12" t="s">
        <v>671</v>
      </c>
      <c r="B15" s="30" t="s">
        <v>672</v>
      </c>
      <c r="C15" s="30" t="s">
        <v>117</v>
      </c>
      <c r="D15" s="13">
        <v>450000</v>
      </c>
      <c r="E15" s="14">
        <v>448.28</v>
      </c>
      <c r="F15" s="15">
        <v>2.8899999999999999E-2</v>
      </c>
      <c r="G15" s="15">
        <v>7.2842279960999998E-2</v>
      </c>
    </row>
    <row r="16" spans="1:8" x14ac:dyDescent="0.3">
      <c r="A16" s="16" t="s">
        <v>120</v>
      </c>
      <c r="B16" s="31"/>
      <c r="C16" s="31"/>
      <c r="D16" s="17"/>
      <c r="E16" s="18">
        <v>9624.1</v>
      </c>
      <c r="F16" s="19">
        <v>0.62039999999999995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651</v>
      </c>
      <c r="B18" s="30"/>
      <c r="C18" s="30"/>
      <c r="D18" s="13"/>
      <c r="E18" s="14"/>
      <c r="F18" s="15"/>
      <c r="G18" s="15"/>
    </row>
    <row r="19" spans="1:7" x14ac:dyDescent="0.3">
      <c r="A19" s="12" t="s">
        <v>786</v>
      </c>
      <c r="B19" s="30" t="s">
        <v>787</v>
      </c>
      <c r="C19" s="30" t="s">
        <v>117</v>
      </c>
      <c r="D19" s="13">
        <v>3000000</v>
      </c>
      <c r="E19" s="14">
        <v>3018.29</v>
      </c>
      <c r="F19" s="15">
        <v>0.1946</v>
      </c>
      <c r="G19" s="15">
        <v>7.5213455624999995E-2</v>
      </c>
    </row>
    <row r="20" spans="1:7" x14ac:dyDescent="0.3">
      <c r="A20" s="12" t="s">
        <v>788</v>
      </c>
      <c r="B20" s="30" t="s">
        <v>789</v>
      </c>
      <c r="C20" s="30" t="s">
        <v>117</v>
      </c>
      <c r="D20" s="13">
        <v>2500000</v>
      </c>
      <c r="E20" s="14">
        <v>2514.4899999999998</v>
      </c>
      <c r="F20" s="15">
        <v>0.16209999999999999</v>
      </c>
      <c r="G20" s="15">
        <v>7.5317150624999996E-2</v>
      </c>
    </row>
    <row r="21" spans="1:7" x14ac:dyDescent="0.3">
      <c r="A21" s="16" t="s">
        <v>120</v>
      </c>
      <c r="B21" s="31"/>
      <c r="C21" s="31"/>
      <c r="D21" s="17"/>
      <c r="E21" s="18">
        <v>5532.78</v>
      </c>
      <c r="F21" s="19">
        <v>0.35670000000000002</v>
      </c>
      <c r="G21" s="20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2"/>
      <c r="B23" s="30"/>
      <c r="C23" s="30"/>
      <c r="D23" s="13"/>
      <c r="E23" s="14"/>
      <c r="F23" s="15"/>
      <c r="G23" s="15"/>
    </row>
    <row r="24" spans="1:7" x14ac:dyDescent="0.3">
      <c r="A24" s="16" t="s">
        <v>294</v>
      </c>
      <c r="B24" s="30"/>
      <c r="C24" s="30"/>
      <c r="D24" s="13"/>
      <c r="E24" s="14"/>
      <c r="F24" s="15"/>
      <c r="G24" s="15"/>
    </row>
    <row r="25" spans="1:7" x14ac:dyDescent="0.3">
      <c r="A25" s="16" t="s">
        <v>120</v>
      </c>
      <c r="B25" s="30"/>
      <c r="C25" s="30"/>
      <c r="D25" s="13"/>
      <c r="E25" s="35" t="s">
        <v>112</v>
      </c>
      <c r="F25" s="36" t="s">
        <v>112</v>
      </c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295</v>
      </c>
      <c r="B27" s="30"/>
      <c r="C27" s="30"/>
      <c r="D27" s="13"/>
      <c r="E27" s="14"/>
      <c r="F27" s="15"/>
      <c r="G27" s="15"/>
    </row>
    <row r="28" spans="1:7" x14ac:dyDescent="0.3">
      <c r="A28" s="16" t="s">
        <v>120</v>
      </c>
      <c r="B28" s="30"/>
      <c r="C28" s="30"/>
      <c r="D28" s="13"/>
      <c r="E28" s="35" t="s">
        <v>112</v>
      </c>
      <c r="F28" s="36" t="s">
        <v>112</v>
      </c>
      <c r="G28" s="15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150</v>
      </c>
      <c r="B30" s="32"/>
      <c r="C30" s="32"/>
      <c r="D30" s="22"/>
      <c r="E30" s="18">
        <v>15156.88</v>
      </c>
      <c r="F30" s="19">
        <v>0.97709999999999997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151</v>
      </c>
      <c r="B33" s="30"/>
      <c r="C33" s="30"/>
      <c r="D33" s="13"/>
      <c r="E33" s="14"/>
      <c r="F33" s="15"/>
      <c r="G33" s="15"/>
    </row>
    <row r="34" spans="1:7" x14ac:dyDescent="0.3">
      <c r="A34" s="12" t="s">
        <v>152</v>
      </c>
      <c r="B34" s="30"/>
      <c r="C34" s="30"/>
      <c r="D34" s="13"/>
      <c r="E34" s="14">
        <v>210.96</v>
      </c>
      <c r="F34" s="15">
        <v>1.3599999999999999E-2</v>
      </c>
      <c r="G34" s="15">
        <v>6.6409999999999997E-2</v>
      </c>
    </row>
    <row r="35" spans="1:7" x14ac:dyDescent="0.3">
      <c r="A35" s="16" t="s">
        <v>120</v>
      </c>
      <c r="B35" s="31"/>
      <c r="C35" s="31"/>
      <c r="D35" s="17"/>
      <c r="E35" s="18">
        <v>210.96</v>
      </c>
      <c r="F35" s="19">
        <v>1.3599999999999999E-2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21" t="s">
        <v>150</v>
      </c>
      <c r="B37" s="32"/>
      <c r="C37" s="32"/>
      <c r="D37" s="22"/>
      <c r="E37" s="18">
        <v>210.96</v>
      </c>
      <c r="F37" s="19">
        <v>1.3599999999999999E-2</v>
      </c>
      <c r="G37" s="20"/>
    </row>
    <row r="38" spans="1:7" x14ac:dyDescent="0.3">
      <c r="A38" s="12" t="s">
        <v>153</v>
      </c>
      <c r="B38" s="30"/>
      <c r="C38" s="30"/>
      <c r="D38" s="13"/>
      <c r="E38" s="14">
        <v>140.44321679999999</v>
      </c>
      <c r="F38" s="15">
        <v>9.0530000000000003E-3</v>
      </c>
      <c r="G38" s="15"/>
    </row>
    <row r="39" spans="1:7" x14ac:dyDescent="0.3">
      <c r="A39" s="12" t="s">
        <v>154</v>
      </c>
      <c r="B39" s="30"/>
      <c r="C39" s="30"/>
      <c r="D39" s="13"/>
      <c r="E39" s="14">
        <v>4.8767832000000002</v>
      </c>
      <c r="F39" s="15">
        <v>2.4699999999999999E-4</v>
      </c>
      <c r="G39" s="15">
        <v>6.6409999999999997E-2</v>
      </c>
    </row>
    <row r="40" spans="1:7" x14ac:dyDescent="0.3">
      <c r="A40" s="25" t="s">
        <v>155</v>
      </c>
      <c r="B40" s="33"/>
      <c r="C40" s="33"/>
      <c r="D40" s="26"/>
      <c r="E40" s="27">
        <v>15513.16</v>
      </c>
      <c r="F40" s="28">
        <v>1</v>
      </c>
      <c r="G40" s="28"/>
    </row>
    <row r="42" spans="1:7" x14ac:dyDescent="0.3">
      <c r="A42" s="1" t="s">
        <v>157</v>
      </c>
    </row>
    <row r="45" spans="1:7" x14ac:dyDescent="0.3">
      <c r="A45" s="1" t="s">
        <v>158</v>
      </c>
    </row>
    <row r="46" spans="1:7" x14ac:dyDescent="0.3">
      <c r="A46" s="47" t="s">
        <v>159</v>
      </c>
      <c r="B46" s="34" t="s">
        <v>112</v>
      </c>
    </row>
    <row r="47" spans="1:7" x14ac:dyDescent="0.3">
      <c r="A47" t="s">
        <v>160</v>
      </c>
    </row>
    <row r="48" spans="1:7" x14ac:dyDescent="0.3">
      <c r="A48" t="s">
        <v>161</v>
      </c>
      <c r="B48" t="s">
        <v>162</v>
      </c>
      <c r="C48" t="s">
        <v>162</v>
      </c>
    </row>
    <row r="49" spans="1:5" x14ac:dyDescent="0.3">
      <c r="B49" s="48">
        <v>45138</v>
      </c>
      <c r="C49" s="48">
        <v>45169</v>
      </c>
    </row>
    <row r="50" spans="1:5" x14ac:dyDescent="0.3">
      <c r="A50" t="s">
        <v>664</v>
      </c>
      <c r="B50">
        <v>10.3789</v>
      </c>
      <c r="C50">
        <v>10.431800000000001</v>
      </c>
      <c r="E50" s="2"/>
    </row>
    <row r="51" spans="1:5" x14ac:dyDescent="0.3">
      <c r="A51" t="s">
        <v>167</v>
      </c>
      <c r="B51">
        <v>10.379</v>
      </c>
      <c r="C51">
        <v>10.431900000000001</v>
      </c>
      <c r="E51" s="2"/>
    </row>
    <row r="52" spans="1:5" x14ac:dyDescent="0.3">
      <c r="A52" t="s">
        <v>665</v>
      </c>
      <c r="B52">
        <v>10.3566</v>
      </c>
      <c r="C52">
        <v>10.4055</v>
      </c>
      <c r="E52" s="2"/>
    </row>
    <row r="53" spans="1:5" x14ac:dyDescent="0.3">
      <c r="A53" t="s">
        <v>631</v>
      </c>
      <c r="B53">
        <v>10.3566</v>
      </c>
      <c r="C53">
        <v>10.4055</v>
      </c>
      <c r="E53" s="2"/>
    </row>
    <row r="54" spans="1:5" x14ac:dyDescent="0.3">
      <c r="E54" s="2"/>
    </row>
    <row r="55" spans="1:5" x14ac:dyDescent="0.3">
      <c r="A55" t="s">
        <v>177</v>
      </c>
      <c r="B55" s="34" t="s">
        <v>112</v>
      </c>
    </row>
    <row r="56" spans="1:5" x14ac:dyDescent="0.3">
      <c r="A56" t="s">
        <v>178</v>
      </c>
      <c r="B56" s="34" t="s">
        <v>112</v>
      </c>
    </row>
    <row r="57" spans="1:5" ht="28.95" customHeight="1" x14ac:dyDescent="0.3">
      <c r="A57" s="47" t="s">
        <v>179</v>
      </c>
      <c r="B57" s="34" t="s">
        <v>112</v>
      </c>
    </row>
    <row r="58" spans="1:5" ht="28.95" customHeight="1" x14ac:dyDescent="0.3">
      <c r="A58" s="47" t="s">
        <v>180</v>
      </c>
      <c r="B58" s="34" t="s">
        <v>112</v>
      </c>
    </row>
    <row r="59" spans="1:5" x14ac:dyDescent="0.3">
      <c r="A59" t="s">
        <v>181</v>
      </c>
      <c r="B59" s="49">
        <f>+B73</f>
        <v>3.0222684832551439</v>
      </c>
    </row>
    <row r="60" spans="1:5" ht="43.5" customHeight="1" x14ac:dyDescent="0.3">
      <c r="A60" s="47" t="s">
        <v>182</v>
      </c>
      <c r="B60" s="34" t="s">
        <v>112</v>
      </c>
    </row>
    <row r="61" spans="1:5" ht="28.95" customHeight="1" x14ac:dyDescent="0.3">
      <c r="A61" s="47" t="s">
        <v>183</v>
      </c>
      <c r="B61" s="34" t="s">
        <v>112</v>
      </c>
    </row>
    <row r="62" spans="1:5" ht="28.95" customHeight="1" x14ac:dyDescent="0.3">
      <c r="A62" s="47" t="s">
        <v>184</v>
      </c>
      <c r="B62" s="34" t="s">
        <v>112</v>
      </c>
    </row>
    <row r="63" spans="1:5" x14ac:dyDescent="0.3">
      <c r="A63" t="s">
        <v>185</v>
      </c>
      <c r="B63" s="34" t="s">
        <v>112</v>
      </c>
    </row>
    <row r="64" spans="1:5" x14ac:dyDescent="0.3">
      <c r="A64" t="s">
        <v>186</v>
      </c>
      <c r="B64" s="34" t="s">
        <v>112</v>
      </c>
    </row>
    <row r="66" spans="1:4" x14ac:dyDescent="0.3">
      <c r="A66" t="s">
        <v>187</v>
      </c>
    </row>
    <row r="67" spans="1:4" ht="72.45" customHeight="1" x14ac:dyDescent="0.3">
      <c r="A67" s="54" t="s">
        <v>188</v>
      </c>
      <c r="B67" s="58" t="s">
        <v>790</v>
      </c>
    </row>
    <row r="68" spans="1:4" x14ac:dyDescent="0.3">
      <c r="A68" s="54" t="s">
        <v>190</v>
      </c>
      <c r="B68" s="54" t="s">
        <v>791</v>
      </c>
    </row>
    <row r="69" spans="1:4" x14ac:dyDescent="0.3">
      <c r="A69" s="54"/>
      <c r="B69" s="54"/>
    </row>
    <row r="70" spans="1:4" x14ac:dyDescent="0.3">
      <c r="A70" s="54" t="s">
        <v>192</v>
      </c>
      <c r="B70" s="55">
        <v>7.3412412356811121</v>
      </c>
    </row>
    <row r="71" spans="1:4" x14ac:dyDescent="0.3">
      <c r="A71" s="54"/>
      <c r="B71" s="54"/>
    </row>
    <row r="72" spans="1:4" x14ac:dyDescent="0.3">
      <c r="A72" s="54" t="s">
        <v>193</v>
      </c>
      <c r="B72" s="56">
        <v>2.7004000000000001</v>
      </c>
    </row>
    <row r="73" spans="1:4" x14ac:dyDescent="0.3">
      <c r="A73" s="54" t="s">
        <v>194</v>
      </c>
      <c r="B73" s="56">
        <v>3.0222684832551439</v>
      </c>
    </row>
    <row r="74" spans="1:4" x14ac:dyDescent="0.3">
      <c r="A74" s="54"/>
      <c r="B74" s="54"/>
    </row>
    <row r="75" spans="1:4" x14ac:dyDescent="0.3">
      <c r="A75" s="54" t="s">
        <v>195</v>
      </c>
      <c r="B75" s="57">
        <v>45169</v>
      </c>
    </row>
    <row r="77" spans="1:4" ht="70.05" customHeight="1" x14ac:dyDescent="0.3">
      <c r="A77" s="72" t="s">
        <v>196</v>
      </c>
      <c r="B77" s="72" t="s">
        <v>197</v>
      </c>
      <c r="C77" s="72" t="s">
        <v>5</v>
      </c>
      <c r="D77" s="72" t="s">
        <v>6</v>
      </c>
    </row>
    <row r="78" spans="1:4" ht="70.05" customHeight="1" x14ac:dyDescent="0.3">
      <c r="A78" s="72" t="s">
        <v>792</v>
      </c>
      <c r="B78" s="72"/>
      <c r="C78" s="72" t="s">
        <v>33</v>
      </c>
      <c r="D7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1"/>
  <sheetViews>
    <sheetView showGridLines="0" workbookViewId="0">
      <pane ySplit="4" topLeftCell="A5" activePane="bottomLeft" state="frozen"/>
      <selection pane="bottomLeft" activeCell="B12" sqref="B12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793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794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796</v>
      </c>
      <c r="B11" s="30" t="s">
        <v>797</v>
      </c>
      <c r="C11" s="30"/>
      <c r="D11" s="13">
        <v>44289482</v>
      </c>
      <c r="E11" s="14">
        <v>509528.35</v>
      </c>
      <c r="F11" s="15">
        <v>0.9929</v>
      </c>
      <c r="G11" s="15"/>
    </row>
    <row r="12" spans="1:8" x14ac:dyDescent="0.3">
      <c r="A12" s="16" t="s">
        <v>120</v>
      </c>
      <c r="B12" s="31"/>
      <c r="C12" s="31"/>
      <c r="D12" s="17"/>
      <c r="E12" s="18">
        <v>509528.35</v>
      </c>
      <c r="F12" s="19">
        <v>0.9929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150</v>
      </c>
      <c r="B14" s="32"/>
      <c r="C14" s="32"/>
      <c r="D14" s="22"/>
      <c r="E14" s="18">
        <v>509528.35</v>
      </c>
      <c r="F14" s="19">
        <v>0.9929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151</v>
      </c>
      <c r="B16" s="30"/>
      <c r="C16" s="30"/>
      <c r="D16" s="13"/>
      <c r="E16" s="14"/>
      <c r="F16" s="15"/>
      <c r="G16" s="15"/>
    </row>
    <row r="17" spans="1:7" x14ac:dyDescent="0.3">
      <c r="A17" s="12" t="s">
        <v>152</v>
      </c>
      <c r="B17" s="30"/>
      <c r="C17" s="30"/>
      <c r="D17" s="13"/>
      <c r="E17" s="14">
        <v>536.9</v>
      </c>
      <c r="F17" s="15">
        <v>1E-3</v>
      </c>
      <c r="G17" s="15">
        <v>6.6409999999999997E-2</v>
      </c>
    </row>
    <row r="18" spans="1:7" x14ac:dyDescent="0.3">
      <c r="A18" s="16" t="s">
        <v>120</v>
      </c>
      <c r="B18" s="31"/>
      <c r="C18" s="31"/>
      <c r="D18" s="17"/>
      <c r="E18" s="18">
        <v>536.9</v>
      </c>
      <c r="F18" s="19">
        <v>1E-3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150</v>
      </c>
      <c r="B20" s="32"/>
      <c r="C20" s="32"/>
      <c r="D20" s="22"/>
      <c r="E20" s="18">
        <v>536.9</v>
      </c>
      <c r="F20" s="19">
        <v>1E-3</v>
      </c>
      <c r="G20" s="20"/>
    </row>
    <row r="21" spans="1:7" x14ac:dyDescent="0.3">
      <c r="A21" s="12" t="s">
        <v>153</v>
      </c>
      <c r="B21" s="30"/>
      <c r="C21" s="30"/>
      <c r="D21" s="13"/>
      <c r="E21" s="14">
        <v>9.7686800000000004E-2</v>
      </c>
      <c r="F21" s="15">
        <v>0</v>
      </c>
      <c r="G21" s="15"/>
    </row>
    <row r="22" spans="1:7" x14ac:dyDescent="0.3">
      <c r="A22" s="12" t="s">
        <v>154</v>
      </c>
      <c r="B22" s="30"/>
      <c r="C22" s="30"/>
      <c r="D22" s="13"/>
      <c r="E22" s="14">
        <v>3115.0623132000001</v>
      </c>
      <c r="F22" s="15">
        <v>6.1000000000000004E-3</v>
      </c>
      <c r="G22" s="15">
        <v>6.6409999999999997E-2</v>
      </c>
    </row>
    <row r="23" spans="1:7" x14ac:dyDescent="0.3">
      <c r="A23" s="25" t="s">
        <v>155</v>
      </c>
      <c r="B23" s="33"/>
      <c r="C23" s="33"/>
      <c r="D23" s="26"/>
      <c r="E23" s="27">
        <v>513180.41</v>
      </c>
      <c r="F23" s="28">
        <v>1</v>
      </c>
      <c r="G23" s="28"/>
    </row>
    <row r="28" spans="1:7" x14ac:dyDescent="0.3">
      <c r="A28" s="1" t="s">
        <v>158</v>
      </c>
    </row>
    <row r="29" spans="1:7" x14ac:dyDescent="0.3">
      <c r="A29" s="47" t="s">
        <v>159</v>
      </c>
      <c r="B29" s="34" t="s">
        <v>112</v>
      </c>
    </row>
    <row r="30" spans="1:7" x14ac:dyDescent="0.3">
      <c r="A30" t="s">
        <v>160</v>
      </c>
    </row>
    <row r="31" spans="1:7" x14ac:dyDescent="0.3">
      <c r="A31" t="s">
        <v>161</v>
      </c>
      <c r="B31" t="s">
        <v>162</v>
      </c>
      <c r="C31" t="s">
        <v>162</v>
      </c>
    </row>
    <row r="32" spans="1:7" x14ac:dyDescent="0.3">
      <c r="B32" s="48">
        <v>45138</v>
      </c>
      <c r="C32" s="48">
        <v>45169</v>
      </c>
    </row>
    <row r="33" spans="1:5" x14ac:dyDescent="0.3">
      <c r="A33" t="s">
        <v>166</v>
      </c>
      <c r="B33">
        <v>11.389900000000001</v>
      </c>
      <c r="C33">
        <v>11.478300000000001</v>
      </c>
      <c r="E33" s="2"/>
    </row>
    <row r="34" spans="1:5" x14ac:dyDescent="0.3">
      <c r="A34" t="s">
        <v>167</v>
      </c>
      <c r="B34">
        <v>11.389900000000001</v>
      </c>
      <c r="C34">
        <v>11.478300000000001</v>
      </c>
      <c r="E34" s="2"/>
    </row>
    <row r="35" spans="1:5" x14ac:dyDescent="0.3">
      <c r="A35" t="s">
        <v>630</v>
      </c>
      <c r="B35">
        <v>11.389900000000001</v>
      </c>
      <c r="C35">
        <v>11.478300000000001</v>
      </c>
      <c r="E35" s="2"/>
    </row>
    <row r="36" spans="1:5" x14ac:dyDescent="0.3">
      <c r="A36" t="s">
        <v>631</v>
      </c>
      <c r="B36">
        <v>11.389900000000001</v>
      </c>
      <c r="C36">
        <v>11.478300000000001</v>
      </c>
      <c r="E36" s="2"/>
    </row>
    <row r="37" spans="1:5" x14ac:dyDescent="0.3">
      <c r="E37" s="2"/>
    </row>
    <row r="38" spans="1:5" x14ac:dyDescent="0.3">
      <c r="A38" t="s">
        <v>177</v>
      </c>
      <c r="B38" s="34" t="s">
        <v>112</v>
      </c>
    </row>
    <row r="39" spans="1:5" x14ac:dyDescent="0.3">
      <c r="A39" t="s">
        <v>178</v>
      </c>
      <c r="B39" s="34" t="s">
        <v>112</v>
      </c>
    </row>
    <row r="40" spans="1:5" ht="28.95" customHeight="1" x14ac:dyDescent="0.3">
      <c r="A40" s="47" t="s">
        <v>179</v>
      </c>
      <c r="B40" s="34" t="s">
        <v>112</v>
      </c>
    </row>
    <row r="41" spans="1:5" ht="28.95" customHeight="1" x14ac:dyDescent="0.3">
      <c r="A41" s="47" t="s">
        <v>180</v>
      </c>
      <c r="B41" s="34" t="s">
        <v>112</v>
      </c>
    </row>
    <row r="42" spans="1:5" x14ac:dyDescent="0.3">
      <c r="A42" t="s">
        <v>181</v>
      </c>
      <c r="B42" s="49">
        <f>+B56</f>
        <v>1.4967804674735341</v>
      </c>
    </row>
    <row r="43" spans="1:5" ht="43.5" customHeight="1" x14ac:dyDescent="0.3">
      <c r="A43" s="47" t="s">
        <v>182</v>
      </c>
      <c r="B43" s="34" t="s">
        <v>112</v>
      </c>
    </row>
    <row r="44" spans="1:5" ht="28.95" customHeight="1" x14ac:dyDescent="0.3">
      <c r="A44" s="47" t="s">
        <v>183</v>
      </c>
      <c r="B44" s="34" t="s">
        <v>112</v>
      </c>
    </row>
    <row r="45" spans="1:5" ht="28.95" customHeight="1" x14ac:dyDescent="0.3">
      <c r="A45" s="47" t="s">
        <v>184</v>
      </c>
      <c r="B45" s="34" t="s">
        <v>112</v>
      </c>
    </row>
    <row r="46" spans="1:5" x14ac:dyDescent="0.3">
      <c r="A46" t="s">
        <v>185</v>
      </c>
      <c r="B46" s="34" t="s">
        <v>112</v>
      </c>
    </row>
    <row r="47" spans="1:5" x14ac:dyDescent="0.3">
      <c r="A47" t="s">
        <v>186</v>
      </c>
      <c r="B47" s="34" t="s">
        <v>112</v>
      </c>
    </row>
    <row r="49" spans="1:4" x14ac:dyDescent="0.3">
      <c r="A49" t="s">
        <v>187</v>
      </c>
    </row>
    <row r="50" spans="1:4" x14ac:dyDescent="0.3">
      <c r="A50" s="54" t="s">
        <v>188</v>
      </c>
      <c r="B50" s="54" t="s">
        <v>798</v>
      </c>
    </row>
    <row r="51" spans="1:4" x14ac:dyDescent="0.3">
      <c r="A51" s="54" t="s">
        <v>190</v>
      </c>
      <c r="B51" s="54" t="s">
        <v>799</v>
      </c>
    </row>
    <row r="52" spans="1:4" x14ac:dyDescent="0.3">
      <c r="A52" s="54"/>
      <c r="B52" s="54"/>
    </row>
    <row r="53" spans="1:4" x14ac:dyDescent="0.3">
      <c r="A53" s="54" t="s">
        <v>192</v>
      </c>
      <c r="B53" s="55">
        <v>7.473823530409657</v>
      </c>
    </row>
    <row r="54" spans="1:4" x14ac:dyDescent="0.3">
      <c r="A54" s="54"/>
      <c r="B54" s="54"/>
    </row>
    <row r="55" spans="1:4" x14ac:dyDescent="0.3">
      <c r="A55" s="54" t="s">
        <v>193</v>
      </c>
      <c r="B55" s="56">
        <v>0</v>
      </c>
    </row>
    <row r="56" spans="1:4" x14ac:dyDescent="0.3">
      <c r="A56" s="54" t="s">
        <v>194</v>
      </c>
      <c r="B56" s="56">
        <v>1.4967804674735341</v>
      </c>
    </row>
    <row r="57" spans="1:4" x14ac:dyDescent="0.3">
      <c r="A57" s="54"/>
      <c r="B57" s="54"/>
    </row>
    <row r="58" spans="1:4" x14ac:dyDescent="0.3">
      <c r="A58" s="54" t="s">
        <v>195</v>
      </c>
      <c r="B58" s="57">
        <v>45169</v>
      </c>
    </row>
    <row r="60" spans="1:4" ht="70.05" customHeight="1" x14ac:dyDescent="0.3">
      <c r="A60" s="72" t="s">
        <v>196</v>
      </c>
      <c r="B60" s="72" t="s">
        <v>197</v>
      </c>
      <c r="C60" s="72" t="s">
        <v>5</v>
      </c>
      <c r="D60" s="72" t="s">
        <v>6</v>
      </c>
    </row>
    <row r="61" spans="1:4" ht="70.05" customHeight="1" x14ac:dyDescent="0.3">
      <c r="A61" s="72" t="s">
        <v>798</v>
      </c>
      <c r="B61" s="72"/>
      <c r="C61" s="72" t="s">
        <v>11</v>
      </c>
      <c r="D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1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800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801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802</v>
      </c>
      <c r="B11" s="30" t="s">
        <v>803</v>
      </c>
      <c r="C11" s="30"/>
      <c r="D11" s="13">
        <v>50858005.002099998</v>
      </c>
      <c r="E11" s="14">
        <v>657080.34</v>
      </c>
      <c r="F11" s="15">
        <v>0.99690000000000001</v>
      </c>
      <c r="G11" s="15"/>
    </row>
    <row r="12" spans="1:8" x14ac:dyDescent="0.3">
      <c r="A12" s="16" t="s">
        <v>120</v>
      </c>
      <c r="B12" s="31"/>
      <c r="C12" s="31"/>
      <c r="D12" s="17"/>
      <c r="E12" s="18">
        <v>657080.34</v>
      </c>
      <c r="F12" s="19">
        <v>0.99690000000000001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150</v>
      </c>
      <c r="B14" s="32"/>
      <c r="C14" s="32"/>
      <c r="D14" s="22"/>
      <c r="E14" s="18">
        <v>657080.34</v>
      </c>
      <c r="F14" s="19">
        <v>0.99690000000000001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151</v>
      </c>
      <c r="B16" s="30"/>
      <c r="C16" s="30"/>
      <c r="D16" s="13"/>
      <c r="E16" s="14"/>
      <c r="F16" s="15"/>
      <c r="G16" s="15"/>
    </row>
    <row r="17" spans="1:7" x14ac:dyDescent="0.3">
      <c r="A17" s="12" t="s">
        <v>152</v>
      </c>
      <c r="B17" s="30"/>
      <c r="C17" s="30"/>
      <c r="D17" s="13"/>
      <c r="E17" s="14">
        <v>2238.59</v>
      </c>
      <c r="F17" s="15">
        <v>3.3999999999999998E-3</v>
      </c>
      <c r="G17" s="15">
        <v>6.6409999999999997E-2</v>
      </c>
    </row>
    <row r="18" spans="1:7" x14ac:dyDescent="0.3">
      <c r="A18" s="16" t="s">
        <v>120</v>
      </c>
      <c r="B18" s="31"/>
      <c r="C18" s="31"/>
      <c r="D18" s="17"/>
      <c r="E18" s="18">
        <v>2238.59</v>
      </c>
      <c r="F18" s="19">
        <v>3.3999999999999998E-3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150</v>
      </c>
      <c r="B20" s="32"/>
      <c r="C20" s="32"/>
      <c r="D20" s="22"/>
      <c r="E20" s="18">
        <v>2238.59</v>
      </c>
      <c r="F20" s="19">
        <v>3.3999999999999998E-3</v>
      </c>
      <c r="G20" s="20"/>
    </row>
    <row r="21" spans="1:7" x14ac:dyDescent="0.3">
      <c r="A21" s="12" t="s">
        <v>153</v>
      </c>
      <c r="B21" s="30"/>
      <c r="C21" s="30"/>
      <c r="D21" s="13"/>
      <c r="E21" s="14">
        <v>0.40730119999999997</v>
      </c>
      <c r="F21" s="15">
        <v>0</v>
      </c>
      <c r="G21" s="15"/>
    </row>
    <row r="22" spans="1:7" x14ac:dyDescent="0.3">
      <c r="A22" s="12" t="s">
        <v>154</v>
      </c>
      <c r="B22" s="30"/>
      <c r="C22" s="30"/>
      <c r="D22" s="13"/>
      <c r="E22" s="23">
        <v>-200.62730120000001</v>
      </c>
      <c r="F22" s="24">
        <v>-2.9999999999999997E-4</v>
      </c>
      <c r="G22" s="15">
        <v>6.6409999999999997E-2</v>
      </c>
    </row>
    <row r="23" spans="1:7" x14ac:dyDescent="0.3">
      <c r="A23" s="25" t="s">
        <v>155</v>
      </c>
      <c r="B23" s="33"/>
      <c r="C23" s="33"/>
      <c r="D23" s="26"/>
      <c r="E23" s="27">
        <v>659118.71</v>
      </c>
      <c r="F23" s="28">
        <v>1</v>
      </c>
      <c r="G23" s="28"/>
    </row>
    <row r="28" spans="1:7" x14ac:dyDescent="0.3">
      <c r="A28" s="1" t="s">
        <v>158</v>
      </c>
    </row>
    <row r="29" spans="1:7" x14ac:dyDescent="0.3">
      <c r="A29" s="47" t="s">
        <v>159</v>
      </c>
      <c r="B29" s="34" t="s">
        <v>112</v>
      </c>
    </row>
    <row r="30" spans="1:7" x14ac:dyDescent="0.3">
      <c r="A30" t="s">
        <v>160</v>
      </c>
    </row>
    <row r="31" spans="1:7" x14ac:dyDescent="0.3">
      <c r="A31" t="s">
        <v>161</v>
      </c>
      <c r="B31" t="s">
        <v>162</v>
      </c>
      <c r="C31" t="s">
        <v>162</v>
      </c>
    </row>
    <row r="32" spans="1:7" x14ac:dyDescent="0.3">
      <c r="B32" s="48">
        <v>45138</v>
      </c>
      <c r="C32" s="48">
        <v>45169</v>
      </c>
    </row>
    <row r="33" spans="1:5" x14ac:dyDescent="0.3">
      <c r="A33" t="s">
        <v>166</v>
      </c>
      <c r="B33">
        <v>12.8634</v>
      </c>
      <c r="C33">
        <v>12.8912</v>
      </c>
      <c r="E33" s="2"/>
    </row>
    <row r="34" spans="1:5" x14ac:dyDescent="0.3">
      <c r="A34" t="s">
        <v>167</v>
      </c>
      <c r="B34">
        <v>12.8634</v>
      </c>
      <c r="C34">
        <v>12.8912</v>
      </c>
      <c r="E34" s="2"/>
    </row>
    <row r="35" spans="1:5" x14ac:dyDescent="0.3">
      <c r="A35" t="s">
        <v>630</v>
      </c>
      <c r="B35">
        <v>12.8634</v>
      </c>
      <c r="C35">
        <v>12.8912</v>
      </c>
      <c r="E35" s="2"/>
    </row>
    <row r="36" spans="1:5" x14ac:dyDescent="0.3">
      <c r="A36" t="s">
        <v>631</v>
      </c>
      <c r="B36">
        <v>12.8634</v>
      </c>
      <c r="C36">
        <v>12.8912</v>
      </c>
      <c r="E36" s="2"/>
    </row>
    <row r="37" spans="1:5" x14ac:dyDescent="0.3">
      <c r="E37" s="2"/>
    </row>
    <row r="38" spans="1:5" x14ac:dyDescent="0.3">
      <c r="A38" t="s">
        <v>177</v>
      </c>
      <c r="B38" s="34" t="s">
        <v>112</v>
      </c>
    </row>
    <row r="39" spans="1:5" x14ac:dyDescent="0.3">
      <c r="A39" t="s">
        <v>178</v>
      </c>
      <c r="B39" s="34" t="s">
        <v>112</v>
      </c>
    </row>
    <row r="40" spans="1:5" ht="28.95" customHeight="1" x14ac:dyDescent="0.3">
      <c r="A40" s="47" t="s">
        <v>179</v>
      </c>
      <c r="B40" s="34" t="s">
        <v>112</v>
      </c>
    </row>
    <row r="41" spans="1:5" ht="28.95" customHeight="1" x14ac:dyDescent="0.3">
      <c r="A41" s="47" t="s">
        <v>180</v>
      </c>
      <c r="B41" s="34" t="s">
        <v>112</v>
      </c>
    </row>
    <row r="42" spans="1:5" x14ac:dyDescent="0.3">
      <c r="A42" t="s">
        <v>181</v>
      </c>
      <c r="B42" s="49">
        <f>+B56</f>
        <v>6.2101036453524951</v>
      </c>
    </row>
    <row r="43" spans="1:5" ht="43.5" customHeight="1" x14ac:dyDescent="0.3">
      <c r="A43" s="47" t="s">
        <v>182</v>
      </c>
      <c r="B43" s="34" t="s">
        <v>112</v>
      </c>
    </row>
    <row r="44" spans="1:5" ht="28.95" customHeight="1" x14ac:dyDescent="0.3">
      <c r="A44" s="47" t="s">
        <v>183</v>
      </c>
      <c r="B44" s="34" t="s">
        <v>112</v>
      </c>
    </row>
    <row r="45" spans="1:5" ht="28.95" customHeight="1" x14ac:dyDescent="0.3">
      <c r="A45" s="47" t="s">
        <v>184</v>
      </c>
      <c r="B45" s="34" t="s">
        <v>112</v>
      </c>
    </row>
    <row r="46" spans="1:5" x14ac:dyDescent="0.3">
      <c r="A46" t="s">
        <v>185</v>
      </c>
      <c r="B46" s="34" t="s">
        <v>112</v>
      </c>
    </row>
    <row r="47" spans="1:5" x14ac:dyDescent="0.3">
      <c r="A47" t="s">
        <v>186</v>
      </c>
      <c r="B47" s="34" t="s">
        <v>112</v>
      </c>
    </row>
    <row r="49" spans="1:4" x14ac:dyDescent="0.3">
      <c r="A49" t="s">
        <v>187</v>
      </c>
    </row>
    <row r="50" spans="1:4" x14ac:dyDescent="0.3">
      <c r="A50" s="54" t="s">
        <v>188</v>
      </c>
      <c r="B50" s="54" t="s">
        <v>804</v>
      </c>
    </row>
    <row r="51" spans="1:4" x14ac:dyDescent="0.3">
      <c r="A51" s="54" t="s">
        <v>190</v>
      </c>
      <c r="B51" s="54" t="s">
        <v>799</v>
      </c>
    </row>
    <row r="52" spans="1:4" x14ac:dyDescent="0.3">
      <c r="A52" s="54"/>
      <c r="B52" s="54"/>
    </row>
    <row r="53" spans="1:4" x14ac:dyDescent="0.3">
      <c r="A53" s="54" t="s">
        <v>192</v>
      </c>
      <c r="B53" s="55">
        <v>7.5054153445165754</v>
      </c>
    </row>
    <row r="54" spans="1:4" x14ac:dyDescent="0.3">
      <c r="A54" s="54"/>
      <c r="B54" s="54"/>
    </row>
    <row r="55" spans="1:4" x14ac:dyDescent="0.3">
      <c r="A55" s="54" t="s">
        <v>193</v>
      </c>
      <c r="B55" s="56">
        <v>0</v>
      </c>
    </row>
    <row r="56" spans="1:4" x14ac:dyDescent="0.3">
      <c r="A56" s="54" t="s">
        <v>194</v>
      </c>
      <c r="B56" s="56">
        <v>6.2101036453524951</v>
      </c>
    </row>
    <row r="57" spans="1:4" x14ac:dyDescent="0.3">
      <c r="A57" s="54"/>
      <c r="B57" s="54"/>
    </row>
    <row r="58" spans="1:4" x14ac:dyDescent="0.3">
      <c r="A58" s="54" t="s">
        <v>195</v>
      </c>
      <c r="B58" s="57">
        <v>45169</v>
      </c>
    </row>
    <row r="60" spans="1:4" ht="70.05" customHeight="1" x14ac:dyDescent="0.3">
      <c r="A60" s="72" t="s">
        <v>196</v>
      </c>
      <c r="B60" s="72" t="s">
        <v>197</v>
      </c>
      <c r="C60" s="72" t="s">
        <v>5</v>
      </c>
      <c r="D60" s="72" t="s">
        <v>6</v>
      </c>
    </row>
    <row r="61" spans="1:4" ht="70.05" customHeight="1" x14ac:dyDescent="0.3">
      <c r="A61" s="72" t="s">
        <v>804</v>
      </c>
      <c r="B61" s="72"/>
      <c r="C61" s="72" t="s">
        <v>14</v>
      </c>
      <c r="D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7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805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806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291</v>
      </c>
      <c r="B12" s="30"/>
      <c r="C12" s="30"/>
      <c r="D12" s="13"/>
      <c r="E12" s="14"/>
      <c r="F12" s="15"/>
      <c r="G12" s="15"/>
    </row>
    <row r="13" spans="1:8" x14ac:dyDescent="0.3">
      <c r="A13" s="12" t="s">
        <v>518</v>
      </c>
      <c r="B13" s="30" t="s">
        <v>519</v>
      </c>
      <c r="C13" s="30" t="s">
        <v>117</v>
      </c>
      <c r="D13" s="13">
        <v>15000000</v>
      </c>
      <c r="E13" s="14">
        <v>14997.02</v>
      </c>
      <c r="F13" s="15">
        <v>3.3700000000000001E-2</v>
      </c>
      <c r="G13" s="15">
        <v>7.3000760306000001E-2</v>
      </c>
    </row>
    <row r="14" spans="1:8" x14ac:dyDescent="0.3">
      <c r="A14" s="16" t="s">
        <v>120</v>
      </c>
      <c r="B14" s="31"/>
      <c r="C14" s="31"/>
      <c r="D14" s="17"/>
      <c r="E14" s="18">
        <v>14997.02</v>
      </c>
      <c r="F14" s="19">
        <v>3.3700000000000001E-2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294</v>
      </c>
      <c r="B17" s="30"/>
      <c r="C17" s="30"/>
      <c r="D17" s="13"/>
      <c r="E17" s="14"/>
      <c r="F17" s="15"/>
      <c r="G17" s="15"/>
    </row>
    <row r="18" spans="1:7" x14ac:dyDescent="0.3">
      <c r="A18" s="16" t="s">
        <v>120</v>
      </c>
      <c r="B18" s="30"/>
      <c r="C18" s="30"/>
      <c r="D18" s="13"/>
      <c r="E18" s="35" t="s">
        <v>112</v>
      </c>
      <c r="F18" s="36" t="s">
        <v>112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295</v>
      </c>
      <c r="B20" s="30"/>
      <c r="C20" s="30"/>
      <c r="D20" s="13"/>
      <c r="E20" s="14"/>
      <c r="F20" s="15"/>
      <c r="G20" s="15"/>
    </row>
    <row r="21" spans="1:7" x14ac:dyDescent="0.3">
      <c r="A21" s="16" t="s">
        <v>120</v>
      </c>
      <c r="B21" s="30"/>
      <c r="C21" s="30"/>
      <c r="D21" s="13"/>
      <c r="E21" s="35" t="s">
        <v>112</v>
      </c>
      <c r="F21" s="36" t="s">
        <v>112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150</v>
      </c>
      <c r="B23" s="32"/>
      <c r="C23" s="32"/>
      <c r="D23" s="22"/>
      <c r="E23" s="18">
        <v>14997.02</v>
      </c>
      <c r="F23" s="19">
        <v>3.3700000000000001E-2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795</v>
      </c>
      <c r="B26" s="30"/>
      <c r="C26" s="30"/>
      <c r="D26" s="13"/>
      <c r="E26" s="14"/>
      <c r="F26" s="15"/>
      <c r="G26" s="15"/>
    </row>
    <row r="27" spans="1:7" x14ac:dyDescent="0.3">
      <c r="A27" s="12" t="s">
        <v>807</v>
      </c>
      <c r="B27" s="30" t="s">
        <v>808</v>
      </c>
      <c r="C27" s="30"/>
      <c r="D27" s="13">
        <v>37122130</v>
      </c>
      <c r="E27" s="14">
        <v>428459.91</v>
      </c>
      <c r="F27" s="15">
        <v>0.96419999999999995</v>
      </c>
      <c r="G27" s="15"/>
    </row>
    <row r="28" spans="1:7" x14ac:dyDescent="0.3">
      <c r="A28" s="16" t="s">
        <v>120</v>
      </c>
      <c r="B28" s="31"/>
      <c r="C28" s="31"/>
      <c r="D28" s="17"/>
      <c r="E28" s="18">
        <v>428459.91</v>
      </c>
      <c r="F28" s="19">
        <v>0.96419999999999995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150</v>
      </c>
      <c r="B30" s="32"/>
      <c r="C30" s="32"/>
      <c r="D30" s="22"/>
      <c r="E30" s="18">
        <v>428459.91</v>
      </c>
      <c r="F30" s="19">
        <v>0.96419999999999995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151</v>
      </c>
      <c r="B32" s="30"/>
      <c r="C32" s="30"/>
      <c r="D32" s="13"/>
      <c r="E32" s="14"/>
      <c r="F32" s="15"/>
      <c r="G32" s="15"/>
    </row>
    <row r="33" spans="1:7" x14ac:dyDescent="0.3">
      <c r="A33" s="12" t="s">
        <v>152</v>
      </c>
      <c r="B33" s="30"/>
      <c r="C33" s="30"/>
      <c r="D33" s="13"/>
      <c r="E33" s="14">
        <v>105.98</v>
      </c>
      <c r="F33" s="15">
        <v>2.0000000000000001E-4</v>
      </c>
      <c r="G33" s="15">
        <v>6.6409999999999997E-2</v>
      </c>
    </row>
    <row r="34" spans="1:7" x14ac:dyDescent="0.3">
      <c r="A34" s="16" t="s">
        <v>120</v>
      </c>
      <c r="B34" s="31"/>
      <c r="C34" s="31"/>
      <c r="D34" s="17"/>
      <c r="E34" s="18">
        <v>105.98</v>
      </c>
      <c r="F34" s="19">
        <v>2.0000000000000001E-4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150</v>
      </c>
      <c r="B36" s="32"/>
      <c r="C36" s="32"/>
      <c r="D36" s="22"/>
      <c r="E36" s="18">
        <v>105.98</v>
      </c>
      <c r="F36" s="19">
        <v>2.0000000000000001E-4</v>
      </c>
      <c r="G36" s="20"/>
    </row>
    <row r="37" spans="1:7" x14ac:dyDescent="0.3">
      <c r="A37" s="12" t="s">
        <v>153</v>
      </c>
      <c r="B37" s="30"/>
      <c r="C37" s="30"/>
      <c r="D37" s="13"/>
      <c r="E37" s="14">
        <v>400.34428270000001</v>
      </c>
      <c r="F37" s="15">
        <v>8.9999999999999998E-4</v>
      </c>
      <c r="G37" s="15"/>
    </row>
    <row r="38" spans="1:7" x14ac:dyDescent="0.3">
      <c r="A38" s="12" t="s">
        <v>154</v>
      </c>
      <c r="B38" s="30"/>
      <c r="C38" s="30"/>
      <c r="D38" s="13"/>
      <c r="E38" s="14">
        <v>401.78571729999999</v>
      </c>
      <c r="F38" s="15">
        <v>1E-3</v>
      </c>
      <c r="G38" s="15">
        <v>6.6409999999999997E-2</v>
      </c>
    </row>
    <row r="39" spans="1:7" x14ac:dyDescent="0.3">
      <c r="A39" s="25" t="s">
        <v>155</v>
      </c>
      <c r="B39" s="33"/>
      <c r="C39" s="33"/>
      <c r="D39" s="26"/>
      <c r="E39" s="27">
        <v>444365.04</v>
      </c>
      <c r="F39" s="28">
        <v>1</v>
      </c>
      <c r="G39" s="28"/>
    </row>
    <row r="41" spans="1:7" x14ac:dyDescent="0.3">
      <c r="A41" s="1" t="s">
        <v>157</v>
      </c>
    </row>
    <row r="44" spans="1:7" x14ac:dyDescent="0.3">
      <c r="A44" s="1" t="s">
        <v>158</v>
      </c>
    </row>
    <row r="45" spans="1:7" x14ac:dyDescent="0.3">
      <c r="A45" s="47" t="s">
        <v>159</v>
      </c>
      <c r="B45" s="34" t="s">
        <v>112</v>
      </c>
    </row>
    <row r="46" spans="1:7" x14ac:dyDescent="0.3">
      <c r="A46" t="s">
        <v>160</v>
      </c>
    </row>
    <row r="47" spans="1:7" x14ac:dyDescent="0.3">
      <c r="A47" t="s">
        <v>161</v>
      </c>
      <c r="B47" t="s">
        <v>162</v>
      </c>
      <c r="C47" t="s">
        <v>162</v>
      </c>
    </row>
    <row r="48" spans="1:7" x14ac:dyDescent="0.3">
      <c r="B48" s="48">
        <v>45138</v>
      </c>
      <c r="C48" s="48">
        <v>45169</v>
      </c>
    </row>
    <row r="49" spans="1:5" x14ac:dyDescent="0.3">
      <c r="A49" t="s">
        <v>166</v>
      </c>
      <c r="B49">
        <v>11.4941</v>
      </c>
      <c r="C49">
        <v>11.521100000000001</v>
      </c>
      <c r="E49" s="2"/>
    </row>
    <row r="50" spans="1:5" x14ac:dyDescent="0.3">
      <c r="A50" t="s">
        <v>167</v>
      </c>
      <c r="B50">
        <v>11.4941</v>
      </c>
      <c r="C50">
        <v>11.521100000000001</v>
      </c>
      <c r="E50" s="2"/>
    </row>
    <row r="51" spans="1:5" x14ac:dyDescent="0.3">
      <c r="A51" t="s">
        <v>630</v>
      </c>
      <c r="B51">
        <v>11.4941</v>
      </c>
      <c r="C51">
        <v>11.521100000000001</v>
      </c>
      <c r="E51" s="2"/>
    </row>
    <row r="52" spans="1:5" x14ac:dyDescent="0.3">
      <c r="A52" t="s">
        <v>631</v>
      </c>
      <c r="B52">
        <v>11.4941</v>
      </c>
      <c r="C52">
        <v>11.521100000000001</v>
      </c>
      <c r="E52" s="2"/>
    </row>
    <row r="53" spans="1:5" x14ac:dyDescent="0.3">
      <c r="E53" s="2"/>
    </row>
    <row r="54" spans="1:5" x14ac:dyDescent="0.3">
      <c r="A54" t="s">
        <v>177</v>
      </c>
      <c r="B54" s="34" t="s">
        <v>112</v>
      </c>
    </row>
    <row r="55" spans="1:5" x14ac:dyDescent="0.3">
      <c r="A55" t="s">
        <v>178</v>
      </c>
      <c r="B55" s="34" t="s">
        <v>112</v>
      </c>
    </row>
    <row r="56" spans="1:5" ht="28.95" customHeight="1" x14ac:dyDescent="0.3">
      <c r="A56" s="47" t="s">
        <v>179</v>
      </c>
      <c r="B56" s="34" t="s">
        <v>112</v>
      </c>
    </row>
    <row r="57" spans="1:5" ht="28.95" customHeight="1" x14ac:dyDescent="0.3">
      <c r="A57" s="47" t="s">
        <v>180</v>
      </c>
      <c r="B57" s="34" t="s">
        <v>112</v>
      </c>
    </row>
    <row r="58" spans="1:5" x14ac:dyDescent="0.3">
      <c r="A58" t="s">
        <v>181</v>
      </c>
      <c r="B58" s="49">
        <f>+B72</f>
        <v>7.2725441591219484</v>
      </c>
    </row>
    <row r="59" spans="1:5" ht="43.5" customHeight="1" x14ac:dyDescent="0.3">
      <c r="A59" s="47" t="s">
        <v>182</v>
      </c>
      <c r="B59" s="34" t="s">
        <v>112</v>
      </c>
    </row>
    <row r="60" spans="1:5" ht="28.95" customHeight="1" x14ac:dyDescent="0.3">
      <c r="A60" s="47" t="s">
        <v>183</v>
      </c>
      <c r="B60" s="34" t="s">
        <v>112</v>
      </c>
    </row>
    <row r="61" spans="1:5" ht="28.95" customHeight="1" x14ac:dyDescent="0.3">
      <c r="A61" s="47" t="s">
        <v>184</v>
      </c>
      <c r="B61" s="34" t="s">
        <v>112</v>
      </c>
    </row>
    <row r="62" spans="1:5" x14ac:dyDescent="0.3">
      <c r="A62" t="s">
        <v>185</v>
      </c>
      <c r="B62" s="34" t="s">
        <v>112</v>
      </c>
    </row>
    <row r="63" spans="1:5" x14ac:dyDescent="0.3">
      <c r="A63" t="s">
        <v>186</v>
      </c>
      <c r="B63" s="34" t="s">
        <v>112</v>
      </c>
    </row>
    <row r="65" spans="1:4" x14ac:dyDescent="0.3">
      <c r="A65" t="s">
        <v>187</v>
      </c>
    </row>
    <row r="66" spans="1:4" x14ac:dyDescent="0.3">
      <c r="A66" s="54" t="s">
        <v>188</v>
      </c>
      <c r="B66" s="54" t="s">
        <v>809</v>
      </c>
    </row>
    <row r="67" spans="1:4" x14ac:dyDescent="0.3">
      <c r="A67" s="54" t="s">
        <v>190</v>
      </c>
      <c r="B67" s="54" t="s">
        <v>799</v>
      </c>
    </row>
    <row r="68" spans="1:4" x14ac:dyDescent="0.3">
      <c r="A68" s="54"/>
      <c r="B68" s="54"/>
    </row>
    <row r="69" spans="1:4" x14ac:dyDescent="0.3">
      <c r="A69" s="54" t="s">
        <v>192</v>
      </c>
      <c r="B69" s="55">
        <v>7.4890017447601638</v>
      </c>
    </row>
    <row r="70" spans="1:4" x14ac:dyDescent="0.3">
      <c r="A70" s="54"/>
      <c r="B70" s="54"/>
    </row>
    <row r="71" spans="1:4" x14ac:dyDescent="0.3">
      <c r="A71" s="54" t="s">
        <v>193</v>
      </c>
      <c r="B71" s="56">
        <v>0.182</v>
      </c>
    </row>
    <row r="72" spans="1:4" x14ac:dyDescent="0.3">
      <c r="A72" s="54" t="s">
        <v>194</v>
      </c>
      <c r="B72" s="56">
        <v>7.2725441591219484</v>
      </c>
    </row>
    <row r="73" spans="1:4" x14ac:dyDescent="0.3">
      <c r="A73" s="54"/>
      <c r="B73" s="54"/>
    </row>
    <row r="74" spans="1:4" x14ac:dyDescent="0.3">
      <c r="A74" s="54" t="s">
        <v>195</v>
      </c>
      <c r="B74" s="57">
        <v>45169</v>
      </c>
    </row>
    <row r="76" spans="1:4" ht="70.05" customHeight="1" x14ac:dyDescent="0.3">
      <c r="A76" s="72" t="s">
        <v>196</v>
      </c>
      <c r="B76" s="72" t="s">
        <v>197</v>
      </c>
      <c r="C76" s="72" t="s">
        <v>5</v>
      </c>
      <c r="D76" s="72" t="s">
        <v>6</v>
      </c>
    </row>
    <row r="77" spans="1:4" ht="70.05" customHeight="1" x14ac:dyDescent="0.3">
      <c r="A77" s="72" t="s">
        <v>809</v>
      </c>
      <c r="B77" s="72"/>
      <c r="C77" s="72" t="s">
        <v>16</v>
      </c>
      <c r="D7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1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810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811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812</v>
      </c>
      <c r="B11" s="30" t="s">
        <v>813</v>
      </c>
      <c r="C11" s="30"/>
      <c r="D11" s="13">
        <v>38338812</v>
      </c>
      <c r="E11" s="14">
        <v>415680.9</v>
      </c>
      <c r="F11" s="15">
        <v>0.99890000000000001</v>
      </c>
      <c r="G11" s="15"/>
    </row>
    <row r="12" spans="1:8" x14ac:dyDescent="0.3">
      <c r="A12" s="16" t="s">
        <v>120</v>
      </c>
      <c r="B12" s="31"/>
      <c r="C12" s="31"/>
      <c r="D12" s="17"/>
      <c r="E12" s="18">
        <v>415680.9</v>
      </c>
      <c r="F12" s="19">
        <v>0.99890000000000001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150</v>
      </c>
      <c r="B14" s="32"/>
      <c r="C14" s="32"/>
      <c r="D14" s="22"/>
      <c r="E14" s="18">
        <v>415680.9</v>
      </c>
      <c r="F14" s="19">
        <v>0.99890000000000001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151</v>
      </c>
      <c r="B16" s="30"/>
      <c r="C16" s="30"/>
      <c r="D16" s="13"/>
      <c r="E16" s="14"/>
      <c r="F16" s="15"/>
      <c r="G16" s="15"/>
    </row>
    <row r="17" spans="1:7" x14ac:dyDescent="0.3">
      <c r="A17" s="12" t="s">
        <v>152</v>
      </c>
      <c r="B17" s="30"/>
      <c r="C17" s="30"/>
      <c r="D17" s="13"/>
      <c r="E17" s="14">
        <v>371.93</v>
      </c>
      <c r="F17" s="15">
        <v>8.9999999999999998E-4</v>
      </c>
      <c r="G17" s="15">
        <v>6.6409999999999997E-2</v>
      </c>
    </row>
    <row r="18" spans="1:7" x14ac:dyDescent="0.3">
      <c r="A18" s="16" t="s">
        <v>120</v>
      </c>
      <c r="B18" s="31"/>
      <c r="C18" s="31"/>
      <c r="D18" s="17"/>
      <c r="E18" s="18">
        <v>371.93</v>
      </c>
      <c r="F18" s="19">
        <v>8.9999999999999998E-4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150</v>
      </c>
      <c r="B20" s="32"/>
      <c r="C20" s="32"/>
      <c r="D20" s="22"/>
      <c r="E20" s="18">
        <v>371.93</v>
      </c>
      <c r="F20" s="19">
        <v>8.9999999999999998E-4</v>
      </c>
      <c r="G20" s="20"/>
    </row>
    <row r="21" spans="1:7" x14ac:dyDescent="0.3">
      <c r="A21" s="12" t="s">
        <v>153</v>
      </c>
      <c r="B21" s="30"/>
      <c r="C21" s="30"/>
      <c r="D21" s="13"/>
      <c r="E21" s="14">
        <v>6.7671300000000004E-2</v>
      </c>
      <c r="F21" s="15">
        <v>0</v>
      </c>
      <c r="G21" s="15"/>
    </row>
    <row r="22" spans="1:7" x14ac:dyDescent="0.3">
      <c r="A22" s="12" t="s">
        <v>154</v>
      </c>
      <c r="B22" s="30"/>
      <c r="C22" s="30"/>
      <c r="D22" s="13"/>
      <c r="E22" s="14">
        <v>95.352328700000001</v>
      </c>
      <c r="F22" s="15">
        <v>2.0000000000000001E-4</v>
      </c>
      <c r="G22" s="15">
        <v>6.6409999999999997E-2</v>
      </c>
    </row>
    <row r="23" spans="1:7" x14ac:dyDescent="0.3">
      <c r="A23" s="25" t="s">
        <v>155</v>
      </c>
      <c r="B23" s="33"/>
      <c r="C23" s="33"/>
      <c r="D23" s="26"/>
      <c r="E23" s="27">
        <v>416148.25</v>
      </c>
      <c r="F23" s="28">
        <v>1</v>
      </c>
      <c r="G23" s="28"/>
    </row>
    <row r="28" spans="1:7" x14ac:dyDescent="0.3">
      <c r="A28" s="1" t="s">
        <v>158</v>
      </c>
    </row>
    <row r="29" spans="1:7" x14ac:dyDescent="0.3">
      <c r="A29" s="47" t="s">
        <v>159</v>
      </c>
      <c r="B29" s="34" t="s">
        <v>112</v>
      </c>
    </row>
    <row r="30" spans="1:7" x14ac:dyDescent="0.3">
      <c r="A30" t="s">
        <v>160</v>
      </c>
    </row>
    <row r="31" spans="1:7" x14ac:dyDescent="0.3">
      <c r="A31" t="s">
        <v>161</v>
      </c>
      <c r="B31" t="s">
        <v>162</v>
      </c>
      <c r="C31" t="s">
        <v>162</v>
      </c>
    </row>
    <row r="32" spans="1:7" x14ac:dyDescent="0.3">
      <c r="B32" s="48">
        <v>45138</v>
      </c>
      <c r="C32" s="48">
        <v>45169</v>
      </c>
    </row>
    <row r="33" spans="1:5" x14ac:dyDescent="0.3">
      <c r="A33" t="s">
        <v>166</v>
      </c>
      <c r="B33">
        <v>10.7897</v>
      </c>
      <c r="C33">
        <v>10.8271</v>
      </c>
      <c r="E33" s="2"/>
    </row>
    <row r="34" spans="1:5" x14ac:dyDescent="0.3">
      <c r="A34" t="s">
        <v>167</v>
      </c>
      <c r="B34">
        <v>10.7897</v>
      </c>
      <c r="C34">
        <v>10.8271</v>
      </c>
      <c r="E34" s="2"/>
    </row>
    <row r="35" spans="1:5" x14ac:dyDescent="0.3">
      <c r="A35" t="s">
        <v>630</v>
      </c>
      <c r="B35">
        <v>10.7897</v>
      </c>
      <c r="C35">
        <v>10.8271</v>
      </c>
      <c r="E35" s="2"/>
    </row>
    <row r="36" spans="1:5" x14ac:dyDescent="0.3">
      <c r="A36" t="s">
        <v>631</v>
      </c>
      <c r="B36">
        <v>10.7897</v>
      </c>
      <c r="C36">
        <v>10.8271</v>
      </c>
      <c r="E36" s="2"/>
    </row>
    <row r="37" spans="1:5" x14ac:dyDescent="0.3">
      <c r="E37" s="2"/>
    </row>
    <row r="38" spans="1:5" x14ac:dyDescent="0.3">
      <c r="A38" t="s">
        <v>177</v>
      </c>
      <c r="B38" s="34" t="s">
        <v>112</v>
      </c>
    </row>
    <row r="39" spans="1:5" x14ac:dyDescent="0.3">
      <c r="A39" t="s">
        <v>178</v>
      </c>
      <c r="B39" s="34" t="s">
        <v>112</v>
      </c>
    </row>
    <row r="40" spans="1:5" ht="28.95" customHeight="1" x14ac:dyDescent="0.3">
      <c r="A40" s="47" t="s">
        <v>179</v>
      </c>
      <c r="B40" s="34" t="s">
        <v>112</v>
      </c>
    </row>
    <row r="41" spans="1:5" ht="28.95" customHeight="1" x14ac:dyDescent="0.3">
      <c r="A41" s="47" t="s">
        <v>180</v>
      </c>
      <c r="B41" s="34" t="s">
        <v>112</v>
      </c>
    </row>
    <row r="42" spans="1:5" x14ac:dyDescent="0.3">
      <c r="A42" t="s">
        <v>181</v>
      </c>
      <c r="B42" s="49">
        <f>+B56</f>
        <v>8.5213321217299143</v>
      </c>
    </row>
    <row r="43" spans="1:5" ht="43.5" customHeight="1" x14ac:dyDescent="0.3">
      <c r="A43" s="47" t="s">
        <v>182</v>
      </c>
      <c r="B43" s="34" t="s">
        <v>112</v>
      </c>
    </row>
    <row r="44" spans="1:5" ht="28.95" customHeight="1" x14ac:dyDescent="0.3">
      <c r="A44" s="47" t="s">
        <v>183</v>
      </c>
      <c r="B44" s="34" t="s">
        <v>112</v>
      </c>
    </row>
    <row r="45" spans="1:5" ht="28.95" customHeight="1" x14ac:dyDescent="0.3">
      <c r="A45" s="47" t="s">
        <v>184</v>
      </c>
      <c r="B45" s="34" t="s">
        <v>112</v>
      </c>
    </row>
    <row r="46" spans="1:5" x14ac:dyDescent="0.3">
      <c r="A46" t="s">
        <v>185</v>
      </c>
      <c r="B46" s="34" t="s">
        <v>112</v>
      </c>
    </row>
    <row r="47" spans="1:5" x14ac:dyDescent="0.3">
      <c r="A47" t="s">
        <v>186</v>
      </c>
      <c r="B47" s="34" t="s">
        <v>112</v>
      </c>
    </row>
    <row r="49" spans="1:4" x14ac:dyDescent="0.3">
      <c r="A49" t="s">
        <v>187</v>
      </c>
    </row>
    <row r="50" spans="1:4" x14ac:dyDescent="0.3">
      <c r="A50" s="54" t="s">
        <v>188</v>
      </c>
      <c r="B50" s="54" t="s">
        <v>814</v>
      </c>
    </row>
    <row r="51" spans="1:4" x14ac:dyDescent="0.3">
      <c r="A51" s="54" t="s">
        <v>190</v>
      </c>
      <c r="B51" s="54" t="s">
        <v>799</v>
      </c>
    </row>
    <row r="52" spans="1:4" x14ac:dyDescent="0.3">
      <c r="A52" s="54"/>
      <c r="B52" s="54"/>
    </row>
    <row r="53" spans="1:4" x14ac:dyDescent="0.3">
      <c r="A53" s="54" t="s">
        <v>192</v>
      </c>
      <c r="B53" s="55">
        <v>7.5102216078030732</v>
      </c>
    </row>
    <row r="54" spans="1:4" x14ac:dyDescent="0.3">
      <c r="A54" s="54"/>
      <c r="B54" s="54"/>
    </row>
    <row r="55" spans="1:4" x14ac:dyDescent="0.3">
      <c r="A55" s="54" t="s">
        <v>193</v>
      </c>
      <c r="B55" s="56">
        <v>0</v>
      </c>
    </row>
    <row r="56" spans="1:4" x14ac:dyDescent="0.3">
      <c r="A56" s="54" t="s">
        <v>194</v>
      </c>
      <c r="B56" s="56">
        <v>8.5213321217299143</v>
      </c>
    </row>
    <row r="57" spans="1:4" x14ac:dyDescent="0.3">
      <c r="A57" s="54"/>
      <c r="B57" s="54"/>
    </row>
    <row r="58" spans="1:4" x14ac:dyDescent="0.3">
      <c r="A58" s="54" t="s">
        <v>195</v>
      </c>
      <c r="B58" s="57">
        <v>45169</v>
      </c>
    </row>
    <row r="60" spans="1:4" ht="70.05" customHeight="1" x14ac:dyDescent="0.3">
      <c r="A60" s="72" t="s">
        <v>196</v>
      </c>
      <c r="B60" s="72" t="s">
        <v>197</v>
      </c>
      <c r="C60" s="72" t="s">
        <v>5</v>
      </c>
      <c r="D60" s="72" t="s">
        <v>6</v>
      </c>
    </row>
    <row r="61" spans="1:4" ht="70.05" customHeight="1" x14ac:dyDescent="0.3">
      <c r="A61" s="72" t="s">
        <v>815</v>
      </c>
      <c r="B61" s="72"/>
      <c r="C61" s="72" t="s">
        <v>18</v>
      </c>
      <c r="D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1"/>
  <sheetViews>
    <sheetView showGridLines="0" workbookViewId="0">
      <pane ySplit="4" topLeftCell="A5" activePane="bottomLeft" state="frozen"/>
      <selection pane="bottomLeft" activeCell="B10" sqref="B10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816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817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818</v>
      </c>
      <c r="B11" s="30" t="s">
        <v>819</v>
      </c>
      <c r="C11" s="30"/>
      <c r="D11" s="13">
        <v>18172273</v>
      </c>
      <c r="E11" s="14">
        <v>191225.01</v>
      </c>
      <c r="F11" s="15">
        <v>1.0004999999999999</v>
      </c>
      <c r="G11" s="15"/>
    </row>
    <row r="12" spans="1:8" x14ac:dyDescent="0.3">
      <c r="A12" s="16" t="s">
        <v>120</v>
      </c>
      <c r="B12" s="31"/>
      <c r="C12" s="31"/>
      <c r="D12" s="17"/>
      <c r="E12" s="18">
        <v>191225.01</v>
      </c>
      <c r="F12" s="19">
        <v>1.0004999999999999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150</v>
      </c>
      <c r="B14" s="32"/>
      <c r="C14" s="32"/>
      <c r="D14" s="22"/>
      <c r="E14" s="18">
        <v>191225.01</v>
      </c>
      <c r="F14" s="19">
        <v>1.0004999999999999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151</v>
      </c>
      <c r="B16" s="30"/>
      <c r="C16" s="30"/>
      <c r="D16" s="13"/>
      <c r="E16" s="14"/>
      <c r="F16" s="15"/>
      <c r="G16" s="15"/>
    </row>
    <row r="17" spans="1:7" x14ac:dyDescent="0.3">
      <c r="A17" s="12" t="s">
        <v>152</v>
      </c>
      <c r="B17" s="30"/>
      <c r="C17" s="30"/>
      <c r="D17" s="13"/>
      <c r="E17" s="14">
        <v>703.87</v>
      </c>
      <c r="F17" s="15">
        <v>3.7000000000000002E-3</v>
      </c>
      <c r="G17" s="15">
        <v>6.6409999999999997E-2</v>
      </c>
    </row>
    <row r="18" spans="1:7" x14ac:dyDescent="0.3">
      <c r="A18" s="16" t="s">
        <v>120</v>
      </c>
      <c r="B18" s="31"/>
      <c r="C18" s="31"/>
      <c r="D18" s="17"/>
      <c r="E18" s="18">
        <v>703.87</v>
      </c>
      <c r="F18" s="19">
        <v>3.7000000000000002E-3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150</v>
      </c>
      <c r="B20" s="32"/>
      <c r="C20" s="32"/>
      <c r="D20" s="22"/>
      <c r="E20" s="18">
        <v>703.87</v>
      </c>
      <c r="F20" s="19">
        <v>3.7000000000000002E-3</v>
      </c>
      <c r="G20" s="20"/>
    </row>
    <row r="21" spans="1:7" x14ac:dyDescent="0.3">
      <c r="A21" s="12" t="s">
        <v>153</v>
      </c>
      <c r="B21" s="30"/>
      <c r="C21" s="30"/>
      <c r="D21" s="13"/>
      <c r="E21" s="14">
        <v>0.12806609999999999</v>
      </c>
      <c r="F21" s="15">
        <v>0</v>
      </c>
      <c r="G21" s="15"/>
    </row>
    <row r="22" spans="1:7" x14ac:dyDescent="0.3">
      <c r="A22" s="12" t="s">
        <v>154</v>
      </c>
      <c r="B22" s="30"/>
      <c r="C22" s="30"/>
      <c r="D22" s="13"/>
      <c r="E22" s="23">
        <v>-792.02806610000005</v>
      </c>
      <c r="F22" s="24">
        <v>-4.1999999999999997E-3</v>
      </c>
      <c r="G22" s="15">
        <v>6.6409999999999997E-2</v>
      </c>
    </row>
    <row r="23" spans="1:7" x14ac:dyDescent="0.3">
      <c r="A23" s="25" t="s">
        <v>155</v>
      </c>
      <c r="B23" s="33"/>
      <c r="C23" s="33"/>
      <c r="D23" s="26"/>
      <c r="E23" s="27">
        <v>191136.98</v>
      </c>
      <c r="F23" s="28">
        <v>1</v>
      </c>
      <c r="G23" s="28"/>
    </row>
    <row r="28" spans="1:7" x14ac:dyDescent="0.3">
      <c r="A28" s="1" t="s">
        <v>158</v>
      </c>
    </row>
    <row r="29" spans="1:7" x14ac:dyDescent="0.3">
      <c r="A29" s="47" t="s">
        <v>159</v>
      </c>
      <c r="B29" s="34" t="s">
        <v>112</v>
      </c>
    </row>
    <row r="30" spans="1:7" x14ac:dyDescent="0.3">
      <c r="A30" t="s">
        <v>160</v>
      </c>
    </row>
    <row r="31" spans="1:7" x14ac:dyDescent="0.3">
      <c r="A31" t="s">
        <v>161</v>
      </c>
      <c r="B31" t="s">
        <v>162</v>
      </c>
      <c r="C31" t="s">
        <v>162</v>
      </c>
    </row>
    <row r="32" spans="1:7" x14ac:dyDescent="0.3">
      <c r="B32" s="48">
        <v>45138</v>
      </c>
      <c r="C32" s="48">
        <v>45169</v>
      </c>
    </row>
    <row r="33" spans="1:5" x14ac:dyDescent="0.3">
      <c r="A33" t="s">
        <v>664</v>
      </c>
      <c r="B33">
        <v>10.520200000000001</v>
      </c>
      <c r="C33">
        <v>10.554399999999999</v>
      </c>
      <c r="E33" s="2"/>
    </row>
    <row r="34" spans="1:5" x14ac:dyDescent="0.3">
      <c r="A34" t="s">
        <v>167</v>
      </c>
      <c r="B34">
        <v>10.520200000000001</v>
      </c>
      <c r="C34">
        <v>10.554399999999999</v>
      </c>
      <c r="E34" s="2"/>
    </row>
    <row r="35" spans="1:5" x14ac:dyDescent="0.3">
      <c r="A35" t="s">
        <v>665</v>
      </c>
      <c r="B35">
        <v>10.520200000000001</v>
      </c>
      <c r="C35">
        <v>10.554399999999999</v>
      </c>
      <c r="E35" s="2"/>
    </row>
    <row r="36" spans="1:5" x14ac:dyDescent="0.3">
      <c r="A36" t="s">
        <v>631</v>
      </c>
      <c r="B36">
        <v>10.520200000000001</v>
      </c>
      <c r="C36">
        <v>10.554399999999999</v>
      </c>
      <c r="E36" s="2"/>
    </row>
    <row r="37" spans="1:5" x14ac:dyDescent="0.3">
      <c r="E37" s="2"/>
    </row>
    <row r="38" spans="1:5" x14ac:dyDescent="0.3">
      <c r="A38" t="s">
        <v>177</v>
      </c>
      <c r="B38" s="34" t="s">
        <v>112</v>
      </c>
    </row>
    <row r="39" spans="1:5" x14ac:dyDescent="0.3">
      <c r="A39" t="s">
        <v>178</v>
      </c>
      <c r="B39" s="34" t="s">
        <v>112</v>
      </c>
    </row>
    <row r="40" spans="1:5" ht="28.95" customHeight="1" x14ac:dyDescent="0.3">
      <c r="A40" s="47" t="s">
        <v>179</v>
      </c>
      <c r="B40" s="34" t="s">
        <v>112</v>
      </c>
    </row>
    <row r="41" spans="1:5" ht="28.95" customHeight="1" x14ac:dyDescent="0.3">
      <c r="A41" s="47" t="s">
        <v>180</v>
      </c>
      <c r="B41" s="34" t="s">
        <v>112</v>
      </c>
    </row>
    <row r="42" spans="1:5" x14ac:dyDescent="0.3">
      <c r="A42" t="s">
        <v>181</v>
      </c>
      <c r="B42" s="49">
        <f>+B56</f>
        <v>9.3365979457619996</v>
      </c>
    </row>
    <row r="43" spans="1:5" ht="43.5" customHeight="1" x14ac:dyDescent="0.3">
      <c r="A43" s="47" t="s">
        <v>182</v>
      </c>
      <c r="B43" s="34" t="s">
        <v>112</v>
      </c>
    </row>
    <row r="44" spans="1:5" ht="28.95" customHeight="1" x14ac:dyDescent="0.3">
      <c r="A44" s="47" t="s">
        <v>183</v>
      </c>
      <c r="B44" s="34" t="s">
        <v>112</v>
      </c>
    </row>
    <row r="45" spans="1:5" ht="28.95" customHeight="1" x14ac:dyDescent="0.3">
      <c r="A45" s="47" t="s">
        <v>184</v>
      </c>
      <c r="B45" s="34" t="s">
        <v>112</v>
      </c>
    </row>
    <row r="46" spans="1:5" x14ac:dyDescent="0.3">
      <c r="A46" t="s">
        <v>185</v>
      </c>
      <c r="B46" s="34" t="s">
        <v>112</v>
      </c>
    </row>
    <row r="47" spans="1:5" x14ac:dyDescent="0.3">
      <c r="A47" t="s">
        <v>186</v>
      </c>
      <c r="B47" s="34" t="s">
        <v>112</v>
      </c>
    </row>
    <row r="49" spans="1:4" x14ac:dyDescent="0.3">
      <c r="A49" t="s">
        <v>187</v>
      </c>
    </row>
    <row r="50" spans="1:4" x14ac:dyDescent="0.3">
      <c r="A50" s="54" t="s">
        <v>188</v>
      </c>
      <c r="B50" s="54" t="s">
        <v>820</v>
      </c>
    </row>
    <row r="51" spans="1:4" x14ac:dyDescent="0.3">
      <c r="A51" s="54" t="s">
        <v>190</v>
      </c>
      <c r="B51" s="54" t="s">
        <v>799</v>
      </c>
    </row>
    <row r="52" spans="1:4" x14ac:dyDescent="0.3">
      <c r="A52" s="54"/>
      <c r="B52" s="54"/>
    </row>
    <row r="53" spans="1:4" x14ac:dyDescent="0.3">
      <c r="A53" s="54" t="s">
        <v>192</v>
      </c>
      <c r="B53" s="55">
        <v>7.4893910007689479</v>
      </c>
    </row>
    <row r="54" spans="1:4" x14ac:dyDescent="0.3">
      <c r="A54" s="54"/>
      <c r="B54" s="54"/>
    </row>
    <row r="55" spans="1:4" x14ac:dyDescent="0.3">
      <c r="A55" s="54" t="s">
        <v>193</v>
      </c>
      <c r="B55" s="56">
        <v>0</v>
      </c>
    </row>
    <row r="56" spans="1:4" x14ac:dyDescent="0.3">
      <c r="A56" s="54" t="s">
        <v>194</v>
      </c>
      <c r="B56" s="56">
        <v>9.3365979457619996</v>
      </c>
    </row>
    <row r="57" spans="1:4" x14ac:dyDescent="0.3">
      <c r="A57" s="54"/>
      <c r="B57" s="54"/>
    </row>
    <row r="58" spans="1:4" x14ac:dyDescent="0.3">
      <c r="A58" s="54" t="s">
        <v>195</v>
      </c>
      <c r="B58" s="57">
        <v>45169</v>
      </c>
    </row>
    <row r="60" spans="1:4" ht="70.05" customHeight="1" x14ac:dyDescent="0.3">
      <c r="A60" s="72" t="s">
        <v>196</v>
      </c>
      <c r="B60" s="72" t="s">
        <v>197</v>
      </c>
      <c r="C60" s="72" t="s">
        <v>5</v>
      </c>
      <c r="D60" s="72" t="s">
        <v>6</v>
      </c>
    </row>
    <row r="61" spans="1:4" ht="70.05" customHeight="1" x14ac:dyDescent="0.3">
      <c r="A61" s="72" t="s">
        <v>821</v>
      </c>
      <c r="B61" s="72"/>
      <c r="C61" s="72" t="s">
        <v>20</v>
      </c>
      <c r="D6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4"/>
  <sheetViews>
    <sheetView showGridLines="0" workbookViewId="0">
      <pane ySplit="4" topLeftCell="A5" activePane="bottomLeft" state="frozen"/>
      <selection pane="bottomLeft" activeCell="B7" sqref="B7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822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823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291</v>
      </c>
      <c r="B12" s="30"/>
      <c r="C12" s="30"/>
      <c r="D12" s="13"/>
      <c r="E12" s="14"/>
      <c r="F12" s="15"/>
      <c r="G12" s="15"/>
    </row>
    <row r="13" spans="1:8" x14ac:dyDescent="0.3">
      <c r="A13" s="12" t="s">
        <v>606</v>
      </c>
      <c r="B13" s="30" t="s">
        <v>607</v>
      </c>
      <c r="C13" s="30" t="s">
        <v>117</v>
      </c>
      <c r="D13" s="13">
        <v>7500000</v>
      </c>
      <c r="E13" s="14">
        <v>7547.06</v>
      </c>
      <c r="F13" s="15">
        <v>0.55230000000000001</v>
      </c>
      <c r="G13" s="15">
        <v>7.2945860560999998E-2</v>
      </c>
    </row>
    <row r="14" spans="1:8" x14ac:dyDescent="0.3">
      <c r="A14" s="12" t="s">
        <v>824</v>
      </c>
      <c r="B14" s="30" t="s">
        <v>825</v>
      </c>
      <c r="C14" s="30" t="s">
        <v>117</v>
      </c>
      <c r="D14" s="13">
        <v>5000000</v>
      </c>
      <c r="E14" s="14">
        <v>5016.53</v>
      </c>
      <c r="F14" s="15">
        <v>0.36709999999999998</v>
      </c>
      <c r="G14" s="15">
        <v>7.2594742581999994E-2</v>
      </c>
    </row>
    <row r="15" spans="1:8" x14ac:dyDescent="0.3">
      <c r="A15" s="16" t="s">
        <v>120</v>
      </c>
      <c r="B15" s="31"/>
      <c r="C15" s="31"/>
      <c r="D15" s="17"/>
      <c r="E15" s="18">
        <v>12563.59</v>
      </c>
      <c r="F15" s="19">
        <v>0.9194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651</v>
      </c>
      <c r="B17" s="30"/>
      <c r="C17" s="30"/>
      <c r="D17" s="13"/>
      <c r="E17" s="14"/>
      <c r="F17" s="15"/>
      <c r="G17" s="15"/>
    </row>
    <row r="18" spans="1:7" x14ac:dyDescent="0.3">
      <c r="A18" s="12" t="s">
        <v>826</v>
      </c>
      <c r="B18" s="30" t="s">
        <v>827</v>
      </c>
      <c r="C18" s="30" t="s">
        <v>117</v>
      </c>
      <c r="D18" s="13">
        <v>9100</v>
      </c>
      <c r="E18" s="14">
        <v>9.48</v>
      </c>
      <c r="F18" s="15">
        <v>6.9999999999999999E-4</v>
      </c>
      <c r="G18" s="15">
        <v>7.5692568335999993E-2</v>
      </c>
    </row>
    <row r="19" spans="1:7" x14ac:dyDescent="0.3">
      <c r="A19" s="16" t="s">
        <v>120</v>
      </c>
      <c r="B19" s="31"/>
      <c r="C19" s="31"/>
      <c r="D19" s="17"/>
      <c r="E19" s="18">
        <v>9.48</v>
      </c>
      <c r="F19" s="19">
        <v>6.9999999999999999E-4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6" t="s">
        <v>294</v>
      </c>
      <c r="B22" s="30"/>
      <c r="C22" s="30"/>
      <c r="D22" s="13"/>
      <c r="E22" s="14"/>
      <c r="F22" s="15"/>
      <c r="G22" s="15"/>
    </row>
    <row r="23" spans="1:7" x14ac:dyDescent="0.3">
      <c r="A23" s="16" t="s">
        <v>120</v>
      </c>
      <c r="B23" s="30"/>
      <c r="C23" s="30"/>
      <c r="D23" s="13"/>
      <c r="E23" s="35" t="s">
        <v>112</v>
      </c>
      <c r="F23" s="36" t="s">
        <v>112</v>
      </c>
      <c r="G23" s="15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6" t="s">
        <v>295</v>
      </c>
      <c r="B25" s="30"/>
      <c r="C25" s="30"/>
      <c r="D25" s="13"/>
      <c r="E25" s="14"/>
      <c r="F25" s="15"/>
      <c r="G25" s="15"/>
    </row>
    <row r="26" spans="1:7" x14ac:dyDescent="0.3">
      <c r="A26" s="16" t="s">
        <v>120</v>
      </c>
      <c r="B26" s="30"/>
      <c r="C26" s="30"/>
      <c r="D26" s="13"/>
      <c r="E26" s="35" t="s">
        <v>112</v>
      </c>
      <c r="F26" s="36" t="s">
        <v>112</v>
      </c>
      <c r="G26" s="15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21" t="s">
        <v>150</v>
      </c>
      <c r="B28" s="32"/>
      <c r="C28" s="32"/>
      <c r="D28" s="22"/>
      <c r="E28" s="18">
        <v>12573.07</v>
      </c>
      <c r="F28" s="19">
        <v>0.92010000000000003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151</v>
      </c>
      <c r="B31" s="30"/>
      <c r="C31" s="30"/>
      <c r="D31" s="13"/>
      <c r="E31" s="14"/>
      <c r="F31" s="15"/>
      <c r="G31" s="15"/>
    </row>
    <row r="32" spans="1:7" x14ac:dyDescent="0.3">
      <c r="A32" s="12" t="s">
        <v>152</v>
      </c>
      <c r="B32" s="30"/>
      <c r="C32" s="30"/>
      <c r="D32" s="13"/>
      <c r="E32" s="14">
        <v>1006.82</v>
      </c>
      <c r="F32" s="15">
        <v>7.3700000000000002E-2</v>
      </c>
      <c r="G32" s="15">
        <v>6.6409999999999997E-2</v>
      </c>
    </row>
    <row r="33" spans="1:7" x14ac:dyDescent="0.3">
      <c r="A33" s="16" t="s">
        <v>120</v>
      </c>
      <c r="B33" s="31"/>
      <c r="C33" s="31"/>
      <c r="D33" s="17"/>
      <c r="E33" s="18">
        <v>1006.82</v>
      </c>
      <c r="F33" s="19">
        <v>7.3700000000000002E-2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21" t="s">
        <v>150</v>
      </c>
      <c r="B35" s="32"/>
      <c r="C35" s="32"/>
      <c r="D35" s="22"/>
      <c r="E35" s="18">
        <v>1006.82</v>
      </c>
      <c r="F35" s="19">
        <v>7.3700000000000002E-2</v>
      </c>
      <c r="G35" s="20"/>
    </row>
    <row r="36" spans="1:7" x14ac:dyDescent="0.3">
      <c r="A36" s="12" t="s">
        <v>153</v>
      </c>
      <c r="B36" s="30"/>
      <c r="C36" s="30"/>
      <c r="D36" s="13"/>
      <c r="E36" s="14">
        <v>54.956936399999996</v>
      </c>
      <c r="F36" s="15">
        <v>4.0210000000000003E-3</v>
      </c>
      <c r="G36" s="15"/>
    </row>
    <row r="37" spans="1:7" x14ac:dyDescent="0.3">
      <c r="A37" s="12" t="s">
        <v>154</v>
      </c>
      <c r="B37" s="30"/>
      <c r="C37" s="30"/>
      <c r="D37" s="13"/>
      <c r="E37" s="14">
        <v>31.053063600000002</v>
      </c>
      <c r="F37" s="15">
        <v>2.1789999999999999E-3</v>
      </c>
      <c r="G37" s="15">
        <v>6.6409999999999997E-2</v>
      </c>
    </row>
    <row r="38" spans="1:7" x14ac:dyDescent="0.3">
      <c r="A38" s="25" t="s">
        <v>155</v>
      </c>
      <c r="B38" s="33"/>
      <c r="C38" s="33"/>
      <c r="D38" s="26"/>
      <c r="E38" s="27">
        <v>13665.9</v>
      </c>
      <c r="F38" s="28">
        <v>1</v>
      </c>
      <c r="G38" s="28"/>
    </row>
    <row r="40" spans="1:7" x14ac:dyDescent="0.3">
      <c r="A40" s="1" t="s">
        <v>157</v>
      </c>
    </row>
    <row r="43" spans="1:7" x14ac:dyDescent="0.3">
      <c r="A43" s="1" t="s">
        <v>158</v>
      </c>
    </row>
    <row r="44" spans="1:7" x14ac:dyDescent="0.3">
      <c r="A44" s="47" t="s">
        <v>159</v>
      </c>
      <c r="B44" s="34" t="s">
        <v>112</v>
      </c>
    </row>
    <row r="45" spans="1:7" x14ac:dyDescent="0.3">
      <c r="A45" t="s">
        <v>160</v>
      </c>
    </row>
    <row r="46" spans="1:7" x14ac:dyDescent="0.3">
      <c r="A46" t="s">
        <v>161</v>
      </c>
      <c r="B46" t="s">
        <v>162</v>
      </c>
      <c r="C46" t="s">
        <v>162</v>
      </c>
    </row>
    <row r="47" spans="1:7" x14ac:dyDescent="0.3">
      <c r="B47" s="48">
        <v>45138</v>
      </c>
      <c r="C47" s="48">
        <v>45169</v>
      </c>
    </row>
    <row r="48" spans="1:7" x14ac:dyDescent="0.3">
      <c r="A48" t="s">
        <v>163</v>
      </c>
      <c r="B48" t="s">
        <v>165</v>
      </c>
      <c r="C48" t="s">
        <v>165</v>
      </c>
      <c r="E48" s="2"/>
    </row>
    <row r="49" spans="1:5" x14ac:dyDescent="0.3">
      <c r="A49" t="s">
        <v>164</v>
      </c>
      <c r="B49" t="s">
        <v>165</v>
      </c>
      <c r="C49" t="s">
        <v>165</v>
      </c>
      <c r="E49" s="2"/>
    </row>
    <row r="50" spans="1:5" x14ac:dyDescent="0.3">
      <c r="A50" t="s">
        <v>626</v>
      </c>
      <c r="B50" t="s">
        <v>165</v>
      </c>
      <c r="C50" t="s">
        <v>165</v>
      </c>
      <c r="E50" s="2"/>
    </row>
    <row r="51" spans="1:5" x14ac:dyDescent="0.3">
      <c r="A51" t="s">
        <v>166</v>
      </c>
      <c r="B51">
        <v>22.136199999999999</v>
      </c>
      <c r="C51">
        <v>22.270099999999999</v>
      </c>
      <c r="E51" s="2"/>
    </row>
    <row r="52" spans="1:5" x14ac:dyDescent="0.3">
      <c r="A52" t="s">
        <v>167</v>
      </c>
      <c r="B52">
        <v>22.048100000000002</v>
      </c>
      <c r="C52">
        <v>22.1814</v>
      </c>
      <c r="E52" s="2"/>
    </row>
    <row r="53" spans="1:5" x14ac:dyDescent="0.3">
      <c r="A53" t="s">
        <v>627</v>
      </c>
      <c r="B53">
        <v>16.600000000000001</v>
      </c>
      <c r="C53">
        <v>16.6722</v>
      </c>
      <c r="E53" s="2"/>
    </row>
    <row r="54" spans="1:5" x14ac:dyDescent="0.3">
      <c r="A54" t="s">
        <v>628</v>
      </c>
      <c r="B54">
        <v>15.8468</v>
      </c>
      <c r="C54">
        <v>15.8841</v>
      </c>
      <c r="E54" s="2"/>
    </row>
    <row r="55" spans="1:5" x14ac:dyDescent="0.3">
      <c r="A55" t="s">
        <v>171</v>
      </c>
      <c r="B55">
        <v>21.0806</v>
      </c>
      <c r="C55">
        <v>21.196200000000001</v>
      </c>
      <c r="E55" s="2"/>
    </row>
    <row r="56" spans="1:5" x14ac:dyDescent="0.3">
      <c r="A56" t="s">
        <v>175</v>
      </c>
      <c r="B56" t="s">
        <v>165</v>
      </c>
      <c r="C56" t="s">
        <v>165</v>
      </c>
      <c r="E56" s="2"/>
    </row>
    <row r="57" spans="1:5" x14ac:dyDescent="0.3">
      <c r="A57" t="s">
        <v>629</v>
      </c>
      <c r="B57" t="s">
        <v>165</v>
      </c>
      <c r="C57" t="s">
        <v>165</v>
      </c>
      <c r="E57" s="2"/>
    </row>
    <row r="58" spans="1:5" x14ac:dyDescent="0.3">
      <c r="A58" t="s">
        <v>630</v>
      </c>
      <c r="B58">
        <v>21.071200000000001</v>
      </c>
      <c r="C58">
        <v>21.186800000000002</v>
      </c>
      <c r="E58" s="2"/>
    </row>
    <row r="59" spans="1:5" x14ac:dyDescent="0.3">
      <c r="A59" t="s">
        <v>631</v>
      </c>
      <c r="B59">
        <v>21.0852</v>
      </c>
      <c r="C59">
        <v>21.200800000000001</v>
      </c>
      <c r="E59" s="2"/>
    </row>
    <row r="60" spans="1:5" x14ac:dyDescent="0.3">
      <c r="A60" t="s">
        <v>632</v>
      </c>
      <c r="B60">
        <v>10.349500000000001</v>
      </c>
      <c r="C60">
        <v>10.3949</v>
      </c>
      <c r="E60" s="2"/>
    </row>
    <row r="61" spans="1:5" x14ac:dyDescent="0.3">
      <c r="A61" t="s">
        <v>633</v>
      </c>
      <c r="B61">
        <v>10.268700000000001</v>
      </c>
      <c r="C61">
        <v>10.318199999999999</v>
      </c>
      <c r="E61" s="2"/>
    </row>
    <row r="62" spans="1:5" x14ac:dyDescent="0.3">
      <c r="A62" t="s">
        <v>176</v>
      </c>
      <c r="E62" s="2"/>
    </row>
    <row r="64" spans="1:5" x14ac:dyDescent="0.3">
      <c r="A64" t="s">
        <v>634</v>
      </c>
    </row>
    <row r="66" spans="1:4" x14ac:dyDescent="0.3">
      <c r="A66" s="50" t="s">
        <v>635</v>
      </c>
      <c r="B66" s="50" t="s">
        <v>636</v>
      </c>
      <c r="C66" s="50" t="s">
        <v>637</v>
      </c>
      <c r="D66" s="50" t="s">
        <v>638</v>
      </c>
    </row>
    <row r="67" spans="1:4" x14ac:dyDescent="0.3">
      <c r="A67" s="50" t="s">
        <v>640</v>
      </c>
      <c r="B67" s="50"/>
      <c r="C67" s="50">
        <v>2.8134900000000001E-2</v>
      </c>
      <c r="D67" s="50">
        <v>2.8134900000000001E-2</v>
      </c>
    </row>
    <row r="68" spans="1:4" x14ac:dyDescent="0.3">
      <c r="A68" s="50" t="s">
        <v>641</v>
      </c>
      <c r="B68" s="50"/>
      <c r="C68" s="50">
        <v>5.8285299999999998E-2</v>
      </c>
      <c r="D68" s="50">
        <v>5.8285299999999998E-2</v>
      </c>
    </row>
    <row r="69" spans="1:4" x14ac:dyDescent="0.3">
      <c r="A69" s="50" t="s">
        <v>643</v>
      </c>
      <c r="B69" s="50"/>
      <c r="C69" s="50">
        <v>1.1344E-2</v>
      </c>
      <c r="D69" s="50">
        <v>1.1344E-2</v>
      </c>
    </row>
    <row r="70" spans="1:4" x14ac:dyDescent="0.3">
      <c r="A70" s="50" t="s">
        <v>644</v>
      </c>
      <c r="B70" s="50"/>
      <c r="C70" s="50">
        <v>6.7470999999999998E-3</v>
      </c>
      <c r="D70" s="50">
        <v>6.7470999999999998E-3</v>
      </c>
    </row>
    <row r="72" spans="1:4" x14ac:dyDescent="0.3">
      <c r="A72" t="s">
        <v>178</v>
      </c>
      <c r="B72" s="34" t="s">
        <v>112</v>
      </c>
    </row>
    <row r="73" spans="1:4" ht="28.95" customHeight="1" x14ac:dyDescent="0.3">
      <c r="A73" s="47" t="s">
        <v>179</v>
      </c>
      <c r="B73" s="34" t="s">
        <v>112</v>
      </c>
    </row>
    <row r="74" spans="1:4" ht="28.95" customHeight="1" x14ac:dyDescent="0.3">
      <c r="A74" s="47" t="s">
        <v>180</v>
      </c>
      <c r="B74" s="34" t="s">
        <v>112</v>
      </c>
    </row>
    <row r="75" spans="1:4" x14ac:dyDescent="0.3">
      <c r="A75" t="s">
        <v>181</v>
      </c>
      <c r="B75" s="49">
        <f>+B89</f>
        <v>8.9119396108471243</v>
      </c>
    </row>
    <row r="76" spans="1:4" ht="43.5" customHeight="1" x14ac:dyDescent="0.3">
      <c r="A76" s="47" t="s">
        <v>182</v>
      </c>
      <c r="B76" s="34" t="s">
        <v>112</v>
      </c>
    </row>
    <row r="77" spans="1:4" ht="28.95" customHeight="1" x14ac:dyDescent="0.3">
      <c r="A77" s="47" t="s">
        <v>183</v>
      </c>
      <c r="B77" s="34" t="s">
        <v>112</v>
      </c>
    </row>
    <row r="78" spans="1:4" ht="28.95" customHeight="1" x14ac:dyDescent="0.3">
      <c r="A78" s="47" t="s">
        <v>184</v>
      </c>
      <c r="B78" s="34" t="s">
        <v>112</v>
      </c>
    </row>
    <row r="79" spans="1:4" x14ac:dyDescent="0.3">
      <c r="A79" t="s">
        <v>185</v>
      </c>
      <c r="B79" s="34" t="s">
        <v>112</v>
      </c>
    </row>
    <row r="80" spans="1:4" x14ac:dyDescent="0.3">
      <c r="A80" t="s">
        <v>186</v>
      </c>
      <c r="B80" s="34" t="s">
        <v>112</v>
      </c>
    </row>
    <row r="82" spans="1:6" x14ac:dyDescent="0.3">
      <c r="A82" t="s">
        <v>187</v>
      </c>
    </row>
    <row r="83" spans="1:6" x14ac:dyDescent="0.3">
      <c r="A83" s="54" t="s">
        <v>188</v>
      </c>
      <c r="B83" s="54" t="s">
        <v>828</v>
      </c>
    </row>
    <row r="84" spans="1:6" x14ac:dyDescent="0.3">
      <c r="A84" s="54" t="s">
        <v>190</v>
      </c>
      <c r="B84" s="54" t="s">
        <v>829</v>
      </c>
    </row>
    <row r="85" spans="1:6" x14ac:dyDescent="0.3">
      <c r="A85" s="54"/>
      <c r="B85" s="54"/>
    </row>
    <row r="86" spans="1:6" x14ac:dyDescent="0.3">
      <c r="A86" s="54" t="s">
        <v>192</v>
      </c>
      <c r="B86" s="55">
        <v>7.2297709136972159</v>
      </c>
    </row>
    <row r="87" spans="1:6" x14ac:dyDescent="0.3">
      <c r="A87" s="54"/>
      <c r="B87" s="54"/>
    </row>
    <row r="88" spans="1:6" x14ac:dyDescent="0.3">
      <c r="A88" s="54" t="s">
        <v>193</v>
      </c>
      <c r="B88" s="56">
        <v>6.5423999999999998</v>
      </c>
    </row>
    <row r="89" spans="1:6" x14ac:dyDescent="0.3">
      <c r="A89" s="54" t="s">
        <v>194</v>
      </c>
      <c r="B89" s="39">
        <v>8.9119396108471243</v>
      </c>
    </row>
    <row r="90" spans="1:6" x14ac:dyDescent="0.3">
      <c r="A90" s="54"/>
      <c r="B90" s="54"/>
    </row>
    <row r="91" spans="1:6" x14ac:dyDescent="0.3">
      <c r="A91" s="54" t="s">
        <v>195</v>
      </c>
      <c r="B91" s="57">
        <v>45169</v>
      </c>
    </row>
    <row r="93" spans="1:6" ht="70.05" customHeight="1" x14ac:dyDescent="0.3">
      <c r="A93" s="72" t="s">
        <v>196</v>
      </c>
      <c r="B93" s="72" t="s">
        <v>197</v>
      </c>
      <c r="C93" s="72" t="s">
        <v>5</v>
      </c>
      <c r="D93" s="72" t="s">
        <v>6</v>
      </c>
      <c r="E93" s="72" t="s">
        <v>5</v>
      </c>
      <c r="F93" s="72" t="s">
        <v>6</v>
      </c>
    </row>
    <row r="94" spans="1:6" ht="70.05" customHeight="1" x14ac:dyDescent="0.3">
      <c r="A94" s="72" t="s">
        <v>828</v>
      </c>
      <c r="B94" s="72"/>
      <c r="C94" s="72" t="s">
        <v>40</v>
      </c>
      <c r="D94" s="72"/>
      <c r="E94" s="72" t="s">
        <v>41</v>
      </c>
      <c r="F9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showGridLines="0" workbookViewId="0">
      <pane ySplit="4" topLeftCell="A86" activePane="bottomLeft" state="frozen"/>
      <selection pane="bottomLeft" activeCell="B9" sqref="B9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102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103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113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114</v>
      </c>
      <c r="B11" s="30"/>
      <c r="C11" s="30"/>
      <c r="D11" s="13"/>
      <c r="E11" s="14"/>
      <c r="F11" s="15"/>
      <c r="G11" s="15"/>
    </row>
    <row r="12" spans="1:8" x14ac:dyDescent="0.3">
      <c r="A12" s="12" t="s">
        <v>115</v>
      </c>
      <c r="B12" s="30" t="s">
        <v>116</v>
      </c>
      <c r="C12" s="30" t="s">
        <v>117</v>
      </c>
      <c r="D12" s="13">
        <v>2500000</v>
      </c>
      <c r="E12" s="14">
        <v>2438.84</v>
      </c>
      <c r="F12" s="15">
        <v>7.0999999999999994E-2</v>
      </c>
      <c r="G12" s="15">
        <v>6.9349999999999995E-2</v>
      </c>
    </row>
    <row r="13" spans="1:8" x14ac:dyDescent="0.3">
      <c r="A13" s="12" t="s">
        <v>118</v>
      </c>
      <c r="B13" s="30" t="s">
        <v>119</v>
      </c>
      <c r="C13" s="30" t="s">
        <v>117</v>
      </c>
      <c r="D13" s="13">
        <v>1000000</v>
      </c>
      <c r="E13" s="14">
        <v>982.3</v>
      </c>
      <c r="F13" s="15">
        <v>2.86E-2</v>
      </c>
      <c r="G13" s="15">
        <v>6.7805000000000004E-2</v>
      </c>
    </row>
    <row r="14" spans="1:8" x14ac:dyDescent="0.3">
      <c r="A14" s="16" t="s">
        <v>120</v>
      </c>
      <c r="B14" s="31"/>
      <c r="C14" s="31"/>
      <c r="D14" s="17"/>
      <c r="E14" s="18">
        <v>3421.14</v>
      </c>
      <c r="F14" s="19">
        <v>9.9599999999999994E-2</v>
      </c>
      <c r="G14" s="20"/>
    </row>
    <row r="15" spans="1:8" x14ac:dyDescent="0.3">
      <c r="A15" s="16" t="s">
        <v>121</v>
      </c>
      <c r="B15" s="30"/>
      <c r="C15" s="30"/>
      <c r="D15" s="13"/>
      <c r="E15" s="14"/>
      <c r="F15" s="15"/>
      <c r="G15" s="15"/>
    </row>
    <row r="16" spans="1:8" x14ac:dyDescent="0.3">
      <c r="A16" s="12" t="s">
        <v>122</v>
      </c>
      <c r="B16" s="30" t="s">
        <v>123</v>
      </c>
      <c r="C16" s="30" t="s">
        <v>124</v>
      </c>
      <c r="D16" s="13">
        <v>2500000</v>
      </c>
      <c r="E16" s="14">
        <v>2494.7800000000002</v>
      </c>
      <c r="F16" s="15">
        <v>7.2599999999999998E-2</v>
      </c>
      <c r="G16" s="15">
        <v>6.9445000000000007E-2</v>
      </c>
    </row>
    <row r="17" spans="1:7" x14ac:dyDescent="0.3">
      <c r="A17" s="12" t="s">
        <v>125</v>
      </c>
      <c r="B17" s="30" t="s">
        <v>126</v>
      </c>
      <c r="C17" s="30" t="s">
        <v>127</v>
      </c>
      <c r="D17" s="13">
        <v>2500000</v>
      </c>
      <c r="E17" s="14">
        <v>2464.9699999999998</v>
      </c>
      <c r="F17" s="15">
        <v>7.17E-2</v>
      </c>
      <c r="G17" s="15">
        <v>7.1050000000000002E-2</v>
      </c>
    </row>
    <row r="18" spans="1:7" x14ac:dyDescent="0.3">
      <c r="A18" s="12" t="s">
        <v>128</v>
      </c>
      <c r="B18" s="30" t="s">
        <v>129</v>
      </c>
      <c r="C18" s="30" t="s">
        <v>127</v>
      </c>
      <c r="D18" s="13">
        <v>2500000</v>
      </c>
      <c r="E18" s="14">
        <v>2437.0700000000002</v>
      </c>
      <c r="F18" s="15">
        <v>7.0900000000000005E-2</v>
      </c>
      <c r="G18" s="15">
        <v>7.195E-2</v>
      </c>
    </row>
    <row r="19" spans="1:7" x14ac:dyDescent="0.3">
      <c r="A19" s="12" t="s">
        <v>130</v>
      </c>
      <c r="B19" s="30" t="s">
        <v>131</v>
      </c>
      <c r="C19" s="30" t="s">
        <v>127</v>
      </c>
      <c r="D19" s="13">
        <v>2500000</v>
      </c>
      <c r="E19" s="14">
        <v>2413.9299999999998</v>
      </c>
      <c r="F19" s="15">
        <v>7.0300000000000001E-2</v>
      </c>
      <c r="G19" s="15">
        <v>7.1900000000000006E-2</v>
      </c>
    </row>
    <row r="20" spans="1:7" x14ac:dyDescent="0.3">
      <c r="A20" s="12" t="s">
        <v>132</v>
      </c>
      <c r="B20" s="30" t="s">
        <v>133</v>
      </c>
      <c r="C20" s="30" t="s">
        <v>134</v>
      </c>
      <c r="D20" s="13">
        <v>2500000</v>
      </c>
      <c r="E20" s="14">
        <v>2400.62</v>
      </c>
      <c r="F20" s="15">
        <v>6.9900000000000004E-2</v>
      </c>
      <c r="G20" s="15">
        <v>7.2299000000000002E-2</v>
      </c>
    </row>
    <row r="21" spans="1:7" x14ac:dyDescent="0.3">
      <c r="A21" s="12" t="s">
        <v>135</v>
      </c>
      <c r="B21" s="30" t="s">
        <v>136</v>
      </c>
      <c r="C21" s="30" t="s">
        <v>127</v>
      </c>
      <c r="D21" s="13">
        <v>2500000</v>
      </c>
      <c r="E21" s="14">
        <v>2375.2800000000002</v>
      </c>
      <c r="F21" s="15">
        <v>6.9099999999999995E-2</v>
      </c>
      <c r="G21" s="15">
        <v>7.3999999999999996E-2</v>
      </c>
    </row>
    <row r="22" spans="1:7" x14ac:dyDescent="0.3">
      <c r="A22" s="12" t="s">
        <v>137</v>
      </c>
      <c r="B22" s="30" t="s">
        <v>138</v>
      </c>
      <c r="C22" s="30" t="s">
        <v>127</v>
      </c>
      <c r="D22" s="13">
        <v>2500000</v>
      </c>
      <c r="E22" s="14">
        <v>2369.0500000000002</v>
      </c>
      <c r="F22" s="15">
        <v>6.9000000000000006E-2</v>
      </c>
      <c r="G22" s="15">
        <v>7.4450000000000002E-2</v>
      </c>
    </row>
    <row r="23" spans="1:7" x14ac:dyDescent="0.3">
      <c r="A23" s="16" t="s">
        <v>120</v>
      </c>
      <c r="B23" s="31"/>
      <c r="C23" s="31"/>
      <c r="D23" s="17"/>
      <c r="E23" s="18">
        <v>16955.7</v>
      </c>
      <c r="F23" s="19">
        <v>0.49349999999999999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6" t="s">
        <v>139</v>
      </c>
      <c r="B25" s="30"/>
      <c r="C25" s="30"/>
      <c r="D25" s="13"/>
      <c r="E25" s="14"/>
      <c r="F25" s="15"/>
      <c r="G25" s="15"/>
    </row>
    <row r="26" spans="1:7" x14ac:dyDescent="0.3">
      <c r="A26" s="12" t="s">
        <v>140</v>
      </c>
      <c r="B26" s="30" t="s">
        <v>141</v>
      </c>
      <c r="C26" s="30" t="s">
        <v>127</v>
      </c>
      <c r="D26" s="13">
        <v>2500000</v>
      </c>
      <c r="E26" s="14">
        <v>2498.4699999999998</v>
      </c>
      <c r="F26" s="15">
        <v>7.2700000000000001E-2</v>
      </c>
      <c r="G26" s="15">
        <v>7.4444999999999997E-2</v>
      </c>
    </row>
    <row r="27" spans="1:7" x14ac:dyDescent="0.3">
      <c r="A27" s="12" t="s">
        <v>142</v>
      </c>
      <c r="B27" s="30" t="s">
        <v>143</v>
      </c>
      <c r="C27" s="30" t="s">
        <v>127</v>
      </c>
      <c r="D27" s="13">
        <v>2500000</v>
      </c>
      <c r="E27" s="14">
        <v>2428.85</v>
      </c>
      <c r="F27" s="15">
        <v>7.0699999999999999E-2</v>
      </c>
      <c r="G27" s="15">
        <v>7.6373999999999997E-2</v>
      </c>
    </row>
    <row r="28" spans="1:7" x14ac:dyDescent="0.3">
      <c r="A28" s="12" t="s">
        <v>144</v>
      </c>
      <c r="B28" s="30" t="s">
        <v>145</v>
      </c>
      <c r="C28" s="30" t="s">
        <v>134</v>
      </c>
      <c r="D28" s="13">
        <v>2500000</v>
      </c>
      <c r="E28" s="14">
        <v>2413.56</v>
      </c>
      <c r="F28" s="15">
        <v>7.0300000000000001E-2</v>
      </c>
      <c r="G28" s="15">
        <v>7.5998999999999997E-2</v>
      </c>
    </row>
    <row r="29" spans="1:7" x14ac:dyDescent="0.3">
      <c r="A29" s="12" t="s">
        <v>146</v>
      </c>
      <c r="B29" s="30" t="s">
        <v>147</v>
      </c>
      <c r="C29" s="30" t="s">
        <v>127</v>
      </c>
      <c r="D29" s="13">
        <v>2500000</v>
      </c>
      <c r="E29" s="14">
        <v>2397.98</v>
      </c>
      <c r="F29" s="15">
        <v>6.9800000000000001E-2</v>
      </c>
      <c r="G29" s="15">
        <v>7.6499999999999999E-2</v>
      </c>
    </row>
    <row r="30" spans="1:7" x14ac:dyDescent="0.3">
      <c r="A30" s="12" t="s">
        <v>148</v>
      </c>
      <c r="B30" s="30" t="s">
        <v>149</v>
      </c>
      <c r="C30" s="30" t="s">
        <v>127</v>
      </c>
      <c r="D30" s="13">
        <v>2500000</v>
      </c>
      <c r="E30" s="14">
        <v>2375.4699999999998</v>
      </c>
      <c r="F30" s="15">
        <v>6.9099999999999995E-2</v>
      </c>
      <c r="G30" s="15">
        <v>7.6849000000000001E-2</v>
      </c>
    </row>
    <row r="31" spans="1:7" x14ac:dyDescent="0.3">
      <c r="A31" s="16" t="s">
        <v>120</v>
      </c>
      <c r="B31" s="31"/>
      <c r="C31" s="31"/>
      <c r="D31" s="17"/>
      <c r="E31" s="18">
        <v>12114.33</v>
      </c>
      <c r="F31" s="19">
        <v>0.35260000000000002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21" t="s">
        <v>150</v>
      </c>
      <c r="B33" s="32"/>
      <c r="C33" s="32"/>
      <c r="D33" s="22"/>
      <c r="E33" s="18">
        <v>32491.17</v>
      </c>
      <c r="F33" s="19">
        <v>0.94569999999999999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151</v>
      </c>
      <c r="B36" s="30"/>
      <c r="C36" s="30"/>
      <c r="D36" s="13"/>
      <c r="E36" s="14"/>
      <c r="F36" s="15"/>
      <c r="G36" s="15"/>
    </row>
    <row r="37" spans="1:7" x14ac:dyDescent="0.3">
      <c r="A37" s="12" t="s">
        <v>152</v>
      </c>
      <c r="B37" s="30"/>
      <c r="C37" s="30"/>
      <c r="D37" s="13"/>
      <c r="E37" s="14">
        <v>2007.63</v>
      </c>
      <c r="F37" s="15">
        <v>5.8400000000000001E-2</v>
      </c>
      <c r="G37" s="15">
        <v>6.6409999999999997E-2</v>
      </c>
    </row>
    <row r="38" spans="1:7" x14ac:dyDescent="0.3">
      <c r="A38" s="16" t="s">
        <v>120</v>
      </c>
      <c r="B38" s="31"/>
      <c r="C38" s="31"/>
      <c r="D38" s="17"/>
      <c r="E38" s="18">
        <v>2007.63</v>
      </c>
      <c r="F38" s="19">
        <v>5.8400000000000001E-2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21" t="s">
        <v>150</v>
      </c>
      <c r="B40" s="32"/>
      <c r="C40" s="32"/>
      <c r="D40" s="22"/>
      <c r="E40" s="18">
        <v>2007.63</v>
      </c>
      <c r="F40" s="19">
        <v>5.8400000000000001E-2</v>
      </c>
      <c r="G40" s="20"/>
    </row>
    <row r="41" spans="1:7" x14ac:dyDescent="0.3">
      <c r="A41" s="12" t="s">
        <v>153</v>
      </c>
      <c r="B41" s="30"/>
      <c r="C41" s="30"/>
      <c r="D41" s="13"/>
      <c r="E41" s="14">
        <v>0.36527949999999998</v>
      </c>
      <c r="F41" s="15">
        <v>1.0000000000000001E-5</v>
      </c>
      <c r="G41" s="15"/>
    </row>
    <row r="42" spans="1:7" x14ac:dyDescent="0.3">
      <c r="A42" s="12" t="s">
        <v>154</v>
      </c>
      <c r="B42" s="30"/>
      <c r="C42" s="30"/>
      <c r="D42" s="13"/>
      <c r="E42" s="23">
        <v>-143.58527950000001</v>
      </c>
      <c r="F42" s="24">
        <v>-4.1099999999999999E-3</v>
      </c>
      <c r="G42" s="15">
        <v>6.6409999999999997E-2</v>
      </c>
    </row>
    <row r="43" spans="1:7" x14ac:dyDescent="0.3">
      <c r="A43" s="25" t="s">
        <v>155</v>
      </c>
      <c r="B43" s="33"/>
      <c r="C43" s="33"/>
      <c r="D43" s="26"/>
      <c r="E43" s="27">
        <v>34355.58</v>
      </c>
      <c r="F43" s="28">
        <v>1</v>
      </c>
      <c r="G43" s="28"/>
    </row>
    <row r="45" spans="1:7" x14ac:dyDescent="0.3">
      <c r="A45" s="1" t="s">
        <v>156</v>
      </c>
    </row>
    <row r="46" spans="1:7" x14ac:dyDescent="0.3">
      <c r="A46" s="1" t="s">
        <v>157</v>
      </c>
    </row>
    <row r="48" spans="1:7" x14ac:dyDescent="0.3">
      <c r="A48" s="1" t="s">
        <v>158</v>
      </c>
    </row>
    <row r="49" spans="1:5" x14ac:dyDescent="0.3">
      <c r="A49" s="47" t="s">
        <v>159</v>
      </c>
      <c r="B49" s="34" t="s">
        <v>112</v>
      </c>
    </row>
    <row r="50" spans="1:5" x14ac:dyDescent="0.3">
      <c r="A50" t="s">
        <v>160</v>
      </c>
    </row>
    <row r="51" spans="1:5" x14ac:dyDescent="0.3">
      <c r="A51" t="s">
        <v>161</v>
      </c>
      <c r="B51" t="s">
        <v>162</v>
      </c>
      <c r="C51" t="s">
        <v>162</v>
      </c>
    </row>
    <row r="52" spans="1:5" x14ac:dyDescent="0.3">
      <c r="B52" s="48">
        <v>45138</v>
      </c>
      <c r="C52" s="48">
        <v>45169</v>
      </c>
    </row>
    <row r="53" spans="1:5" x14ac:dyDescent="0.3">
      <c r="A53" t="s">
        <v>163</v>
      </c>
      <c r="B53">
        <v>27.196200000000001</v>
      </c>
      <c r="C53">
        <v>27.345700000000001</v>
      </c>
      <c r="E53" s="2"/>
    </row>
    <row r="54" spans="1:5" x14ac:dyDescent="0.3">
      <c r="A54" t="s">
        <v>164</v>
      </c>
      <c r="B54" t="s">
        <v>165</v>
      </c>
      <c r="C54" t="s">
        <v>165</v>
      </c>
      <c r="E54" s="2"/>
    </row>
    <row r="55" spans="1:5" x14ac:dyDescent="0.3">
      <c r="A55" t="s">
        <v>166</v>
      </c>
      <c r="B55">
        <v>27.1997</v>
      </c>
      <c r="C55">
        <v>27.349299999999999</v>
      </c>
      <c r="E55" s="2"/>
    </row>
    <row r="56" spans="1:5" x14ac:dyDescent="0.3">
      <c r="A56" t="s">
        <v>167</v>
      </c>
      <c r="B56">
        <v>25.364599999999999</v>
      </c>
      <c r="C56">
        <v>25.504000000000001</v>
      </c>
      <c r="E56" s="2"/>
    </row>
    <row r="57" spans="1:5" x14ac:dyDescent="0.3">
      <c r="A57" t="s">
        <v>168</v>
      </c>
      <c r="B57" t="s">
        <v>165</v>
      </c>
      <c r="C57" t="s">
        <v>165</v>
      </c>
      <c r="E57" s="2"/>
    </row>
    <row r="58" spans="1:5" x14ac:dyDescent="0.3">
      <c r="A58" t="s">
        <v>169</v>
      </c>
      <c r="B58">
        <v>21.3902</v>
      </c>
      <c r="C58">
        <v>21.494900000000001</v>
      </c>
      <c r="E58" s="2"/>
    </row>
    <row r="59" spans="1:5" x14ac:dyDescent="0.3">
      <c r="A59" t="s">
        <v>170</v>
      </c>
      <c r="B59" t="s">
        <v>165</v>
      </c>
      <c r="C59" t="s">
        <v>165</v>
      </c>
      <c r="E59" s="2"/>
    </row>
    <row r="60" spans="1:5" x14ac:dyDescent="0.3">
      <c r="A60" t="s">
        <v>171</v>
      </c>
      <c r="B60">
        <v>24.787299999999998</v>
      </c>
      <c r="C60">
        <v>24.908899999999999</v>
      </c>
      <c r="E60" s="2"/>
    </row>
    <row r="61" spans="1:5" x14ac:dyDescent="0.3">
      <c r="A61" t="s">
        <v>172</v>
      </c>
      <c r="B61" t="s">
        <v>165</v>
      </c>
      <c r="C61" t="s">
        <v>165</v>
      </c>
      <c r="E61" s="2"/>
    </row>
    <row r="62" spans="1:5" x14ac:dyDescent="0.3">
      <c r="A62" t="s">
        <v>173</v>
      </c>
      <c r="B62">
        <v>24.995000000000001</v>
      </c>
      <c r="C62">
        <v>25.1175</v>
      </c>
      <c r="E62" s="2"/>
    </row>
    <row r="63" spans="1:5" x14ac:dyDescent="0.3">
      <c r="A63" t="s">
        <v>174</v>
      </c>
      <c r="B63">
        <v>23.511299999999999</v>
      </c>
      <c r="C63">
        <v>23.6266</v>
      </c>
      <c r="E63" s="2"/>
    </row>
    <row r="64" spans="1:5" x14ac:dyDescent="0.3">
      <c r="A64" t="s">
        <v>175</v>
      </c>
      <c r="B64" t="s">
        <v>165</v>
      </c>
      <c r="C64" t="s">
        <v>165</v>
      </c>
      <c r="E64" s="2"/>
    </row>
    <row r="65" spans="1:5" x14ac:dyDescent="0.3">
      <c r="A65" t="s">
        <v>176</v>
      </c>
      <c r="E65" s="2"/>
    </row>
    <row r="67" spans="1:5" x14ac:dyDescent="0.3">
      <c r="A67" t="s">
        <v>177</v>
      </c>
      <c r="B67" s="34" t="s">
        <v>112</v>
      </c>
    </row>
    <row r="68" spans="1:5" x14ac:dyDescent="0.3">
      <c r="A68" t="s">
        <v>178</v>
      </c>
      <c r="B68" s="34" t="s">
        <v>112</v>
      </c>
    </row>
    <row r="69" spans="1:5" ht="28.95" customHeight="1" x14ac:dyDescent="0.3">
      <c r="A69" s="47" t="s">
        <v>179</v>
      </c>
      <c r="B69" s="34" t="s">
        <v>112</v>
      </c>
    </row>
    <row r="70" spans="1:5" ht="28.95" customHeight="1" x14ac:dyDescent="0.3">
      <c r="A70" s="47" t="s">
        <v>180</v>
      </c>
      <c r="B70" s="34" t="s">
        <v>112</v>
      </c>
    </row>
    <row r="71" spans="1:5" x14ac:dyDescent="0.3">
      <c r="A71" t="s">
        <v>181</v>
      </c>
      <c r="B71" s="49">
        <f>B85</f>
        <v>0.39717682403744842</v>
      </c>
    </row>
    <row r="72" spans="1:5" ht="43.5" customHeight="1" x14ac:dyDescent="0.3">
      <c r="A72" s="47" t="s">
        <v>182</v>
      </c>
      <c r="B72" s="34" t="s">
        <v>112</v>
      </c>
    </row>
    <row r="73" spans="1:5" ht="28.95" customHeight="1" x14ac:dyDescent="0.3">
      <c r="A73" s="47" t="s">
        <v>183</v>
      </c>
      <c r="B73" s="34" t="s">
        <v>112</v>
      </c>
    </row>
    <row r="74" spans="1:5" ht="28.95" customHeight="1" x14ac:dyDescent="0.3">
      <c r="A74" s="47" t="s">
        <v>184</v>
      </c>
      <c r="B74" s="34" t="s">
        <v>112</v>
      </c>
    </row>
    <row r="75" spans="1:5" x14ac:dyDescent="0.3">
      <c r="A75" t="s">
        <v>185</v>
      </c>
      <c r="B75" s="34" t="s">
        <v>112</v>
      </c>
    </row>
    <row r="76" spans="1:5" x14ac:dyDescent="0.3">
      <c r="A76" t="s">
        <v>186</v>
      </c>
      <c r="B76" s="34" t="s">
        <v>112</v>
      </c>
    </row>
    <row r="78" spans="1:5" x14ac:dyDescent="0.3">
      <c r="A78" t="s">
        <v>187</v>
      </c>
    </row>
    <row r="79" spans="1:5" x14ac:dyDescent="0.3">
      <c r="A79" s="54" t="s">
        <v>188</v>
      </c>
      <c r="B79" s="54" t="s">
        <v>189</v>
      </c>
    </row>
    <row r="80" spans="1:5" x14ac:dyDescent="0.3">
      <c r="A80" s="54" t="s">
        <v>190</v>
      </c>
      <c r="B80" s="54" t="s">
        <v>191</v>
      </c>
    </row>
    <row r="81" spans="1:6" x14ac:dyDescent="0.3">
      <c r="A81" s="54"/>
      <c r="B81" s="54"/>
    </row>
    <row r="82" spans="1:6" x14ac:dyDescent="0.3">
      <c r="A82" s="54" t="s">
        <v>192</v>
      </c>
      <c r="B82" s="55">
        <v>7.2869227263186982</v>
      </c>
    </row>
    <row r="83" spans="1:6" x14ac:dyDescent="0.3">
      <c r="A83" s="54"/>
      <c r="B83" s="54"/>
    </row>
    <row r="84" spans="1:6" x14ac:dyDescent="0.3">
      <c r="A84" s="54" t="s">
        <v>193</v>
      </c>
      <c r="B84" s="56">
        <v>0.39989999999999998</v>
      </c>
    </row>
    <row r="85" spans="1:6" x14ac:dyDescent="0.3">
      <c r="A85" s="54" t="s">
        <v>194</v>
      </c>
      <c r="B85" s="56">
        <v>0.39717682403744842</v>
      </c>
    </row>
    <row r="86" spans="1:6" x14ac:dyDescent="0.3">
      <c r="A86" s="54"/>
      <c r="B86" s="54"/>
    </row>
    <row r="87" spans="1:6" x14ac:dyDescent="0.3">
      <c r="A87" s="54" t="s">
        <v>195</v>
      </c>
      <c r="B87" s="57">
        <v>45169</v>
      </c>
    </row>
    <row r="89" spans="1:6" ht="70.05" customHeight="1" x14ac:dyDescent="0.3">
      <c r="A89" s="72" t="s">
        <v>196</v>
      </c>
      <c r="B89" s="72" t="s">
        <v>197</v>
      </c>
      <c r="C89" s="72" t="s">
        <v>5</v>
      </c>
      <c r="D89" s="72" t="s">
        <v>6</v>
      </c>
      <c r="E89" s="72" t="s">
        <v>5</v>
      </c>
      <c r="F89" s="72" t="s">
        <v>6</v>
      </c>
    </row>
    <row r="90" spans="1:6" ht="70.05" customHeight="1" x14ac:dyDescent="0.3">
      <c r="A90" s="72" t="s">
        <v>189</v>
      </c>
      <c r="B90" s="72"/>
      <c r="C90" s="72" t="s">
        <v>8</v>
      </c>
      <c r="D90" s="72"/>
      <c r="E90" s="72" t="s">
        <v>9</v>
      </c>
      <c r="F9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1"/>
  <sheetViews>
    <sheetView showGridLines="0" workbookViewId="0">
      <pane ySplit="4" topLeftCell="A5" activePane="bottomLeft" state="frozen"/>
      <selection pane="bottomLeft" activeCell="A2" sqref="A2:XFD2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830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7.049999999999997" customHeight="1" x14ac:dyDescent="0.3">
      <c r="A2" s="74" t="s">
        <v>831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832</v>
      </c>
      <c r="B11" s="30" t="s">
        <v>833</v>
      </c>
      <c r="C11" s="30" t="s">
        <v>207</v>
      </c>
      <c r="D11" s="13">
        <v>21000000</v>
      </c>
      <c r="E11" s="14">
        <v>20116.95</v>
      </c>
      <c r="F11" s="15">
        <v>6.13E-2</v>
      </c>
      <c r="G11" s="15">
        <v>7.5450000000000003E-2</v>
      </c>
    </row>
    <row r="12" spans="1:8" x14ac:dyDescent="0.3">
      <c r="A12" s="12" t="s">
        <v>834</v>
      </c>
      <c r="B12" s="30" t="s">
        <v>835</v>
      </c>
      <c r="C12" s="30" t="s">
        <v>207</v>
      </c>
      <c r="D12" s="13">
        <v>20000000</v>
      </c>
      <c r="E12" s="14">
        <v>19912.82</v>
      </c>
      <c r="F12" s="15">
        <v>6.0699999999999997E-2</v>
      </c>
      <c r="G12" s="15">
        <v>7.4800000000000005E-2</v>
      </c>
    </row>
    <row r="13" spans="1:8" x14ac:dyDescent="0.3">
      <c r="A13" s="12" t="s">
        <v>836</v>
      </c>
      <c r="B13" s="30" t="s">
        <v>837</v>
      </c>
      <c r="C13" s="30" t="s">
        <v>207</v>
      </c>
      <c r="D13" s="13">
        <v>19500000</v>
      </c>
      <c r="E13" s="14">
        <v>19666.060000000001</v>
      </c>
      <c r="F13" s="15">
        <v>5.9900000000000002E-2</v>
      </c>
      <c r="G13" s="15">
        <v>7.5550000000000006E-2</v>
      </c>
    </row>
    <row r="14" spans="1:8" x14ac:dyDescent="0.3">
      <c r="A14" s="12" t="s">
        <v>838</v>
      </c>
      <c r="B14" s="30" t="s">
        <v>839</v>
      </c>
      <c r="C14" s="30" t="s">
        <v>207</v>
      </c>
      <c r="D14" s="13">
        <v>16000000</v>
      </c>
      <c r="E14" s="14">
        <v>15855.57</v>
      </c>
      <c r="F14" s="15">
        <v>4.8300000000000003E-2</v>
      </c>
      <c r="G14" s="15">
        <v>7.6225000000000001E-2</v>
      </c>
    </row>
    <row r="15" spans="1:8" x14ac:dyDescent="0.3">
      <c r="A15" s="12" t="s">
        <v>840</v>
      </c>
      <c r="B15" s="30" t="s">
        <v>841</v>
      </c>
      <c r="C15" s="30" t="s">
        <v>207</v>
      </c>
      <c r="D15" s="13">
        <v>15000000</v>
      </c>
      <c r="E15" s="14">
        <v>15122.16</v>
      </c>
      <c r="F15" s="15">
        <v>4.6100000000000002E-2</v>
      </c>
      <c r="G15" s="15">
        <v>7.621E-2</v>
      </c>
    </row>
    <row r="16" spans="1:8" x14ac:dyDescent="0.3">
      <c r="A16" s="12" t="s">
        <v>842</v>
      </c>
      <c r="B16" s="30" t="s">
        <v>843</v>
      </c>
      <c r="C16" s="30" t="s">
        <v>207</v>
      </c>
      <c r="D16" s="13">
        <v>11000000</v>
      </c>
      <c r="E16" s="14">
        <v>11118.11</v>
      </c>
      <c r="F16" s="15">
        <v>3.39E-2</v>
      </c>
      <c r="G16" s="15">
        <v>7.5078000000000006E-2</v>
      </c>
    </row>
    <row r="17" spans="1:7" x14ac:dyDescent="0.3">
      <c r="A17" s="12" t="s">
        <v>844</v>
      </c>
      <c r="B17" s="30" t="s">
        <v>845</v>
      </c>
      <c r="C17" s="30" t="s">
        <v>207</v>
      </c>
      <c r="D17" s="13">
        <v>9200000</v>
      </c>
      <c r="E17" s="14">
        <v>9285.3700000000008</v>
      </c>
      <c r="F17" s="15">
        <v>2.8299999999999999E-2</v>
      </c>
      <c r="G17" s="15">
        <v>7.6200000000000004E-2</v>
      </c>
    </row>
    <row r="18" spans="1:7" x14ac:dyDescent="0.3">
      <c r="A18" s="12" t="s">
        <v>846</v>
      </c>
      <c r="B18" s="30" t="s">
        <v>847</v>
      </c>
      <c r="C18" s="30" t="s">
        <v>207</v>
      </c>
      <c r="D18" s="13">
        <v>4000000</v>
      </c>
      <c r="E18" s="14">
        <v>3988.45</v>
      </c>
      <c r="F18" s="15">
        <v>1.2200000000000001E-2</v>
      </c>
      <c r="G18" s="15">
        <v>7.6200000000000004E-2</v>
      </c>
    </row>
    <row r="19" spans="1:7" x14ac:dyDescent="0.3">
      <c r="A19" s="12" t="s">
        <v>848</v>
      </c>
      <c r="B19" s="30" t="s">
        <v>849</v>
      </c>
      <c r="C19" s="30" t="s">
        <v>207</v>
      </c>
      <c r="D19" s="13">
        <v>3000000</v>
      </c>
      <c r="E19" s="14">
        <v>2975.96</v>
      </c>
      <c r="F19" s="15">
        <v>9.1000000000000004E-3</v>
      </c>
      <c r="G19" s="15">
        <v>7.5024999999999994E-2</v>
      </c>
    </row>
    <row r="20" spans="1:7" x14ac:dyDescent="0.3">
      <c r="A20" s="12" t="s">
        <v>850</v>
      </c>
      <c r="B20" s="30" t="s">
        <v>851</v>
      </c>
      <c r="C20" s="30" t="s">
        <v>204</v>
      </c>
      <c r="D20" s="13">
        <v>3000000</v>
      </c>
      <c r="E20" s="14">
        <v>2965.22</v>
      </c>
      <c r="F20" s="15">
        <v>8.9999999999999993E-3</v>
      </c>
      <c r="G20" s="15">
        <v>7.5024999999999994E-2</v>
      </c>
    </row>
    <row r="21" spans="1:7" x14ac:dyDescent="0.3">
      <c r="A21" s="12" t="s">
        <v>852</v>
      </c>
      <c r="B21" s="30" t="s">
        <v>853</v>
      </c>
      <c r="C21" s="30" t="s">
        <v>207</v>
      </c>
      <c r="D21" s="13">
        <v>2700000</v>
      </c>
      <c r="E21" s="14">
        <v>2765.82</v>
      </c>
      <c r="F21" s="15">
        <v>8.3999999999999995E-3</v>
      </c>
      <c r="G21" s="15">
        <v>7.4822E-2</v>
      </c>
    </row>
    <row r="22" spans="1:7" x14ac:dyDescent="0.3">
      <c r="A22" s="12" t="s">
        <v>854</v>
      </c>
      <c r="B22" s="30" t="s">
        <v>855</v>
      </c>
      <c r="C22" s="30" t="s">
        <v>207</v>
      </c>
      <c r="D22" s="13">
        <v>2500000</v>
      </c>
      <c r="E22" s="14">
        <v>2593.21</v>
      </c>
      <c r="F22" s="15">
        <v>7.9000000000000008E-3</v>
      </c>
      <c r="G22" s="15">
        <v>7.4577000000000004E-2</v>
      </c>
    </row>
    <row r="23" spans="1:7" x14ac:dyDescent="0.3">
      <c r="A23" s="12" t="s">
        <v>856</v>
      </c>
      <c r="B23" s="30" t="s">
        <v>857</v>
      </c>
      <c r="C23" s="30" t="s">
        <v>207</v>
      </c>
      <c r="D23" s="13">
        <v>2500000</v>
      </c>
      <c r="E23" s="14">
        <v>2492.1999999999998</v>
      </c>
      <c r="F23" s="15">
        <v>7.6E-3</v>
      </c>
      <c r="G23" s="15">
        <v>7.6200000000000004E-2</v>
      </c>
    </row>
    <row r="24" spans="1:7" x14ac:dyDescent="0.3">
      <c r="A24" s="12" t="s">
        <v>858</v>
      </c>
      <c r="B24" s="30" t="s">
        <v>859</v>
      </c>
      <c r="C24" s="30" t="s">
        <v>216</v>
      </c>
      <c r="D24" s="13">
        <v>2060000</v>
      </c>
      <c r="E24" s="14">
        <v>2165.79</v>
      </c>
      <c r="F24" s="15">
        <v>6.6E-3</v>
      </c>
      <c r="G24" s="15">
        <v>7.5078000000000006E-2</v>
      </c>
    </row>
    <row r="25" spans="1:7" x14ac:dyDescent="0.3">
      <c r="A25" s="12" t="s">
        <v>860</v>
      </c>
      <c r="B25" s="30" t="s">
        <v>861</v>
      </c>
      <c r="C25" s="30" t="s">
        <v>216</v>
      </c>
      <c r="D25" s="13">
        <v>2000000</v>
      </c>
      <c r="E25" s="14">
        <v>2000.59</v>
      </c>
      <c r="F25" s="15">
        <v>6.1000000000000004E-3</v>
      </c>
      <c r="G25" s="15">
        <v>7.4800000000000005E-2</v>
      </c>
    </row>
    <row r="26" spans="1:7" x14ac:dyDescent="0.3">
      <c r="A26" s="12" t="s">
        <v>862</v>
      </c>
      <c r="B26" s="30" t="s">
        <v>863</v>
      </c>
      <c r="C26" s="30" t="s">
        <v>207</v>
      </c>
      <c r="D26" s="13">
        <v>500000</v>
      </c>
      <c r="E26" s="14">
        <v>522.08000000000004</v>
      </c>
      <c r="F26" s="15">
        <v>1.6000000000000001E-3</v>
      </c>
      <c r="G26" s="15">
        <v>7.4550000000000005E-2</v>
      </c>
    </row>
    <row r="27" spans="1:7" x14ac:dyDescent="0.3">
      <c r="A27" s="12" t="s">
        <v>864</v>
      </c>
      <c r="B27" s="30" t="s">
        <v>865</v>
      </c>
      <c r="C27" s="30" t="s">
        <v>207</v>
      </c>
      <c r="D27" s="13">
        <v>500000</v>
      </c>
      <c r="E27" s="14">
        <v>478.85</v>
      </c>
      <c r="F27" s="15">
        <v>1.5E-3</v>
      </c>
      <c r="G27" s="15">
        <v>7.4950000000000003E-2</v>
      </c>
    </row>
    <row r="28" spans="1:7" x14ac:dyDescent="0.3">
      <c r="A28" s="16" t="s">
        <v>120</v>
      </c>
      <c r="B28" s="31"/>
      <c r="C28" s="31"/>
      <c r="D28" s="17"/>
      <c r="E28" s="18">
        <v>134025.21</v>
      </c>
      <c r="F28" s="19">
        <v>0.40849999999999997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291</v>
      </c>
      <c r="B30" s="30"/>
      <c r="C30" s="30"/>
      <c r="D30" s="13"/>
      <c r="E30" s="14"/>
      <c r="F30" s="15"/>
      <c r="G30" s="15"/>
    </row>
    <row r="31" spans="1:7" x14ac:dyDescent="0.3">
      <c r="A31" s="12" t="s">
        <v>866</v>
      </c>
      <c r="B31" s="30" t="s">
        <v>867</v>
      </c>
      <c r="C31" s="30" t="s">
        <v>117</v>
      </c>
      <c r="D31" s="13">
        <v>18000000</v>
      </c>
      <c r="E31" s="14">
        <v>17271.900000000001</v>
      </c>
      <c r="F31" s="15">
        <v>5.2600000000000001E-2</v>
      </c>
      <c r="G31" s="15">
        <v>7.2990401755999995E-2</v>
      </c>
    </row>
    <row r="32" spans="1:7" x14ac:dyDescent="0.3">
      <c r="A32" s="16" t="s">
        <v>120</v>
      </c>
      <c r="B32" s="31"/>
      <c r="C32" s="31"/>
      <c r="D32" s="17"/>
      <c r="E32" s="18">
        <v>17271.900000000001</v>
      </c>
      <c r="F32" s="19">
        <v>5.2600000000000001E-2</v>
      </c>
      <c r="G32" s="20"/>
    </row>
    <row r="33" spans="1:7" x14ac:dyDescent="0.3">
      <c r="A33" s="16" t="s">
        <v>651</v>
      </c>
      <c r="B33" s="30"/>
      <c r="C33" s="30"/>
      <c r="D33" s="13"/>
      <c r="E33" s="14"/>
      <c r="F33" s="15"/>
      <c r="G33" s="15"/>
    </row>
    <row r="34" spans="1:7" x14ac:dyDescent="0.3">
      <c r="A34" s="12" t="s">
        <v>868</v>
      </c>
      <c r="B34" s="30" t="s">
        <v>869</v>
      </c>
      <c r="C34" s="30" t="s">
        <v>117</v>
      </c>
      <c r="D34" s="13">
        <v>23000000</v>
      </c>
      <c r="E34" s="14">
        <v>22438.85</v>
      </c>
      <c r="F34" s="15">
        <v>6.8400000000000002E-2</v>
      </c>
      <c r="G34" s="15">
        <v>7.5006080624999999E-2</v>
      </c>
    </row>
    <row r="35" spans="1:7" x14ac:dyDescent="0.3">
      <c r="A35" s="12" t="s">
        <v>870</v>
      </c>
      <c r="B35" s="30" t="s">
        <v>871</v>
      </c>
      <c r="C35" s="30" t="s">
        <v>117</v>
      </c>
      <c r="D35" s="13">
        <v>10500000</v>
      </c>
      <c r="E35" s="14">
        <v>10609.06</v>
      </c>
      <c r="F35" s="15">
        <v>3.2300000000000002E-2</v>
      </c>
      <c r="G35" s="15">
        <v>7.5757910156000002E-2</v>
      </c>
    </row>
    <row r="36" spans="1:7" x14ac:dyDescent="0.3">
      <c r="A36" s="12" t="s">
        <v>872</v>
      </c>
      <c r="B36" s="30" t="s">
        <v>873</v>
      </c>
      <c r="C36" s="30" t="s">
        <v>117</v>
      </c>
      <c r="D36" s="13">
        <v>10000000</v>
      </c>
      <c r="E36" s="14">
        <v>9938.86</v>
      </c>
      <c r="F36" s="15">
        <v>3.0300000000000001E-2</v>
      </c>
      <c r="G36" s="15">
        <v>7.5402184255999996E-2</v>
      </c>
    </row>
    <row r="37" spans="1:7" x14ac:dyDescent="0.3">
      <c r="A37" s="12" t="s">
        <v>874</v>
      </c>
      <c r="B37" s="30" t="s">
        <v>875</v>
      </c>
      <c r="C37" s="30" t="s">
        <v>117</v>
      </c>
      <c r="D37" s="13">
        <v>9500000</v>
      </c>
      <c r="E37" s="14">
        <v>9617.75</v>
      </c>
      <c r="F37" s="15">
        <v>2.93E-2</v>
      </c>
      <c r="G37" s="15">
        <v>7.5305743930000002E-2</v>
      </c>
    </row>
    <row r="38" spans="1:7" x14ac:dyDescent="0.3">
      <c r="A38" s="12" t="s">
        <v>876</v>
      </c>
      <c r="B38" s="30" t="s">
        <v>877</v>
      </c>
      <c r="C38" s="30" t="s">
        <v>117</v>
      </c>
      <c r="D38" s="13">
        <v>9000000</v>
      </c>
      <c r="E38" s="14">
        <v>9127.7900000000009</v>
      </c>
      <c r="F38" s="15">
        <v>2.7799999999999998E-2</v>
      </c>
      <c r="G38" s="15">
        <v>7.5317150624999996E-2</v>
      </c>
    </row>
    <row r="39" spans="1:7" x14ac:dyDescent="0.3">
      <c r="A39" s="12" t="s">
        <v>878</v>
      </c>
      <c r="B39" s="30" t="s">
        <v>879</v>
      </c>
      <c r="C39" s="30" t="s">
        <v>117</v>
      </c>
      <c r="D39" s="13">
        <v>7500000</v>
      </c>
      <c r="E39" s="14">
        <v>7709.84</v>
      </c>
      <c r="F39" s="15">
        <v>2.35E-2</v>
      </c>
      <c r="G39" s="15">
        <v>7.5441591224999993E-2</v>
      </c>
    </row>
    <row r="40" spans="1:7" x14ac:dyDescent="0.3">
      <c r="A40" s="12" t="s">
        <v>880</v>
      </c>
      <c r="B40" s="30" t="s">
        <v>881</v>
      </c>
      <c r="C40" s="30" t="s">
        <v>117</v>
      </c>
      <c r="D40" s="13">
        <v>7500000</v>
      </c>
      <c r="E40" s="14">
        <v>7580.81</v>
      </c>
      <c r="F40" s="15">
        <v>2.3099999999999999E-2</v>
      </c>
      <c r="G40" s="15">
        <v>7.5317150624999996E-2</v>
      </c>
    </row>
    <row r="41" spans="1:7" x14ac:dyDescent="0.3">
      <c r="A41" s="12" t="s">
        <v>882</v>
      </c>
      <c r="B41" s="30" t="s">
        <v>883</v>
      </c>
      <c r="C41" s="30" t="s">
        <v>117</v>
      </c>
      <c r="D41" s="13">
        <v>6500000</v>
      </c>
      <c r="E41" s="14">
        <v>6596.7</v>
      </c>
      <c r="F41" s="15">
        <v>2.01E-2</v>
      </c>
      <c r="G41" s="15">
        <v>7.5706051405999994E-2</v>
      </c>
    </row>
    <row r="42" spans="1:7" x14ac:dyDescent="0.3">
      <c r="A42" s="12" t="s">
        <v>884</v>
      </c>
      <c r="B42" s="30" t="s">
        <v>885</v>
      </c>
      <c r="C42" s="30" t="s">
        <v>117</v>
      </c>
      <c r="D42" s="13">
        <v>6000000</v>
      </c>
      <c r="E42" s="14">
        <v>6063.23</v>
      </c>
      <c r="F42" s="15">
        <v>1.8499999999999999E-2</v>
      </c>
      <c r="G42" s="15">
        <v>7.5706051405999994E-2</v>
      </c>
    </row>
    <row r="43" spans="1:7" x14ac:dyDescent="0.3">
      <c r="A43" s="12" t="s">
        <v>786</v>
      </c>
      <c r="B43" s="30" t="s">
        <v>787</v>
      </c>
      <c r="C43" s="30" t="s">
        <v>117</v>
      </c>
      <c r="D43" s="13">
        <v>6000000</v>
      </c>
      <c r="E43" s="14">
        <v>6036.59</v>
      </c>
      <c r="F43" s="15">
        <v>1.84E-2</v>
      </c>
      <c r="G43" s="15">
        <v>7.5213455624999995E-2</v>
      </c>
    </row>
    <row r="44" spans="1:7" x14ac:dyDescent="0.3">
      <c r="A44" s="12" t="s">
        <v>886</v>
      </c>
      <c r="B44" s="30" t="s">
        <v>887</v>
      </c>
      <c r="C44" s="30" t="s">
        <v>117</v>
      </c>
      <c r="D44" s="13">
        <v>5500000</v>
      </c>
      <c r="E44" s="14">
        <v>5535.18</v>
      </c>
      <c r="F44" s="15">
        <v>1.6899999999999998E-2</v>
      </c>
      <c r="G44" s="15">
        <v>7.5317150624999996E-2</v>
      </c>
    </row>
    <row r="45" spans="1:7" x14ac:dyDescent="0.3">
      <c r="A45" s="12" t="s">
        <v>888</v>
      </c>
      <c r="B45" s="30" t="s">
        <v>889</v>
      </c>
      <c r="C45" s="30" t="s">
        <v>117</v>
      </c>
      <c r="D45" s="13">
        <v>5500000</v>
      </c>
      <c r="E45" s="14">
        <v>5532.71</v>
      </c>
      <c r="F45" s="15">
        <v>1.6899999999999998E-2</v>
      </c>
      <c r="G45" s="15">
        <v>7.5265302500000006E-2</v>
      </c>
    </row>
    <row r="46" spans="1:7" x14ac:dyDescent="0.3">
      <c r="A46" s="12" t="s">
        <v>890</v>
      </c>
      <c r="B46" s="30" t="s">
        <v>891</v>
      </c>
      <c r="C46" s="30" t="s">
        <v>117</v>
      </c>
      <c r="D46" s="13">
        <v>5000000</v>
      </c>
      <c r="E46" s="14">
        <v>5052.3599999999997</v>
      </c>
      <c r="F46" s="15">
        <v>1.54E-2</v>
      </c>
      <c r="G46" s="15">
        <v>7.5317150624999996E-2</v>
      </c>
    </row>
    <row r="47" spans="1:7" x14ac:dyDescent="0.3">
      <c r="A47" s="12" t="s">
        <v>892</v>
      </c>
      <c r="B47" s="30" t="s">
        <v>893</v>
      </c>
      <c r="C47" s="30" t="s">
        <v>117</v>
      </c>
      <c r="D47" s="13">
        <v>5000000</v>
      </c>
      <c r="E47" s="14">
        <v>5038.4799999999996</v>
      </c>
      <c r="F47" s="15">
        <v>1.54E-2</v>
      </c>
      <c r="G47" s="15">
        <v>7.5248711364000007E-2</v>
      </c>
    </row>
    <row r="48" spans="1:7" x14ac:dyDescent="0.3">
      <c r="A48" s="12" t="s">
        <v>894</v>
      </c>
      <c r="B48" s="30" t="s">
        <v>895</v>
      </c>
      <c r="C48" s="30" t="s">
        <v>117</v>
      </c>
      <c r="D48" s="13">
        <v>5000000</v>
      </c>
      <c r="E48" s="14">
        <v>5033.3999999999996</v>
      </c>
      <c r="F48" s="15">
        <v>1.5299999999999999E-2</v>
      </c>
      <c r="G48" s="15">
        <v>7.5219677183999994E-2</v>
      </c>
    </row>
    <row r="49" spans="1:7" x14ac:dyDescent="0.3">
      <c r="A49" s="12" t="s">
        <v>896</v>
      </c>
      <c r="B49" s="30" t="s">
        <v>897</v>
      </c>
      <c r="C49" s="30" t="s">
        <v>117</v>
      </c>
      <c r="D49" s="13">
        <v>5000000</v>
      </c>
      <c r="E49" s="14">
        <v>5029.9799999999996</v>
      </c>
      <c r="F49" s="15">
        <v>1.5299999999999999E-2</v>
      </c>
      <c r="G49" s="15">
        <v>7.5248711364000007E-2</v>
      </c>
    </row>
    <row r="50" spans="1:7" x14ac:dyDescent="0.3">
      <c r="A50" s="12" t="s">
        <v>898</v>
      </c>
      <c r="B50" s="30" t="s">
        <v>899</v>
      </c>
      <c r="C50" s="30" t="s">
        <v>117</v>
      </c>
      <c r="D50" s="13">
        <v>5000000</v>
      </c>
      <c r="E50" s="14">
        <v>5025.49</v>
      </c>
      <c r="F50" s="15">
        <v>1.5299999999999999E-2</v>
      </c>
      <c r="G50" s="15">
        <v>7.5181311190000003E-2</v>
      </c>
    </row>
    <row r="51" spans="1:7" x14ac:dyDescent="0.3">
      <c r="A51" s="12" t="s">
        <v>900</v>
      </c>
      <c r="B51" s="30" t="s">
        <v>901</v>
      </c>
      <c r="C51" s="30" t="s">
        <v>117</v>
      </c>
      <c r="D51" s="13">
        <v>5000000</v>
      </c>
      <c r="E51" s="14">
        <v>5002.71</v>
      </c>
      <c r="F51" s="15">
        <v>1.52E-2</v>
      </c>
      <c r="G51" s="15">
        <v>7.5006080624999999E-2</v>
      </c>
    </row>
    <row r="52" spans="1:7" x14ac:dyDescent="0.3">
      <c r="A52" s="12" t="s">
        <v>902</v>
      </c>
      <c r="B52" s="30" t="s">
        <v>903</v>
      </c>
      <c r="C52" s="30" t="s">
        <v>117</v>
      </c>
      <c r="D52" s="13">
        <v>4500000</v>
      </c>
      <c r="E52" s="14">
        <v>4520.33</v>
      </c>
      <c r="F52" s="15">
        <v>1.38E-2</v>
      </c>
      <c r="G52" s="15">
        <v>7.5757910156000002E-2</v>
      </c>
    </row>
    <row r="53" spans="1:7" x14ac:dyDescent="0.3">
      <c r="A53" s="12" t="s">
        <v>904</v>
      </c>
      <c r="B53" s="30" t="s">
        <v>905</v>
      </c>
      <c r="C53" s="30" t="s">
        <v>117</v>
      </c>
      <c r="D53" s="13">
        <v>4500000</v>
      </c>
      <c r="E53" s="14">
        <v>4408.93</v>
      </c>
      <c r="F53" s="15">
        <v>1.34E-2</v>
      </c>
      <c r="G53" s="15">
        <v>7.5098360030000005E-2</v>
      </c>
    </row>
    <row r="54" spans="1:7" x14ac:dyDescent="0.3">
      <c r="A54" s="12" t="s">
        <v>906</v>
      </c>
      <c r="B54" s="30" t="s">
        <v>907</v>
      </c>
      <c r="C54" s="30" t="s">
        <v>117</v>
      </c>
      <c r="D54" s="13">
        <v>4000000</v>
      </c>
      <c r="E54" s="14">
        <v>4025.2</v>
      </c>
      <c r="F54" s="15">
        <v>1.23E-2</v>
      </c>
      <c r="G54" s="15">
        <v>7.5454035680999995E-2</v>
      </c>
    </row>
    <row r="55" spans="1:7" x14ac:dyDescent="0.3">
      <c r="A55" s="12" t="s">
        <v>908</v>
      </c>
      <c r="B55" s="30" t="s">
        <v>909</v>
      </c>
      <c r="C55" s="30" t="s">
        <v>117</v>
      </c>
      <c r="D55" s="13">
        <v>2500000</v>
      </c>
      <c r="E55" s="14">
        <v>2534.73</v>
      </c>
      <c r="F55" s="15">
        <v>7.7000000000000002E-3</v>
      </c>
      <c r="G55" s="15">
        <v>7.5317150624999996E-2</v>
      </c>
    </row>
    <row r="56" spans="1:7" x14ac:dyDescent="0.3">
      <c r="A56" s="12" t="s">
        <v>910</v>
      </c>
      <c r="B56" s="30" t="s">
        <v>911</v>
      </c>
      <c r="C56" s="30" t="s">
        <v>117</v>
      </c>
      <c r="D56" s="13">
        <v>2500000</v>
      </c>
      <c r="E56" s="14">
        <v>2514.86</v>
      </c>
      <c r="F56" s="15">
        <v>7.7000000000000002E-3</v>
      </c>
      <c r="G56" s="15">
        <v>7.5317150624999996E-2</v>
      </c>
    </row>
    <row r="57" spans="1:7" x14ac:dyDescent="0.3">
      <c r="A57" s="12" t="s">
        <v>912</v>
      </c>
      <c r="B57" s="30" t="s">
        <v>913</v>
      </c>
      <c r="C57" s="30" t="s">
        <v>117</v>
      </c>
      <c r="D57" s="13">
        <v>2500000</v>
      </c>
      <c r="E57" s="14">
        <v>2482.61</v>
      </c>
      <c r="F57" s="15">
        <v>7.6E-3</v>
      </c>
      <c r="G57" s="15">
        <v>7.5402184255999996E-2</v>
      </c>
    </row>
    <row r="58" spans="1:7" x14ac:dyDescent="0.3">
      <c r="A58" s="12" t="s">
        <v>914</v>
      </c>
      <c r="B58" s="30" t="s">
        <v>915</v>
      </c>
      <c r="C58" s="30" t="s">
        <v>117</v>
      </c>
      <c r="D58" s="13">
        <v>2500000</v>
      </c>
      <c r="E58" s="14">
        <v>2482.19</v>
      </c>
      <c r="F58" s="15">
        <v>7.6E-3</v>
      </c>
      <c r="G58" s="15">
        <v>7.5253896079999993E-2</v>
      </c>
    </row>
    <row r="59" spans="1:7" x14ac:dyDescent="0.3">
      <c r="A59" s="12" t="s">
        <v>916</v>
      </c>
      <c r="B59" s="30" t="s">
        <v>917</v>
      </c>
      <c r="C59" s="30" t="s">
        <v>117</v>
      </c>
      <c r="D59" s="13">
        <v>2000000</v>
      </c>
      <c r="E59" s="14">
        <v>2013.74</v>
      </c>
      <c r="F59" s="15">
        <v>6.1000000000000004E-3</v>
      </c>
      <c r="G59" s="15">
        <v>7.5317150624999996E-2</v>
      </c>
    </row>
    <row r="60" spans="1:7" x14ac:dyDescent="0.3">
      <c r="A60" s="12" t="s">
        <v>918</v>
      </c>
      <c r="B60" s="30" t="s">
        <v>919</v>
      </c>
      <c r="C60" s="30" t="s">
        <v>117</v>
      </c>
      <c r="D60" s="13">
        <v>2000000</v>
      </c>
      <c r="E60" s="14">
        <v>1986.93</v>
      </c>
      <c r="F60" s="15">
        <v>6.1000000000000004E-3</v>
      </c>
      <c r="G60" s="15">
        <v>7.5654193906000006E-2</v>
      </c>
    </row>
    <row r="61" spans="1:7" x14ac:dyDescent="0.3">
      <c r="A61" s="12" t="s">
        <v>652</v>
      </c>
      <c r="B61" s="30" t="s">
        <v>653</v>
      </c>
      <c r="C61" s="30" t="s">
        <v>117</v>
      </c>
      <c r="D61" s="13">
        <v>2000000</v>
      </c>
      <c r="E61" s="14">
        <v>1986.27</v>
      </c>
      <c r="F61" s="15">
        <v>6.1000000000000004E-3</v>
      </c>
      <c r="G61" s="15">
        <v>7.5265302500000006E-2</v>
      </c>
    </row>
    <row r="62" spans="1:7" x14ac:dyDescent="0.3">
      <c r="A62" s="12" t="s">
        <v>920</v>
      </c>
      <c r="B62" s="30" t="s">
        <v>921</v>
      </c>
      <c r="C62" s="30" t="s">
        <v>117</v>
      </c>
      <c r="D62" s="13">
        <v>1500000</v>
      </c>
      <c r="E62" s="14">
        <v>1489.23</v>
      </c>
      <c r="F62" s="15">
        <v>4.4999999999999997E-3</v>
      </c>
      <c r="G62" s="15">
        <v>7.5167831409000005E-2</v>
      </c>
    </row>
    <row r="63" spans="1:7" x14ac:dyDescent="0.3">
      <c r="A63" s="12" t="s">
        <v>922</v>
      </c>
      <c r="B63" s="30" t="s">
        <v>923</v>
      </c>
      <c r="C63" s="30" t="s">
        <v>117</v>
      </c>
      <c r="D63" s="13">
        <v>1000000</v>
      </c>
      <c r="E63" s="14">
        <v>1006.32</v>
      </c>
      <c r="F63" s="15">
        <v>3.0999999999999999E-3</v>
      </c>
      <c r="G63" s="15">
        <v>7.5706051405999994E-2</v>
      </c>
    </row>
    <row r="64" spans="1:7" x14ac:dyDescent="0.3">
      <c r="A64" s="16" t="s">
        <v>120</v>
      </c>
      <c r="B64" s="31"/>
      <c r="C64" s="31"/>
      <c r="D64" s="17"/>
      <c r="E64" s="18">
        <v>168421.13</v>
      </c>
      <c r="F64" s="19">
        <v>0.51339999999999997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294</v>
      </c>
      <c r="B67" s="30"/>
      <c r="C67" s="30"/>
      <c r="D67" s="13"/>
      <c r="E67" s="14"/>
      <c r="F67" s="15"/>
      <c r="G67" s="15"/>
    </row>
    <row r="68" spans="1:7" x14ac:dyDescent="0.3">
      <c r="A68" s="16" t="s">
        <v>120</v>
      </c>
      <c r="B68" s="30"/>
      <c r="C68" s="30"/>
      <c r="D68" s="13"/>
      <c r="E68" s="35" t="s">
        <v>112</v>
      </c>
      <c r="F68" s="36" t="s">
        <v>112</v>
      </c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295</v>
      </c>
      <c r="B70" s="30"/>
      <c r="C70" s="30"/>
      <c r="D70" s="13"/>
      <c r="E70" s="14"/>
      <c r="F70" s="15"/>
      <c r="G70" s="15"/>
    </row>
    <row r="71" spans="1:7" x14ac:dyDescent="0.3">
      <c r="A71" s="16" t="s">
        <v>120</v>
      </c>
      <c r="B71" s="30"/>
      <c r="C71" s="30"/>
      <c r="D71" s="13"/>
      <c r="E71" s="35" t="s">
        <v>112</v>
      </c>
      <c r="F71" s="36" t="s">
        <v>112</v>
      </c>
      <c r="G71" s="15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150</v>
      </c>
      <c r="B73" s="32"/>
      <c r="C73" s="32"/>
      <c r="D73" s="22"/>
      <c r="E73" s="18">
        <v>319718.24</v>
      </c>
      <c r="F73" s="19">
        <v>0.97450000000000003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2"/>
      <c r="B75" s="30"/>
      <c r="C75" s="30"/>
      <c r="D75" s="13"/>
      <c r="E75" s="14"/>
      <c r="F75" s="15"/>
      <c r="G75" s="15"/>
    </row>
    <row r="76" spans="1:7" x14ac:dyDescent="0.3">
      <c r="A76" s="16" t="s">
        <v>151</v>
      </c>
      <c r="B76" s="30"/>
      <c r="C76" s="30"/>
      <c r="D76" s="13"/>
      <c r="E76" s="14"/>
      <c r="F76" s="15"/>
      <c r="G76" s="15"/>
    </row>
    <row r="77" spans="1:7" x14ac:dyDescent="0.3">
      <c r="A77" s="12" t="s">
        <v>152</v>
      </c>
      <c r="B77" s="30"/>
      <c r="C77" s="30"/>
      <c r="D77" s="13"/>
      <c r="E77" s="14">
        <v>465.92</v>
      </c>
      <c r="F77" s="15">
        <v>1.4E-3</v>
      </c>
      <c r="G77" s="15">
        <v>6.6409999999999997E-2</v>
      </c>
    </row>
    <row r="78" spans="1:7" x14ac:dyDescent="0.3">
      <c r="A78" s="16" t="s">
        <v>120</v>
      </c>
      <c r="B78" s="31"/>
      <c r="C78" s="31"/>
      <c r="D78" s="17"/>
      <c r="E78" s="18">
        <v>465.92</v>
      </c>
      <c r="F78" s="19">
        <v>1.4E-3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21" t="s">
        <v>150</v>
      </c>
      <c r="B80" s="32"/>
      <c r="C80" s="32"/>
      <c r="D80" s="22"/>
      <c r="E80" s="18">
        <v>465.92</v>
      </c>
      <c r="F80" s="19">
        <v>1.4E-3</v>
      </c>
      <c r="G80" s="20"/>
    </row>
    <row r="81" spans="1:7" x14ac:dyDescent="0.3">
      <c r="A81" s="12" t="s">
        <v>153</v>
      </c>
      <c r="B81" s="30"/>
      <c r="C81" s="30"/>
      <c r="D81" s="13"/>
      <c r="E81" s="14">
        <v>9206.1275385999998</v>
      </c>
      <c r="F81" s="15">
        <v>2.8060999999999999E-2</v>
      </c>
      <c r="G81" s="15"/>
    </row>
    <row r="82" spans="1:7" x14ac:dyDescent="0.3">
      <c r="A82" s="12" t="s">
        <v>154</v>
      </c>
      <c r="B82" s="30"/>
      <c r="C82" s="30"/>
      <c r="D82" s="13"/>
      <c r="E82" s="23">
        <v>-1315.2475386000001</v>
      </c>
      <c r="F82" s="24">
        <v>-3.9610000000000001E-3</v>
      </c>
      <c r="G82" s="15">
        <v>6.6409999999999997E-2</v>
      </c>
    </row>
    <row r="83" spans="1:7" x14ac:dyDescent="0.3">
      <c r="A83" s="25" t="s">
        <v>155</v>
      </c>
      <c r="B83" s="33"/>
      <c r="C83" s="33"/>
      <c r="D83" s="26"/>
      <c r="E83" s="27">
        <v>328075.03999999998</v>
      </c>
      <c r="F83" s="28">
        <v>1</v>
      </c>
      <c r="G83" s="28"/>
    </row>
    <row r="85" spans="1:7" x14ac:dyDescent="0.3">
      <c r="A85" s="1" t="s">
        <v>157</v>
      </c>
    </row>
    <row r="88" spans="1:7" x14ac:dyDescent="0.3">
      <c r="A88" s="1" t="s">
        <v>158</v>
      </c>
    </row>
    <row r="89" spans="1:7" x14ac:dyDescent="0.3">
      <c r="A89" s="47" t="s">
        <v>159</v>
      </c>
      <c r="B89" s="34" t="s">
        <v>112</v>
      </c>
    </row>
    <row r="90" spans="1:7" x14ac:dyDescent="0.3">
      <c r="A90" t="s">
        <v>160</v>
      </c>
    </row>
    <row r="91" spans="1:7" x14ac:dyDescent="0.3">
      <c r="A91" t="s">
        <v>161</v>
      </c>
      <c r="B91" t="s">
        <v>162</v>
      </c>
      <c r="C91" t="s">
        <v>162</v>
      </c>
    </row>
    <row r="92" spans="1:7" x14ac:dyDescent="0.3">
      <c r="B92" s="48">
        <v>45138</v>
      </c>
      <c r="C92" s="48">
        <v>45169</v>
      </c>
    </row>
    <row r="93" spans="1:7" x14ac:dyDescent="0.3">
      <c r="A93" t="s">
        <v>166</v>
      </c>
      <c r="B93">
        <v>10.754</v>
      </c>
      <c r="C93">
        <v>10.799300000000001</v>
      </c>
      <c r="E93" s="2"/>
    </row>
    <row r="94" spans="1:7" x14ac:dyDescent="0.3">
      <c r="A94" t="s">
        <v>167</v>
      </c>
      <c r="B94">
        <v>10.752700000000001</v>
      </c>
      <c r="C94">
        <v>10.7981</v>
      </c>
      <c r="E94" s="2"/>
    </row>
    <row r="95" spans="1:7" x14ac:dyDescent="0.3">
      <c r="A95" t="s">
        <v>630</v>
      </c>
      <c r="B95">
        <v>10.7197</v>
      </c>
      <c r="C95">
        <v>10.763</v>
      </c>
      <c r="E95" s="2"/>
    </row>
    <row r="96" spans="1:7" x14ac:dyDescent="0.3">
      <c r="A96" t="s">
        <v>631</v>
      </c>
      <c r="B96">
        <v>10.7203</v>
      </c>
      <c r="C96">
        <v>10.7636</v>
      </c>
      <c r="E96" s="2"/>
    </row>
    <row r="97" spans="1:5" x14ac:dyDescent="0.3">
      <c r="E97" s="2"/>
    </row>
    <row r="98" spans="1:5" x14ac:dyDescent="0.3">
      <c r="A98" t="s">
        <v>177</v>
      </c>
      <c r="B98" s="34" t="s">
        <v>112</v>
      </c>
    </row>
    <row r="99" spans="1:5" x14ac:dyDescent="0.3">
      <c r="A99" t="s">
        <v>178</v>
      </c>
      <c r="B99" s="34" t="s">
        <v>112</v>
      </c>
    </row>
    <row r="100" spans="1:5" ht="28.95" customHeight="1" x14ac:dyDescent="0.3">
      <c r="A100" s="47" t="s">
        <v>179</v>
      </c>
      <c r="B100" s="34" t="s">
        <v>112</v>
      </c>
    </row>
    <row r="101" spans="1:5" ht="28.95" customHeight="1" x14ac:dyDescent="0.3">
      <c r="A101" s="47" t="s">
        <v>180</v>
      </c>
      <c r="B101" s="34" t="s">
        <v>112</v>
      </c>
    </row>
    <row r="102" spans="1:5" x14ac:dyDescent="0.3">
      <c r="A102" t="s">
        <v>181</v>
      </c>
      <c r="B102" s="49">
        <f>+B116</f>
        <v>3.4307705149033789</v>
      </c>
    </row>
    <row r="103" spans="1:5" ht="43.5" customHeight="1" x14ac:dyDescent="0.3">
      <c r="A103" s="47" t="s">
        <v>182</v>
      </c>
      <c r="B103" s="34" t="s">
        <v>112</v>
      </c>
    </row>
    <row r="104" spans="1:5" ht="28.95" customHeight="1" x14ac:dyDescent="0.3">
      <c r="A104" s="47" t="s">
        <v>183</v>
      </c>
      <c r="B104" s="34" t="s">
        <v>112</v>
      </c>
    </row>
    <row r="105" spans="1:5" ht="28.95" customHeight="1" x14ac:dyDescent="0.3">
      <c r="A105" s="47" t="s">
        <v>184</v>
      </c>
      <c r="B105" s="34" t="s">
        <v>112</v>
      </c>
    </row>
    <row r="106" spans="1:5" x14ac:dyDescent="0.3">
      <c r="A106" t="s">
        <v>185</v>
      </c>
      <c r="B106" s="34" t="s">
        <v>112</v>
      </c>
    </row>
    <row r="107" spans="1:5" x14ac:dyDescent="0.3">
      <c r="A107" t="s">
        <v>186</v>
      </c>
      <c r="B107" s="34" t="s">
        <v>112</v>
      </c>
    </row>
    <row r="109" spans="1:5" x14ac:dyDescent="0.3">
      <c r="A109" t="s">
        <v>187</v>
      </c>
    </row>
    <row r="110" spans="1:5" ht="58.05" customHeight="1" x14ac:dyDescent="0.3">
      <c r="A110" s="54" t="s">
        <v>188</v>
      </c>
      <c r="B110" s="58" t="s">
        <v>924</v>
      </c>
    </row>
    <row r="111" spans="1:5" ht="28.95" customHeight="1" x14ac:dyDescent="0.3">
      <c r="A111" s="54" t="s">
        <v>190</v>
      </c>
      <c r="B111" s="58" t="s">
        <v>925</v>
      </c>
    </row>
    <row r="112" spans="1:5" x14ac:dyDescent="0.3">
      <c r="A112" s="54"/>
      <c r="B112" s="54"/>
    </row>
    <row r="113" spans="1:4" x14ac:dyDescent="0.3">
      <c r="A113" s="54" t="s">
        <v>192</v>
      </c>
      <c r="B113" s="55">
        <v>7.5313148561718002</v>
      </c>
    </row>
    <row r="114" spans="1:4" x14ac:dyDescent="0.3">
      <c r="A114" s="54"/>
      <c r="B114" s="54"/>
    </row>
    <row r="115" spans="1:4" x14ac:dyDescent="0.3">
      <c r="A115" s="54" t="s">
        <v>193</v>
      </c>
      <c r="B115" s="56">
        <v>3.0253000000000001</v>
      </c>
    </row>
    <row r="116" spans="1:4" x14ac:dyDescent="0.3">
      <c r="A116" s="54" t="s">
        <v>194</v>
      </c>
      <c r="B116" s="56">
        <v>3.4307705149033789</v>
      </c>
    </row>
    <row r="117" spans="1:4" x14ac:dyDescent="0.3">
      <c r="A117" s="54"/>
      <c r="B117" s="54"/>
    </row>
    <row r="118" spans="1:4" x14ac:dyDescent="0.3">
      <c r="A118" s="54" t="s">
        <v>195</v>
      </c>
      <c r="B118" s="57">
        <v>45169</v>
      </c>
    </row>
    <row r="120" spans="1:4" ht="70.05" customHeight="1" x14ac:dyDescent="0.3">
      <c r="A120" s="72" t="s">
        <v>196</v>
      </c>
      <c r="B120" s="72" t="s">
        <v>197</v>
      </c>
      <c r="C120" s="72" t="s">
        <v>5</v>
      </c>
      <c r="D120" s="72" t="s">
        <v>6</v>
      </c>
    </row>
    <row r="121" spans="1:4" ht="70.05" customHeight="1" x14ac:dyDescent="0.3">
      <c r="A121" s="72" t="s">
        <v>926</v>
      </c>
      <c r="B121" s="72"/>
      <c r="C121" s="72" t="s">
        <v>43</v>
      </c>
      <c r="D12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3"/>
  <sheetViews>
    <sheetView showGridLines="0" workbookViewId="0">
      <pane ySplit="4" topLeftCell="A5" activePane="bottomLeft" state="frozen"/>
      <selection pane="bottomLeft" activeCell="B8" sqref="B8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927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928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929</v>
      </c>
      <c r="B11" s="30" t="s">
        <v>930</v>
      </c>
      <c r="C11" s="30" t="s">
        <v>207</v>
      </c>
      <c r="D11" s="13">
        <v>110000000</v>
      </c>
      <c r="E11" s="14">
        <v>109364.64</v>
      </c>
      <c r="F11" s="15">
        <v>0.1057</v>
      </c>
      <c r="G11" s="15">
        <v>7.6399999999999996E-2</v>
      </c>
    </row>
    <row r="12" spans="1:8" x14ac:dyDescent="0.3">
      <c r="A12" s="12" t="s">
        <v>931</v>
      </c>
      <c r="B12" s="30" t="s">
        <v>932</v>
      </c>
      <c r="C12" s="30" t="s">
        <v>207</v>
      </c>
      <c r="D12" s="13">
        <v>60500000</v>
      </c>
      <c r="E12" s="14">
        <v>60433.45</v>
      </c>
      <c r="F12" s="15">
        <v>5.8400000000000001E-2</v>
      </c>
      <c r="G12" s="15">
        <v>7.6089000000000004E-2</v>
      </c>
    </row>
    <row r="13" spans="1:8" x14ac:dyDescent="0.3">
      <c r="A13" s="12" t="s">
        <v>933</v>
      </c>
      <c r="B13" s="30" t="s">
        <v>934</v>
      </c>
      <c r="C13" s="30" t="s">
        <v>216</v>
      </c>
      <c r="D13" s="13">
        <v>52500000</v>
      </c>
      <c r="E13" s="14">
        <v>52369.22</v>
      </c>
      <c r="F13" s="15">
        <v>5.0599999999999999E-2</v>
      </c>
      <c r="G13" s="15">
        <v>7.6450000000000004E-2</v>
      </c>
    </row>
    <row r="14" spans="1:8" x14ac:dyDescent="0.3">
      <c r="A14" s="12" t="s">
        <v>935</v>
      </c>
      <c r="B14" s="30" t="s">
        <v>936</v>
      </c>
      <c r="C14" s="30" t="s">
        <v>207</v>
      </c>
      <c r="D14" s="13">
        <v>51500000</v>
      </c>
      <c r="E14" s="14">
        <v>51086.3</v>
      </c>
      <c r="F14" s="15">
        <v>4.9399999999999999E-2</v>
      </c>
      <c r="G14" s="15">
        <v>7.4749999999999997E-2</v>
      </c>
    </row>
    <row r="15" spans="1:8" x14ac:dyDescent="0.3">
      <c r="A15" s="12" t="s">
        <v>937</v>
      </c>
      <c r="B15" s="30" t="s">
        <v>938</v>
      </c>
      <c r="C15" s="30" t="s">
        <v>216</v>
      </c>
      <c r="D15" s="13">
        <v>45000000</v>
      </c>
      <c r="E15" s="14">
        <v>44609.04</v>
      </c>
      <c r="F15" s="15">
        <v>4.3099999999999999E-2</v>
      </c>
      <c r="G15" s="15">
        <v>7.6450000000000004E-2</v>
      </c>
    </row>
    <row r="16" spans="1:8" x14ac:dyDescent="0.3">
      <c r="A16" s="12" t="s">
        <v>939</v>
      </c>
      <c r="B16" s="30" t="s">
        <v>940</v>
      </c>
      <c r="C16" s="30" t="s">
        <v>207</v>
      </c>
      <c r="D16" s="13">
        <v>21300000</v>
      </c>
      <c r="E16" s="14">
        <v>21237.72</v>
      </c>
      <c r="F16" s="15">
        <v>2.0500000000000001E-2</v>
      </c>
      <c r="G16" s="15">
        <v>7.4499999999999997E-2</v>
      </c>
    </row>
    <row r="17" spans="1:7" x14ac:dyDescent="0.3">
      <c r="A17" s="12" t="s">
        <v>941</v>
      </c>
      <c r="B17" s="30" t="s">
        <v>942</v>
      </c>
      <c r="C17" s="30" t="s">
        <v>207</v>
      </c>
      <c r="D17" s="13">
        <v>19000000</v>
      </c>
      <c r="E17" s="14">
        <v>18318.7</v>
      </c>
      <c r="F17" s="15">
        <v>1.77E-2</v>
      </c>
      <c r="G17" s="15">
        <v>7.5950000000000004E-2</v>
      </c>
    </row>
    <row r="18" spans="1:7" x14ac:dyDescent="0.3">
      <c r="A18" s="12" t="s">
        <v>943</v>
      </c>
      <c r="B18" s="30" t="s">
        <v>944</v>
      </c>
      <c r="C18" s="30" t="s">
        <v>216</v>
      </c>
      <c r="D18" s="13">
        <v>17500000</v>
      </c>
      <c r="E18" s="14">
        <v>17488.14</v>
      </c>
      <c r="F18" s="15">
        <v>1.6899999999999998E-2</v>
      </c>
      <c r="G18" s="15">
        <v>7.5399999999999995E-2</v>
      </c>
    </row>
    <row r="19" spans="1:7" x14ac:dyDescent="0.3">
      <c r="A19" s="12" t="s">
        <v>945</v>
      </c>
      <c r="B19" s="30" t="s">
        <v>946</v>
      </c>
      <c r="C19" s="30" t="s">
        <v>207</v>
      </c>
      <c r="D19" s="13">
        <v>15000000</v>
      </c>
      <c r="E19" s="14">
        <v>14966.16</v>
      </c>
      <c r="F19" s="15">
        <v>1.4500000000000001E-2</v>
      </c>
      <c r="G19" s="15">
        <v>7.6399999999999996E-2</v>
      </c>
    </row>
    <row r="20" spans="1:7" x14ac:dyDescent="0.3">
      <c r="A20" s="12" t="s">
        <v>947</v>
      </c>
      <c r="B20" s="30" t="s">
        <v>948</v>
      </c>
      <c r="C20" s="30" t="s">
        <v>207</v>
      </c>
      <c r="D20" s="13">
        <v>15500000</v>
      </c>
      <c r="E20" s="14">
        <v>14945.47</v>
      </c>
      <c r="F20" s="15">
        <v>1.4500000000000001E-2</v>
      </c>
      <c r="G20" s="15">
        <v>7.5800000000000006E-2</v>
      </c>
    </row>
    <row r="21" spans="1:7" x14ac:dyDescent="0.3">
      <c r="A21" s="12" t="s">
        <v>949</v>
      </c>
      <c r="B21" s="30" t="s">
        <v>950</v>
      </c>
      <c r="C21" s="30" t="s">
        <v>207</v>
      </c>
      <c r="D21" s="13">
        <v>12500000</v>
      </c>
      <c r="E21" s="14">
        <v>12463.26</v>
      </c>
      <c r="F21" s="15">
        <v>1.21E-2</v>
      </c>
      <c r="G21" s="15">
        <v>7.6149999999999995E-2</v>
      </c>
    </row>
    <row r="22" spans="1:7" x14ac:dyDescent="0.3">
      <c r="A22" s="12" t="s">
        <v>951</v>
      </c>
      <c r="B22" s="30" t="s">
        <v>952</v>
      </c>
      <c r="C22" s="30" t="s">
        <v>207</v>
      </c>
      <c r="D22" s="13">
        <v>11200000</v>
      </c>
      <c r="E22" s="14">
        <v>11643.42</v>
      </c>
      <c r="F22" s="15">
        <v>1.1299999999999999E-2</v>
      </c>
      <c r="G22" s="15">
        <v>7.4759999999999993E-2</v>
      </c>
    </row>
    <row r="23" spans="1:7" x14ac:dyDescent="0.3">
      <c r="A23" s="12" t="s">
        <v>953</v>
      </c>
      <c r="B23" s="30" t="s">
        <v>954</v>
      </c>
      <c r="C23" s="30" t="s">
        <v>216</v>
      </c>
      <c r="D23" s="13">
        <v>11000000</v>
      </c>
      <c r="E23" s="14">
        <v>10875.82</v>
      </c>
      <c r="F23" s="15">
        <v>1.0500000000000001E-2</v>
      </c>
      <c r="G23" s="15">
        <v>7.6450000000000004E-2</v>
      </c>
    </row>
    <row r="24" spans="1:7" x14ac:dyDescent="0.3">
      <c r="A24" s="12" t="s">
        <v>955</v>
      </c>
      <c r="B24" s="30" t="s">
        <v>956</v>
      </c>
      <c r="C24" s="30" t="s">
        <v>204</v>
      </c>
      <c r="D24" s="13">
        <v>11000000</v>
      </c>
      <c r="E24" s="14">
        <v>10678.11</v>
      </c>
      <c r="F24" s="15">
        <v>1.03E-2</v>
      </c>
      <c r="G24" s="15">
        <v>7.5749999999999998E-2</v>
      </c>
    </row>
    <row r="25" spans="1:7" x14ac:dyDescent="0.3">
      <c r="A25" s="12" t="s">
        <v>957</v>
      </c>
      <c r="B25" s="30" t="s">
        <v>958</v>
      </c>
      <c r="C25" s="30" t="s">
        <v>207</v>
      </c>
      <c r="D25" s="13">
        <v>10000000</v>
      </c>
      <c r="E25" s="14">
        <v>10136.85</v>
      </c>
      <c r="F25" s="15">
        <v>9.7999999999999997E-3</v>
      </c>
      <c r="G25" s="15">
        <v>7.4725E-2</v>
      </c>
    </row>
    <row r="26" spans="1:7" x14ac:dyDescent="0.3">
      <c r="A26" s="12" t="s">
        <v>959</v>
      </c>
      <c r="B26" s="30" t="s">
        <v>960</v>
      </c>
      <c r="C26" s="30" t="s">
        <v>207</v>
      </c>
      <c r="D26" s="13">
        <v>10500000</v>
      </c>
      <c r="E26" s="14">
        <v>10111.01</v>
      </c>
      <c r="F26" s="15">
        <v>9.7999999999999997E-3</v>
      </c>
      <c r="G26" s="15">
        <v>7.5800000000000006E-2</v>
      </c>
    </row>
    <row r="27" spans="1:7" x14ac:dyDescent="0.3">
      <c r="A27" s="12" t="s">
        <v>961</v>
      </c>
      <c r="B27" s="30" t="s">
        <v>962</v>
      </c>
      <c r="C27" s="30" t="s">
        <v>204</v>
      </c>
      <c r="D27" s="13">
        <v>7600000</v>
      </c>
      <c r="E27" s="14">
        <v>7538.45</v>
      </c>
      <c r="F27" s="15">
        <v>7.3000000000000001E-3</v>
      </c>
      <c r="G27" s="15">
        <v>7.4749999999999997E-2</v>
      </c>
    </row>
    <row r="28" spans="1:7" x14ac:dyDescent="0.3">
      <c r="A28" s="12" t="s">
        <v>963</v>
      </c>
      <c r="B28" s="30" t="s">
        <v>964</v>
      </c>
      <c r="C28" s="30" t="s">
        <v>207</v>
      </c>
      <c r="D28" s="13">
        <v>6000000</v>
      </c>
      <c r="E28" s="14">
        <v>6240.83</v>
      </c>
      <c r="F28" s="15">
        <v>6.0000000000000001E-3</v>
      </c>
      <c r="G28" s="15">
        <v>7.4749999999999997E-2</v>
      </c>
    </row>
    <row r="29" spans="1:7" x14ac:dyDescent="0.3">
      <c r="A29" s="12" t="s">
        <v>965</v>
      </c>
      <c r="B29" s="30" t="s">
        <v>966</v>
      </c>
      <c r="C29" s="30" t="s">
        <v>207</v>
      </c>
      <c r="D29" s="13">
        <v>6000000</v>
      </c>
      <c r="E29" s="14">
        <v>6070.94</v>
      </c>
      <c r="F29" s="15">
        <v>5.8999999999999999E-3</v>
      </c>
      <c r="G29" s="15">
        <v>7.4800000000000005E-2</v>
      </c>
    </row>
    <row r="30" spans="1:7" x14ac:dyDescent="0.3">
      <c r="A30" s="12" t="s">
        <v>967</v>
      </c>
      <c r="B30" s="30" t="s">
        <v>968</v>
      </c>
      <c r="C30" s="30" t="s">
        <v>207</v>
      </c>
      <c r="D30" s="13">
        <v>5000000</v>
      </c>
      <c r="E30" s="14">
        <v>5086.07</v>
      </c>
      <c r="F30" s="15">
        <v>4.8999999999999998E-3</v>
      </c>
      <c r="G30" s="15">
        <v>7.4500999999999998E-2</v>
      </c>
    </row>
    <row r="31" spans="1:7" x14ac:dyDescent="0.3">
      <c r="A31" s="12" t="s">
        <v>969</v>
      </c>
      <c r="B31" s="30" t="s">
        <v>970</v>
      </c>
      <c r="C31" s="30" t="s">
        <v>207</v>
      </c>
      <c r="D31" s="13">
        <v>5000000</v>
      </c>
      <c r="E31" s="14">
        <v>4996.1499999999996</v>
      </c>
      <c r="F31" s="15">
        <v>4.7999999999999996E-3</v>
      </c>
      <c r="G31" s="15">
        <v>7.5950000000000004E-2</v>
      </c>
    </row>
    <row r="32" spans="1:7" x14ac:dyDescent="0.3">
      <c r="A32" s="12" t="s">
        <v>971</v>
      </c>
      <c r="B32" s="30" t="s">
        <v>972</v>
      </c>
      <c r="C32" s="30" t="s">
        <v>204</v>
      </c>
      <c r="D32" s="13">
        <v>4000000</v>
      </c>
      <c r="E32" s="14">
        <v>3945.44</v>
      </c>
      <c r="F32" s="15">
        <v>3.8E-3</v>
      </c>
      <c r="G32" s="15">
        <v>7.4749999999999997E-2</v>
      </c>
    </row>
    <row r="33" spans="1:7" x14ac:dyDescent="0.3">
      <c r="A33" s="12" t="s">
        <v>973</v>
      </c>
      <c r="B33" s="30" t="s">
        <v>974</v>
      </c>
      <c r="C33" s="30" t="s">
        <v>216</v>
      </c>
      <c r="D33" s="13">
        <v>3300000</v>
      </c>
      <c r="E33" s="14">
        <v>3291.52</v>
      </c>
      <c r="F33" s="15">
        <v>3.2000000000000002E-3</v>
      </c>
      <c r="G33" s="15">
        <v>7.4749999999999997E-2</v>
      </c>
    </row>
    <row r="34" spans="1:7" x14ac:dyDescent="0.3">
      <c r="A34" s="12" t="s">
        <v>975</v>
      </c>
      <c r="B34" s="30" t="s">
        <v>976</v>
      </c>
      <c r="C34" s="30" t="s">
        <v>207</v>
      </c>
      <c r="D34" s="13">
        <v>2700000</v>
      </c>
      <c r="E34" s="14">
        <v>2749.71</v>
      </c>
      <c r="F34" s="15">
        <v>2.7000000000000001E-3</v>
      </c>
      <c r="G34" s="15">
        <v>7.4700000000000003E-2</v>
      </c>
    </row>
    <row r="35" spans="1:7" x14ac:dyDescent="0.3">
      <c r="A35" s="12" t="s">
        <v>977</v>
      </c>
      <c r="B35" s="30" t="s">
        <v>978</v>
      </c>
      <c r="C35" s="30" t="s">
        <v>207</v>
      </c>
      <c r="D35" s="13">
        <v>2500000</v>
      </c>
      <c r="E35" s="14">
        <v>2600.5300000000002</v>
      </c>
      <c r="F35" s="15">
        <v>2.5000000000000001E-3</v>
      </c>
      <c r="G35" s="15">
        <v>7.4749999999999997E-2</v>
      </c>
    </row>
    <row r="36" spans="1:7" x14ac:dyDescent="0.3">
      <c r="A36" s="12" t="s">
        <v>979</v>
      </c>
      <c r="B36" s="30" t="s">
        <v>980</v>
      </c>
      <c r="C36" s="30" t="s">
        <v>207</v>
      </c>
      <c r="D36" s="13">
        <v>2500000</v>
      </c>
      <c r="E36" s="14">
        <v>2495.73</v>
      </c>
      <c r="F36" s="15">
        <v>2.3999999999999998E-3</v>
      </c>
      <c r="G36" s="15">
        <v>7.6450000000000004E-2</v>
      </c>
    </row>
    <row r="37" spans="1:7" x14ac:dyDescent="0.3">
      <c r="A37" s="12" t="s">
        <v>981</v>
      </c>
      <c r="B37" s="30" t="s">
        <v>982</v>
      </c>
      <c r="C37" s="30" t="s">
        <v>207</v>
      </c>
      <c r="D37" s="13">
        <v>2000000</v>
      </c>
      <c r="E37" s="14">
        <v>2027.67</v>
      </c>
      <c r="F37" s="15">
        <v>2E-3</v>
      </c>
      <c r="G37" s="15">
        <v>7.4799000000000004E-2</v>
      </c>
    </row>
    <row r="38" spans="1:7" x14ac:dyDescent="0.3">
      <c r="A38" s="12" t="s">
        <v>983</v>
      </c>
      <c r="B38" s="30" t="s">
        <v>984</v>
      </c>
      <c r="C38" s="30" t="s">
        <v>207</v>
      </c>
      <c r="D38" s="13">
        <v>1500000</v>
      </c>
      <c r="E38" s="14">
        <v>1449.49</v>
      </c>
      <c r="F38" s="15">
        <v>1.4E-3</v>
      </c>
      <c r="G38" s="15">
        <v>7.5825000000000004E-2</v>
      </c>
    </row>
    <row r="39" spans="1:7" x14ac:dyDescent="0.3">
      <c r="A39" s="12" t="s">
        <v>985</v>
      </c>
      <c r="B39" s="30" t="s">
        <v>986</v>
      </c>
      <c r="C39" s="30" t="s">
        <v>216</v>
      </c>
      <c r="D39" s="13">
        <v>1109000</v>
      </c>
      <c r="E39" s="14">
        <v>1141.1099999999999</v>
      </c>
      <c r="F39" s="15">
        <v>1.1000000000000001E-3</v>
      </c>
      <c r="G39" s="15">
        <v>7.4749999999999997E-2</v>
      </c>
    </row>
    <row r="40" spans="1:7" x14ac:dyDescent="0.3">
      <c r="A40" s="12" t="s">
        <v>987</v>
      </c>
      <c r="B40" s="30" t="s">
        <v>988</v>
      </c>
      <c r="C40" s="30" t="s">
        <v>216</v>
      </c>
      <c r="D40" s="13">
        <v>1000000</v>
      </c>
      <c r="E40" s="14">
        <v>1027.45</v>
      </c>
      <c r="F40" s="15">
        <v>1E-3</v>
      </c>
      <c r="G40" s="15">
        <v>7.4749999999999997E-2</v>
      </c>
    </row>
    <row r="41" spans="1:7" x14ac:dyDescent="0.3">
      <c r="A41" s="12" t="s">
        <v>989</v>
      </c>
      <c r="B41" s="30" t="s">
        <v>990</v>
      </c>
      <c r="C41" s="30" t="s">
        <v>207</v>
      </c>
      <c r="D41" s="13">
        <v>500000</v>
      </c>
      <c r="E41" s="14">
        <v>518.16999999999996</v>
      </c>
      <c r="F41" s="15">
        <v>5.0000000000000001E-4</v>
      </c>
      <c r="G41" s="15">
        <v>7.4499999999999997E-2</v>
      </c>
    </row>
    <row r="42" spans="1:7" x14ac:dyDescent="0.3">
      <c r="A42" s="12" t="s">
        <v>991</v>
      </c>
      <c r="B42" s="30" t="s">
        <v>992</v>
      </c>
      <c r="C42" s="30" t="s">
        <v>207</v>
      </c>
      <c r="D42" s="13">
        <v>500000</v>
      </c>
      <c r="E42" s="14">
        <v>479.26</v>
      </c>
      <c r="F42" s="15">
        <v>5.0000000000000001E-4</v>
      </c>
      <c r="G42" s="15">
        <v>7.535E-2</v>
      </c>
    </row>
    <row r="43" spans="1:7" x14ac:dyDescent="0.3">
      <c r="A43" s="16" t="s">
        <v>120</v>
      </c>
      <c r="B43" s="31"/>
      <c r="C43" s="31"/>
      <c r="D43" s="17"/>
      <c r="E43" s="18">
        <v>522385.83</v>
      </c>
      <c r="F43" s="19">
        <v>0.50509999999999999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6" t="s">
        <v>291</v>
      </c>
      <c r="B45" s="30"/>
      <c r="C45" s="30"/>
      <c r="D45" s="13"/>
      <c r="E45" s="14"/>
      <c r="F45" s="15"/>
      <c r="G45" s="15"/>
    </row>
    <row r="46" spans="1:7" x14ac:dyDescent="0.3">
      <c r="A46" s="12" t="s">
        <v>993</v>
      </c>
      <c r="B46" s="30" t="s">
        <v>994</v>
      </c>
      <c r="C46" s="30" t="s">
        <v>117</v>
      </c>
      <c r="D46" s="13">
        <v>34500000</v>
      </c>
      <c r="E46" s="14">
        <v>33263.69</v>
      </c>
      <c r="F46" s="15">
        <v>3.2199999999999999E-2</v>
      </c>
      <c r="G46" s="15">
        <v>7.2816385592000002E-2</v>
      </c>
    </row>
    <row r="47" spans="1:7" x14ac:dyDescent="0.3">
      <c r="A47" s="16" t="s">
        <v>120</v>
      </c>
      <c r="B47" s="31"/>
      <c r="C47" s="31"/>
      <c r="D47" s="17"/>
      <c r="E47" s="18">
        <v>33263.69</v>
      </c>
      <c r="F47" s="19">
        <v>3.2199999999999999E-2</v>
      </c>
      <c r="G47" s="20"/>
    </row>
    <row r="48" spans="1:7" x14ac:dyDescent="0.3">
      <c r="A48" s="16" t="s">
        <v>651</v>
      </c>
      <c r="B48" s="30"/>
      <c r="C48" s="30"/>
      <c r="D48" s="13"/>
      <c r="E48" s="14"/>
      <c r="F48" s="15"/>
      <c r="G48" s="15"/>
    </row>
    <row r="49" spans="1:7" x14ac:dyDescent="0.3">
      <c r="A49" s="12" t="s">
        <v>995</v>
      </c>
      <c r="B49" s="30" t="s">
        <v>996</v>
      </c>
      <c r="C49" s="30" t="s">
        <v>117</v>
      </c>
      <c r="D49" s="13">
        <v>33500000</v>
      </c>
      <c r="E49" s="14">
        <v>34240.75</v>
      </c>
      <c r="F49" s="15">
        <v>3.3099999999999997E-2</v>
      </c>
      <c r="G49" s="15">
        <v>7.4902400625000004E-2</v>
      </c>
    </row>
    <row r="50" spans="1:7" x14ac:dyDescent="0.3">
      <c r="A50" s="12" t="s">
        <v>997</v>
      </c>
      <c r="B50" s="30" t="s">
        <v>998</v>
      </c>
      <c r="C50" s="30" t="s">
        <v>117</v>
      </c>
      <c r="D50" s="13">
        <v>30000000</v>
      </c>
      <c r="E50" s="14">
        <v>29201.91</v>
      </c>
      <c r="F50" s="15">
        <v>2.8199999999999999E-2</v>
      </c>
      <c r="G50" s="15">
        <v>7.461108659E-2</v>
      </c>
    </row>
    <row r="51" spans="1:7" x14ac:dyDescent="0.3">
      <c r="A51" s="12" t="s">
        <v>999</v>
      </c>
      <c r="B51" s="30" t="s">
        <v>1000</v>
      </c>
      <c r="C51" s="30" t="s">
        <v>117</v>
      </c>
      <c r="D51" s="13">
        <v>26500000</v>
      </c>
      <c r="E51" s="14">
        <v>27190.7</v>
      </c>
      <c r="F51" s="15">
        <v>2.63E-2</v>
      </c>
      <c r="G51" s="15">
        <v>7.4928320155999997E-2</v>
      </c>
    </row>
    <row r="52" spans="1:7" x14ac:dyDescent="0.3">
      <c r="A52" s="12" t="s">
        <v>1001</v>
      </c>
      <c r="B52" s="30" t="s">
        <v>1002</v>
      </c>
      <c r="C52" s="30" t="s">
        <v>117</v>
      </c>
      <c r="D52" s="13">
        <v>24500000</v>
      </c>
      <c r="E52" s="14">
        <v>25106.13</v>
      </c>
      <c r="F52" s="15">
        <v>2.4299999999999999E-2</v>
      </c>
      <c r="G52" s="15">
        <v>7.5473739550000002E-2</v>
      </c>
    </row>
    <row r="53" spans="1:7" x14ac:dyDescent="0.3">
      <c r="A53" s="12" t="s">
        <v>1003</v>
      </c>
      <c r="B53" s="30" t="s">
        <v>1004</v>
      </c>
      <c r="C53" s="30" t="s">
        <v>117</v>
      </c>
      <c r="D53" s="13">
        <v>22500000</v>
      </c>
      <c r="E53" s="14">
        <v>22969.42</v>
      </c>
      <c r="F53" s="15">
        <v>2.2200000000000001E-2</v>
      </c>
      <c r="G53" s="15">
        <v>7.4902400625000004E-2</v>
      </c>
    </row>
    <row r="54" spans="1:7" x14ac:dyDescent="0.3">
      <c r="A54" s="12" t="s">
        <v>1005</v>
      </c>
      <c r="B54" s="30" t="s">
        <v>1006</v>
      </c>
      <c r="C54" s="30" t="s">
        <v>117</v>
      </c>
      <c r="D54" s="13">
        <v>20500000</v>
      </c>
      <c r="E54" s="14">
        <v>21044.13</v>
      </c>
      <c r="F54" s="15">
        <v>2.0299999999999999E-2</v>
      </c>
      <c r="G54" s="15">
        <v>7.4916915523999997E-2</v>
      </c>
    </row>
    <row r="55" spans="1:7" x14ac:dyDescent="0.3">
      <c r="A55" s="12" t="s">
        <v>1007</v>
      </c>
      <c r="B55" s="30" t="s">
        <v>1008</v>
      </c>
      <c r="C55" s="30" t="s">
        <v>117</v>
      </c>
      <c r="D55" s="13">
        <v>20500000</v>
      </c>
      <c r="E55" s="14">
        <v>20952.7</v>
      </c>
      <c r="F55" s="15">
        <v>2.0299999999999999E-2</v>
      </c>
      <c r="G55" s="15">
        <v>7.4915878741999994E-2</v>
      </c>
    </row>
    <row r="56" spans="1:7" x14ac:dyDescent="0.3">
      <c r="A56" s="12" t="s">
        <v>1009</v>
      </c>
      <c r="B56" s="30" t="s">
        <v>1010</v>
      </c>
      <c r="C56" s="30" t="s">
        <v>117</v>
      </c>
      <c r="D56" s="13">
        <v>19500000</v>
      </c>
      <c r="E56" s="14">
        <v>20071.330000000002</v>
      </c>
      <c r="F56" s="15">
        <v>1.9400000000000001E-2</v>
      </c>
      <c r="G56" s="15">
        <v>7.4902400625000004E-2</v>
      </c>
    </row>
    <row r="57" spans="1:7" x14ac:dyDescent="0.3">
      <c r="A57" s="12" t="s">
        <v>1011</v>
      </c>
      <c r="B57" s="30" t="s">
        <v>1012</v>
      </c>
      <c r="C57" s="30" t="s">
        <v>117</v>
      </c>
      <c r="D57" s="13">
        <v>17500000</v>
      </c>
      <c r="E57" s="14">
        <v>17842.41</v>
      </c>
      <c r="F57" s="15">
        <v>1.7299999999999999E-2</v>
      </c>
      <c r="G57" s="15">
        <v>7.5130503225000006E-2</v>
      </c>
    </row>
    <row r="58" spans="1:7" x14ac:dyDescent="0.3">
      <c r="A58" s="12" t="s">
        <v>1013</v>
      </c>
      <c r="B58" s="30" t="s">
        <v>1014</v>
      </c>
      <c r="C58" s="30" t="s">
        <v>117</v>
      </c>
      <c r="D58" s="13">
        <v>15500000</v>
      </c>
      <c r="E58" s="14">
        <v>15978.78</v>
      </c>
      <c r="F58" s="15">
        <v>1.55E-2</v>
      </c>
      <c r="G58" s="15">
        <v>7.5093175688999994E-2</v>
      </c>
    </row>
    <row r="59" spans="1:7" x14ac:dyDescent="0.3">
      <c r="A59" s="12" t="s">
        <v>1015</v>
      </c>
      <c r="B59" s="30" t="s">
        <v>1016</v>
      </c>
      <c r="C59" s="30" t="s">
        <v>117</v>
      </c>
      <c r="D59" s="13">
        <v>14500000</v>
      </c>
      <c r="E59" s="14">
        <v>14891.2</v>
      </c>
      <c r="F59" s="15">
        <v>1.44E-2</v>
      </c>
      <c r="G59" s="15">
        <v>7.5128429455999998E-2</v>
      </c>
    </row>
    <row r="60" spans="1:7" x14ac:dyDescent="0.3">
      <c r="A60" s="12" t="s">
        <v>1017</v>
      </c>
      <c r="B60" s="30" t="s">
        <v>1018</v>
      </c>
      <c r="C60" s="30" t="s">
        <v>117</v>
      </c>
      <c r="D60" s="13">
        <v>14000000</v>
      </c>
      <c r="E60" s="14">
        <v>14310.03</v>
      </c>
      <c r="F60" s="15">
        <v>1.38E-2</v>
      </c>
      <c r="G60" s="15">
        <v>7.4988454671999993E-2</v>
      </c>
    </row>
    <row r="61" spans="1:7" x14ac:dyDescent="0.3">
      <c r="A61" s="12" t="s">
        <v>1019</v>
      </c>
      <c r="B61" s="30" t="s">
        <v>1020</v>
      </c>
      <c r="C61" s="30" t="s">
        <v>117</v>
      </c>
      <c r="D61" s="13">
        <v>11500000</v>
      </c>
      <c r="E61" s="14">
        <v>11777.84</v>
      </c>
      <c r="F61" s="15">
        <v>1.14E-2</v>
      </c>
      <c r="G61" s="15">
        <v>7.5130503225000006E-2</v>
      </c>
    </row>
    <row r="62" spans="1:7" x14ac:dyDescent="0.3">
      <c r="A62" s="12" t="s">
        <v>1021</v>
      </c>
      <c r="B62" s="30" t="s">
        <v>1022</v>
      </c>
      <c r="C62" s="30" t="s">
        <v>117</v>
      </c>
      <c r="D62" s="13">
        <v>10500000</v>
      </c>
      <c r="E62" s="14">
        <v>10849.91</v>
      </c>
      <c r="F62" s="15">
        <v>1.0500000000000001E-2</v>
      </c>
      <c r="G62" s="15">
        <v>7.5201012560999994E-2</v>
      </c>
    </row>
    <row r="63" spans="1:7" x14ac:dyDescent="0.3">
      <c r="A63" s="12" t="s">
        <v>1023</v>
      </c>
      <c r="B63" s="30" t="s">
        <v>1024</v>
      </c>
      <c r="C63" s="30" t="s">
        <v>117</v>
      </c>
      <c r="D63" s="13">
        <v>10500000</v>
      </c>
      <c r="E63" s="14">
        <v>10782.35</v>
      </c>
      <c r="F63" s="15">
        <v>1.04E-2</v>
      </c>
      <c r="G63" s="15">
        <v>7.5473739550000002E-2</v>
      </c>
    </row>
    <row r="64" spans="1:7" x14ac:dyDescent="0.3">
      <c r="A64" s="12" t="s">
        <v>1025</v>
      </c>
      <c r="B64" s="30" t="s">
        <v>1026</v>
      </c>
      <c r="C64" s="30" t="s">
        <v>117</v>
      </c>
      <c r="D64" s="13">
        <v>9500000</v>
      </c>
      <c r="E64" s="14">
        <v>9707.86</v>
      </c>
      <c r="F64" s="15">
        <v>9.4000000000000004E-3</v>
      </c>
      <c r="G64" s="15">
        <v>7.5113913128999996E-2</v>
      </c>
    </row>
    <row r="65" spans="1:7" x14ac:dyDescent="0.3">
      <c r="A65" s="12" t="s">
        <v>1027</v>
      </c>
      <c r="B65" s="30" t="s">
        <v>1028</v>
      </c>
      <c r="C65" s="30" t="s">
        <v>117</v>
      </c>
      <c r="D65" s="13">
        <v>9500000</v>
      </c>
      <c r="E65" s="14">
        <v>9684.0400000000009</v>
      </c>
      <c r="F65" s="15">
        <v>9.4000000000000004E-3</v>
      </c>
      <c r="G65" s="15">
        <v>7.4916915523999997E-2</v>
      </c>
    </row>
    <row r="66" spans="1:7" x14ac:dyDescent="0.3">
      <c r="A66" s="12" t="s">
        <v>1029</v>
      </c>
      <c r="B66" s="30" t="s">
        <v>1030</v>
      </c>
      <c r="C66" s="30" t="s">
        <v>117</v>
      </c>
      <c r="D66" s="13">
        <v>9000000</v>
      </c>
      <c r="E66" s="14">
        <v>9223.58</v>
      </c>
      <c r="F66" s="15">
        <v>8.8999999999999999E-3</v>
      </c>
      <c r="G66" s="15">
        <v>7.4916915523999997E-2</v>
      </c>
    </row>
    <row r="67" spans="1:7" x14ac:dyDescent="0.3">
      <c r="A67" s="12" t="s">
        <v>1031</v>
      </c>
      <c r="B67" s="30" t="s">
        <v>1032</v>
      </c>
      <c r="C67" s="30" t="s">
        <v>117</v>
      </c>
      <c r="D67" s="13">
        <v>8000000</v>
      </c>
      <c r="E67" s="14">
        <v>8233.94</v>
      </c>
      <c r="F67" s="15">
        <v>8.0000000000000002E-3</v>
      </c>
      <c r="G67" s="15">
        <v>7.4928320155999997E-2</v>
      </c>
    </row>
    <row r="68" spans="1:7" x14ac:dyDescent="0.3">
      <c r="A68" s="12" t="s">
        <v>1033</v>
      </c>
      <c r="B68" s="30" t="s">
        <v>1034</v>
      </c>
      <c r="C68" s="30" t="s">
        <v>117</v>
      </c>
      <c r="D68" s="13">
        <v>7500000</v>
      </c>
      <c r="E68" s="14">
        <v>7722.86</v>
      </c>
      <c r="F68" s="15">
        <v>7.4999999999999997E-3</v>
      </c>
      <c r="G68" s="15">
        <v>7.4916915523999997E-2</v>
      </c>
    </row>
    <row r="69" spans="1:7" x14ac:dyDescent="0.3">
      <c r="A69" s="12" t="s">
        <v>1035</v>
      </c>
      <c r="B69" s="30" t="s">
        <v>1036</v>
      </c>
      <c r="C69" s="30" t="s">
        <v>117</v>
      </c>
      <c r="D69" s="13">
        <v>7500000</v>
      </c>
      <c r="E69" s="14">
        <v>7647.35</v>
      </c>
      <c r="F69" s="15">
        <v>7.4000000000000003E-3</v>
      </c>
      <c r="G69" s="15">
        <v>7.5092138821999999E-2</v>
      </c>
    </row>
    <row r="70" spans="1:7" x14ac:dyDescent="0.3">
      <c r="A70" s="12" t="s">
        <v>1037</v>
      </c>
      <c r="B70" s="30" t="s">
        <v>1038</v>
      </c>
      <c r="C70" s="30" t="s">
        <v>117</v>
      </c>
      <c r="D70" s="13">
        <v>7500000</v>
      </c>
      <c r="E70" s="14">
        <v>7645.19</v>
      </c>
      <c r="F70" s="15">
        <v>7.4000000000000003E-3</v>
      </c>
      <c r="G70" s="15">
        <v>7.5127392572000004E-2</v>
      </c>
    </row>
    <row r="71" spans="1:7" x14ac:dyDescent="0.3">
      <c r="A71" s="12" t="s">
        <v>1039</v>
      </c>
      <c r="B71" s="30" t="s">
        <v>1040</v>
      </c>
      <c r="C71" s="30" t="s">
        <v>117</v>
      </c>
      <c r="D71" s="13">
        <v>7219500</v>
      </c>
      <c r="E71" s="14">
        <v>7328.86</v>
      </c>
      <c r="F71" s="15">
        <v>7.1000000000000004E-3</v>
      </c>
      <c r="G71" s="15">
        <v>7.4865077049000001E-2</v>
      </c>
    </row>
    <row r="72" spans="1:7" x14ac:dyDescent="0.3">
      <c r="A72" s="12" t="s">
        <v>1041</v>
      </c>
      <c r="B72" s="30" t="s">
        <v>1042</v>
      </c>
      <c r="C72" s="30" t="s">
        <v>117</v>
      </c>
      <c r="D72" s="13">
        <v>7000000</v>
      </c>
      <c r="E72" s="14">
        <v>7187.71</v>
      </c>
      <c r="F72" s="15">
        <v>6.8999999999999999E-3</v>
      </c>
      <c r="G72" s="15">
        <v>7.5201012560999994E-2</v>
      </c>
    </row>
    <row r="73" spans="1:7" x14ac:dyDescent="0.3">
      <c r="A73" s="12" t="s">
        <v>1043</v>
      </c>
      <c r="B73" s="30" t="s">
        <v>1044</v>
      </c>
      <c r="C73" s="30" t="s">
        <v>117</v>
      </c>
      <c r="D73" s="13">
        <v>7000000</v>
      </c>
      <c r="E73" s="14">
        <v>7143.19</v>
      </c>
      <c r="F73" s="15">
        <v>6.8999999999999999E-3</v>
      </c>
      <c r="G73" s="15">
        <v>7.5113913128999996E-2</v>
      </c>
    </row>
    <row r="74" spans="1:7" x14ac:dyDescent="0.3">
      <c r="A74" s="12" t="s">
        <v>1045</v>
      </c>
      <c r="B74" s="30" t="s">
        <v>1046</v>
      </c>
      <c r="C74" s="30" t="s">
        <v>117</v>
      </c>
      <c r="D74" s="13">
        <v>6500000</v>
      </c>
      <c r="E74" s="14">
        <v>6710.62</v>
      </c>
      <c r="F74" s="15">
        <v>6.4999999999999997E-3</v>
      </c>
      <c r="G74" s="15">
        <v>7.5113913128999996E-2</v>
      </c>
    </row>
    <row r="75" spans="1:7" x14ac:dyDescent="0.3">
      <c r="A75" s="12" t="s">
        <v>1047</v>
      </c>
      <c r="B75" s="30" t="s">
        <v>1048</v>
      </c>
      <c r="C75" s="30" t="s">
        <v>117</v>
      </c>
      <c r="D75" s="13">
        <v>6500000</v>
      </c>
      <c r="E75" s="14">
        <v>6660.34</v>
      </c>
      <c r="F75" s="15">
        <v>6.4000000000000003E-3</v>
      </c>
      <c r="G75" s="15">
        <v>7.5201012560999994E-2</v>
      </c>
    </row>
    <row r="76" spans="1:7" x14ac:dyDescent="0.3">
      <c r="A76" s="12" t="s">
        <v>1049</v>
      </c>
      <c r="B76" s="30" t="s">
        <v>1050</v>
      </c>
      <c r="C76" s="30" t="s">
        <v>117</v>
      </c>
      <c r="D76" s="13">
        <v>6000000</v>
      </c>
      <c r="E76" s="14">
        <v>6151.78</v>
      </c>
      <c r="F76" s="15">
        <v>5.8999999999999999E-3</v>
      </c>
      <c r="G76" s="15">
        <v>7.5113913128999996E-2</v>
      </c>
    </row>
    <row r="77" spans="1:7" x14ac:dyDescent="0.3">
      <c r="A77" s="12" t="s">
        <v>1051</v>
      </c>
      <c r="B77" s="30" t="s">
        <v>1052</v>
      </c>
      <c r="C77" s="30" t="s">
        <v>117</v>
      </c>
      <c r="D77" s="13">
        <v>5000000</v>
      </c>
      <c r="E77" s="14">
        <v>5149.6000000000004</v>
      </c>
      <c r="F77" s="15">
        <v>5.0000000000000001E-3</v>
      </c>
      <c r="G77" s="15">
        <v>7.5128429455999998E-2</v>
      </c>
    </row>
    <row r="78" spans="1:7" x14ac:dyDescent="0.3">
      <c r="A78" s="12" t="s">
        <v>1053</v>
      </c>
      <c r="B78" s="30" t="s">
        <v>1054</v>
      </c>
      <c r="C78" s="30" t="s">
        <v>117</v>
      </c>
      <c r="D78" s="13">
        <v>5000000</v>
      </c>
      <c r="E78" s="14">
        <v>5109.5600000000004</v>
      </c>
      <c r="F78" s="15">
        <v>4.8999999999999998E-3</v>
      </c>
      <c r="G78" s="15">
        <v>7.5201012560999994E-2</v>
      </c>
    </row>
    <row r="79" spans="1:7" x14ac:dyDescent="0.3">
      <c r="A79" s="12" t="s">
        <v>1055</v>
      </c>
      <c r="B79" s="30" t="s">
        <v>1056</v>
      </c>
      <c r="C79" s="30" t="s">
        <v>117</v>
      </c>
      <c r="D79" s="13">
        <v>5000000</v>
      </c>
      <c r="E79" s="14">
        <v>5108.55</v>
      </c>
      <c r="F79" s="15">
        <v>4.8999999999999998E-3</v>
      </c>
      <c r="G79" s="15">
        <v>7.5092138821999999E-2</v>
      </c>
    </row>
    <row r="80" spans="1:7" x14ac:dyDescent="0.3">
      <c r="A80" s="12" t="s">
        <v>1057</v>
      </c>
      <c r="B80" s="30" t="s">
        <v>1058</v>
      </c>
      <c r="C80" s="30" t="s">
        <v>117</v>
      </c>
      <c r="D80" s="13">
        <v>5000000</v>
      </c>
      <c r="E80" s="14">
        <v>5108.12</v>
      </c>
      <c r="F80" s="15">
        <v>4.8999999999999998E-3</v>
      </c>
      <c r="G80" s="15">
        <v>7.4928320155999997E-2</v>
      </c>
    </row>
    <row r="81" spans="1:7" x14ac:dyDescent="0.3">
      <c r="A81" s="12" t="s">
        <v>1059</v>
      </c>
      <c r="B81" s="30" t="s">
        <v>1060</v>
      </c>
      <c r="C81" s="30" t="s">
        <v>117</v>
      </c>
      <c r="D81" s="13">
        <v>4500000</v>
      </c>
      <c r="E81" s="14">
        <v>4641.26</v>
      </c>
      <c r="F81" s="15">
        <v>4.4999999999999997E-3</v>
      </c>
      <c r="G81" s="15">
        <v>7.5473739550000002E-2</v>
      </c>
    </row>
    <row r="82" spans="1:7" x14ac:dyDescent="0.3">
      <c r="A82" s="12" t="s">
        <v>1061</v>
      </c>
      <c r="B82" s="30" t="s">
        <v>1062</v>
      </c>
      <c r="C82" s="30" t="s">
        <v>117</v>
      </c>
      <c r="D82" s="13">
        <v>3500000</v>
      </c>
      <c r="E82" s="14">
        <v>3592.82</v>
      </c>
      <c r="F82" s="15">
        <v>3.5000000000000001E-3</v>
      </c>
      <c r="G82" s="15">
        <v>7.5131540110000006E-2</v>
      </c>
    </row>
    <row r="83" spans="1:7" x14ac:dyDescent="0.3">
      <c r="A83" s="12" t="s">
        <v>1063</v>
      </c>
      <c r="B83" s="30" t="s">
        <v>1064</v>
      </c>
      <c r="C83" s="30" t="s">
        <v>117</v>
      </c>
      <c r="D83" s="13">
        <v>3000000</v>
      </c>
      <c r="E83" s="14">
        <v>3073.13</v>
      </c>
      <c r="F83" s="15">
        <v>3.0000000000000001E-3</v>
      </c>
      <c r="G83" s="15">
        <v>7.4928320155999997E-2</v>
      </c>
    </row>
    <row r="84" spans="1:7" x14ac:dyDescent="0.3">
      <c r="A84" s="12" t="s">
        <v>1065</v>
      </c>
      <c r="B84" s="30" t="s">
        <v>1066</v>
      </c>
      <c r="C84" s="30" t="s">
        <v>117</v>
      </c>
      <c r="D84" s="13">
        <v>3000000</v>
      </c>
      <c r="E84" s="14">
        <v>3064.88</v>
      </c>
      <c r="F84" s="15">
        <v>3.0000000000000001E-3</v>
      </c>
      <c r="G84" s="15">
        <v>7.5130503225000006E-2</v>
      </c>
    </row>
    <row r="85" spans="1:7" x14ac:dyDescent="0.3">
      <c r="A85" s="12" t="s">
        <v>1067</v>
      </c>
      <c r="B85" s="30" t="s">
        <v>1068</v>
      </c>
      <c r="C85" s="30" t="s">
        <v>117</v>
      </c>
      <c r="D85" s="13">
        <v>2500000</v>
      </c>
      <c r="E85" s="14">
        <v>2540.87</v>
      </c>
      <c r="F85" s="15">
        <v>2.5000000000000001E-3</v>
      </c>
      <c r="G85" s="15">
        <v>7.4695055625000006E-2</v>
      </c>
    </row>
    <row r="86" spans="1:7" x14ac:dyDescent="0.3">
      <c r="A86" s="12" t="s">
        <v>1069</v>
      </c>
      <c r="B86" s="30" t="s">
        <v>1070</v>
      </c>
      <c r="C86" s="30" t="s">
        <v>117</v>
      </c>
      <c r="D86" s="13">
        <v>2500000</v>
      </c>
      <c r="E86" s="14">
        <v>2529.37</v>
      </c>
      <c r="F86" s="15">
        <v>2.3999999999999998E-3</v>
      </c>
      <c r="G86" s="15">
        <v>7.5271524209000004E-2</v>
      </c>
    </row>
    <row r="87" spans="1:7" x14ac:dyDescent="0.3">
      <c r="A87" s="12" t="s">
        <v>1071</v>
      </c>
      <c r="B87" s="30" t="s">
        <v>1072</v>
      </c>
      <c r="C87" s="30" t="s">
        <v>117</v>
      </c>
      <c r="D87" s="13">
        <v>2000000</v>
      </c>
      <c r="E87" s="14">
        <v>2043.7</v>
      </c>
      <c r="F87" s="15">
        <v>2E-3</v>
      </c>
      <c r="G87" s="15">
        <v>7.5127392572000004E-2</v>
      </c>
    </row>
    <row r="88" spans="1:7" x14ac:dyDescent="0.3">
      <c r="A88" s="12" t="s">
        <v>1073</v>
      </c>
      <c r="B88" s="30" t="s">
        <v>1074</v>
      </c>
      <c r="C88" s="30" t="s">
        <v>117</v>
      </c>
      <c r="D88" s="13">
        <v>2000000</v>
      </c>
      <c r="E88" s="14">
        <v>2037.84</v>
      </c>
      <c r="F88" s="15">
        <v>2E-3</v>
      </c>
      <c r="G88" s="15">
        <v>7.4928320155999997E-2</v>
      </c>
    </row>
    <row r="89" spans="1:7" x14ac:dyDescent="0.3">
      <c r="A89" s="12" t="s">
        <v>1075</v>
      </c>
      <c r="B89" s="30" t="s">
        <v>1076</v>
      </c>
      <c r="C89" s="30" t="s">
        <v>117</v>
      </c>
      <c r="D89" s="13">
        <v>1500000</v>
      </c>
      <c r="E89" s="14">
        <v>1529.1</v>
      </c>
      <c r="F89" s="15">
        <v>1.5E-3</v>
      </c>
      <c r="G89" s="15">
        <v>7.4902400625000004E-2</v>
      </c>
    </row>
    <row r="90" spans="1:7" x14ac:dyDescent="0.3">
      <c r="A90" s="12" t="s">
        <v>1077</v>
      </c>
      <c r="B90" s="30" t="s">
        <v>1078</v>
      </c>
      <c r="C90" s="30" t="s">
        <v>117</v>
      </c>
      <c r="D90" s="13">
        <v>1000000</v>
      </c>
      <c r="E90" s="14">
        <v>1024.17</v>
      </c>
      <c r="F90" s="15">
        <v>1E-3</v>
      </c>
      <c r="G90" s="15">
        <v>7.4922099440000001E-2</v>
      </c>
    </row>
    <row r="91" spans="1:7" x14ac:dyDescent="0.3">
      <c r="A91" s="12" t="s">
        <v>1079</v>
      </c>
      <c r="B91" s="30" t="s">
        <v>1080</v>
      </c>
      <c r="C91" s="30" t="s">
        <v>117</v>
      </c>
      <c r="D91" s="13">
        <v>500000</v>
      </c>
      <c r="E91" s="14">
        <v>508.26</v>
      </c>
      <c r="F91" s="15">
        <v>5.0000000000000001E-4</v>
      </c>
      <c r="G91" s="15">
        <v>7.5027854059999996E-2</v>
      </c>
    </row>
    <row r="92" spans="1:7" x14ac:dyDescent="0.3">
      <c r="A92" s="12" t="s">
        <v>1081</v>
      </c>
      <c r="B92" s="30" t="s">
        <v>1082</v>
      </c>
      <c r="C92" s="30" t="s">
        <v>117</v>
      </c>
      <c r="D92" s="13">
        <v>500000</v>
      </c>
      <c r="E92" s="14">
        <v>508.26</v>
      </c>
      <c r="F92" s="15">
        <v>5.0000000000000001E-4</v>
      </c>
      <c r="G92" s="15">
        <v>7.5023706721999997E-2</v>
      </c>
    </row>
    <row r="93" spans="1:7" x14ac:dyDescent="0.3">
      <c r="A93" s="12" t="s">
        <v>1083</v>
      </c>
      <c r="B93" s="30" t="s">
        <v>1084</v>
      </c>
      <c r="C93" s="30" t="s">
        <v>117</v>
      </c>
      <c r="D93" s="13">
        <v>500000</v>
      </c>
      <c r="E93" s="14">
        <v>507.16</v>
      </c>
      <c r="F93" s="15">
        <v>5.0000000000000001E-4</v>
      </c>
      <c r="G93" s="15">
        <v>7.4848489000999996E-2</v>
      </c>
    </row>
    <row r="94" spans="1:7" x14ac:dyDescent="0.3">
      <c r="A94" s="12" t="s">
        <v>1085</v>
      </c>
      <c r="B94" s="30" t="s">
        <v>1086</v>
      </c>
      <c r="C94" s="30" t="s">
        <v>117</v>
      </c>
      <c r="D94" s="13">
        <v>500000</v>
      </c>
      <c r="E94" s="14">
        <v>507.15</v>
      </c>
      <c r="F94" s="15">
        <v>5.0000000000000001E-4</v>
      </c>
      <c r="G94" s="15">
        <v>7.4864040292E-2</v>
      </c>
    </row>
    <row r="95" spans="1:7" x14ac:dyDescent="0.3">
      <c r="A95" s="12" t="s">
        <v>1087</v>
      </c>
      <c r="B95" s="30" t="s">
        <v>1088</v>
      </c>
      <c r="C95" s="30" t="s">
        <v>117</v>
      </c>
      <c r="D95" s="13">
        <v>500000</v>
      </c>
      <c r="E95" s="14">
        <v>492.05</v>
      </c>
      <c r="F95" s="15">
        <v>5.0000000000000001E-4</v>
      </c>
      <c r="G95" s="15">
        <v>7.50371856E-2</v>
      </c>
    </row>
    <row r="96" spans="1:7" x14ac:dyDescent="0.3">
      <c r="A96" s="16" t="s">
        <v>120</v>
      </c>
      <c r="B96" s="31"/>
      <c r="C96" s="31"/>
      <c r="D96" s="17"/>
      <c r="E96" s="18">
        <v>447332.76</v>
      </c>
      <c r="F96" s="19">
        <v>0.43269999999999997</v>
      </c>
      <c r="G96" s="20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16" t="s">
        <v>294</v>
      </c>
      <c r="B99" s="30"/>
      <c r="C99" s="30"/>
      <c r="D99" s="13"/>
      <c r="E99" s="14"/>
      <c r="F99" s="15"/>
      <c r="G99" s="15"/>
    </row>
    <row r="100" spans="1:7" x14ac:dyDescent="0.3">
      <c r="A100" s="16" t="s">
        <v>120</v>
      </c>
      <c r="B100" s="30"/>
      <c r="C100" s="30"/>
      <c r="D100" s="13"/>
      <c r="E100" s="35" t="s">
        <v>112</v>
      </c>
      <c r="F100" s="36" t="s">
        <v>112</v>
      </c>
      <c r="G100" s="15"/>
    </row>
    <row r="101" spans="1:7" x14ac:dyDescent="0.3">
      <c r="A101" s="12"/>
      <c r="B101" s="30"/>
      <c r="C101" s="30"/>
      <c r="D101" s="13"/>
      <c r="E101" s="14"/>
      <c r="F101" s="15"/>
      <c r="G101" s="15"/>
    </row>
    <row r="102" spans="1:7" x14ac:dyDescent="0.3">
      <c r="A102" s="16" t="s">
        <v>295</v>
      </c>
      <c r="B102" s="30"/>
      <c r="C102" s="30"/>
      <c r="D102" s="13"/>
      <c r="E102" s="14"/>
      <c r="F102" s="15"/>
      <c r="G102" s="15"/>
    </row>
    <row r="103" spans="1:7" x14ac:dyDescent="0.3">
      <c r="A103" s="16" t="s">
        <v>120</v>
      </c>
      <c r="B103" s="30"/>
      <c r="C103" s="30"/>
      <c r="D103" s="13"/>
      <c r="E103" s="35" t="s">
        <v>112</v>
      </c>
      <c r="F103" s="36" t="s">
        <v>112</v>
      </c>
      <c r="G103" s="15"/>
    </row>
    <row r="104" spans="1:7" x14ac:dyDescent="0.3">
      <c r="A104" s="12"/>
      <c r="B104" s="30"/>
      <c r="C104" s="30"/>
      <c r="D104" s="13"/>
      <c r="E104" s="14"/>
      <c r="F104" s="15"/>
      <c r="G104" s="15"/>
    </row>
    <row r="105" spans="1:7" x14ac:dyDescent="0.3">
      <c r="A105" s="21" t="s">
        <v>150</v>
      </c>
      <c r="B105" s="32"/>
      <c r="C105" s="32"/>
      <c r="D105" s="22"/>
      <c r="E105" s="18">
        <v>1002982.28</v>
      </c>
      <c r="F105" s="19">
        <v>0.97</v>
      </c>
      <c r="G105" s="20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2"/>
      <c r="B107" s="30"/>
      <c r="C107" s="30"/>
      <c r="D107" s="13"/>
      <c r="E107" s="14"/>
      <c r="F107" s="15"/>
      <c r="G107" s="15"/>
    </row>
    <row r="108" spans="1:7" x14ac:dyDescent="0.3">
      <c r="A108" s="16" t="s">
        <v>151</v>
      </c>
      <c r="B108" s="30"/>
      <c r="C108" s="30"/>
      <c r="D108" s="13"/>
      <c r="E108" s="14"/>
      <c r="F108" s="15"/>
      <c r="G108" s="15"/>
    </row>
    <row r="109" spans="1:7" x14ac:dyDescent="0.3">
      <c r="A109" s="12" t="s">
        <v>152</v>
      </c>
      <c r="B109" s="30"/>
      <c r="C109" s="30"/>
      <c r="D109" s="13"/>
      <c r="E109" s="14">
        <v>1646.7</v>
      </c>
      <c r="F109" s="15">
        <v>1.6000000000000001E-3</v>
      </c>
      <c r="G109" s="15">
        <v>6.6409999999999997E-2</v>
      </c>
    </row>
    <row r="110" spans="1:7" x14ac:dyDescent="0.3">
      <c r="A110" s="16" t="s">
        <v>120</v>
      </c>
      <c r="B110" s="31"/>
      <c r="C110" s="31"/>
      <c r="D110" s="17"/>
      <c r="E110" s="18">
        <v>1646.7</v>
      </c>
      <c r="F110" s="19">
        <v>1.6000000000000001E-3</v>
      </c>
      <c r="G110" s="20"/>
    </row>
    <row r="111" spans="1:7" x14ac:dyDescent="0.3">
      <c r="A111" s="12"/>
      <c r="B111" s="30"/>
      <c r="C111" s="30"/>
      <c r="D111" s="13"/>
      <c r="E111" s="14"/>
      <c r="F111" s="15"/>
      <c r="G111" s="15"/>
    </row>
    <row r="112" spans="1:7" x14ac:dyDescent="0.3">
      <c r="A112" s="21" t="s">
        <v>150</v>
      </c>
      <c r="B112" s="32"/>
      <c r="C112" s="32"/>
      <c r="D112" s="22"/>
      <c r="E112" s="18">
        <v>1646.7</v>
      </c>
      <c r="F112" s="19">
        <v>1.6000000000000001E-3</v>
      </c>
      <c r="G112" s="20"/>
    </row>
    <row r="113" spans="1:7" x14ac:dyDescent="0.3">
      <c r="A113" s="12" t="s">
        <v>153</v>
      </c>
      <c r="B113" s="30"/>
      <c r="C113" s="30"/>
      <c r="D113" s="13"/>
      <c r="E113" s="14">
        <v>29782.0890616</v>
      </c>
      <c r="F113" s="15">
        <v>2.8795999999999999E-2</v>
      </c>
      <c r="G113" s="15"/>
    </row>
    <row r="114" spans="1:7" x14ac:dyDescent="0.3">
      <c r="A114" s="12" t="s">
        <v>154</v>
      </c>
      <c r="B114" s="30"/>
      <c r="C114" s="30"/>
      <c r="D114" s="13"/>
      <c r="E114" s="23">
        <v>-190.79906159999999</v>
      </c>
      <c r="F114" s="24">
        <v>-3.9599999999999998E-4</v>
      </c>
      <c r="G114" s="15">
        <v>6.6409999999999997E-2</v>
      </c>
    </row>
    <row r="115" spans="1:7" x14ac:dyDescent="0.3">
      <c r="A115" s="25" t="s">
        <v>155</v>
      </c>
      <c r="B115" s="33"/>
      <c r="C115" s="33"/>
      <c r="D115" s="26"/>
      <c r="E115" s="27">
        <v>1034220.27</v>
      </c>
      <c r="F115" s="28">
        <v>1</v>
      </c>
      <c r="G115" s="28"/>
    </row>
    <row r="117" spans="1:7" x14ac:dyDescent="0.3">
      <c r="A117" s="1" t="s">
        <v>157</v>
      </c>
    </row>
    <row r="120" spans="1:7" x14ac:dyDescent="0.3">
      <c r="A120" s="1" t="s">
        <v>158</v>
      </c>
    </row>
    <row r="121" spans="1:7" x14ac:dyDescent="0.3">
      <c r="A121" s="47" t="s">
        <v>159</v>
      </c>
      <c r="B121" s="34" t="s">
        <v>112</v>
      </c>
    </row>
    <row r="122" spans="1:7" x14ac:dyDescent="0.3">
      <c r="A122" t="s">
        <v>160</v>
      </c>
    </row>
    <row r="123" spans="1:7" x14ac:dyDescent="0.3">
      <c r="A123" t="s">
        <v>161</v>
      </c>
      <c r="B123" t="s">
        <v>162</v>
      </c>
      <c r="C123" t="s">
        <v>162</v>
      </c>
    </row>
    <row r="124" spans="1:7" x14ac:dyDescent="0.3">
      <c r="B124" s="48">
        <v>45138</v>
      </c>
      <c r="C124" s="48">
        <v>45169</v>
      </c>
    </row>
    <row r="125" spans="1:7" x14ac:dyDescent="0.3">
      <c r="A125" t="s">
        <v>166</v>
      </c>
      <c r="B125">
        <v>11.3392</v>
      </c>
      <c r="C125">
        <v>11.396000000000001</v>
      </c>
      <c r="E125" s="2"/>
    </row>
    <row r="126" spans="1:7" x14ac:dyDescent="0.3">
      <c r="A126" t="s">
        <v>167</v>
      </c>
      <c r="B126">
        <v>11.3398</v>
      </c>
      <c r="C126">
        <v>11.396699999999999</v>
      </c>
      <c r="E126" s="2"/>
    </row>
    <row r="127" spans="1:7" x14ac:dyDescent="0.3">
      <c r="A127" t="s">
        <v>630</v>
      </c>
      <c r="B127">
        <v>11.2943</v>
      </c>
      <c r="C127">
        <v>11.349</v>
      </c>
      <c r="E127" s="2"/>
    </row>
    <row r="128" spans="1:7" x14ac:dyDescent="0.3">
      <c r="A128" t="s">
        <v>631</v>
      </c>
      <c r="B128">
        <v>11.295400000000001</v>
      </c>
      <c r="C128">
        <v>11.350099999999999</v>
      </c>
      <c r="E128" s="2"/>
    </row>
    <row r="129" spans="1:5" x14ac:dyDescent="0.3">
      <c r="E129" s="2"/>
    </row>
    <row r="130" spans="1:5" x14ac:dyDescent="0.3">
      <c r="A130" t="s">
        <v>177</v>
      </c>
      <c r="B130" s="34" t="s">
        <v>112</v>
      </c>
    </row>
    <row r="131" spans="1:5" x14ac:dyDescent="0.3">
      <c r="A131" t="s">
        <v>178</v>
      </c>
      <c r="B131" s="34" t="s">
        <v>112</v>
      </c>
    </row>
    <row r="132" spans="1:5" ht="28.95" customHeight="1" x14ac:dyDescent="0.3">
      <c r="A132" s="47" t="s">
        <v>179</v>
      </c>
      <c r="B132" s="34" t="s">
        <v>112</v>
      </c>
    </row>
    <row r="133" spans="1:5" ht="28.95" customHeight="1" x14ac:dyDescent="0.3">
      <c r="A133" s="47" t="s">
        <v>180</v>
      </c>
      <c r="B133" s="34" t="s">
        <v>112</v>
      </c>
    </row>
    <row r="134" spans="1:5" x14ac:dyDescent="0.3">
      <c r="A134" t="s">
        <v>181</v>
      </c>
      <c r="B134" s="49">
        <f>+B148</f>
        <v>2.451799561982448</v>
      </c>
    </row>
    <row r="135" spans="1:5" ht="43.5" customHeight="1" x14ac:dyDescent="0.3">
      <c r="A135" s="47" t="s">
        <v>182</v>
      </c>
      <c r="B135" s="34" t="s">
        <v>112</v>
      </c>
    </row>
    <row r="136" spans="1:5" ht="28.95" customHeight="1" x14ac:dyDescent="0.3">
      <c r="A136" s="47" t="s">
        <v>183</v>
      </c>
      <c r="B136" s="34" t="s">
        <v>112</v>
      </c>
    </row>
    <row r="137" spans="1:5" ht="28.95" customHeight="1" x14ac:dyDescent="0.3">
      <c r="A137" s="47" t="s">
        <v>184</v>
      </c>
      <c r="B137" s="34" t="s">
        <v>112</v>
      </c>
    </row>
    <row r="138" spans="1:5" x14ac:dyDescent="0.3">
      <c r="A138" t="s">
        <v>185</v>
      </c>
      <c r="B138" s="34" t="s">
        <v>112</v>
      </c>
    </row>
    <row r="139" spans="1:5" x14ac:dyDescent="0.3">
      <c r="A139" t="s">
        <v>186</v>
      </c>
      <c r="B139" s="34" t="s">
        <v>112</v>
      </c>
    </row>
    <row r="141" spans="1:5" x14ac:dyDescent="0.3">
      <c r="A141" t="s">
        <v>187</v>
      </c>
    </row>
    <row r="142" spans="1:5" ht="28.95" customHeight="1" x14ac:dyDescent="0.3">
      <c r="A142" s="54" t="s">
        <v>188</v>
      </c>
      <c r="B142" s="58" t="s">
        <v>1089</v>
      </c>
    </row>
    <row r="143" spans="1:5" x14ac:dyDescent="0.3">
      <c r="A143" s="54" t="s">
        <v>190</v>
      </c>
      <c r="B143" s="54" t="s">
        <v>1090</v>
      </c>
    </row>
    <row r="144" spans="1:5" x14ac:dyDescent="0.3">
      <c r="A144" s="54"/>
      <c r="B144" s="54"/>
    </row>
    <row r="145" spans="1:4" x14ac:dyDescent="0.3">
      <c r="A145" s="54" t="s">
        <v>192</v>
      </c>
      <c r="B145" s="55">
        <v>7.5360954129229034</v>
      </c>
    </row>
    <row r="146" spans="1:4" x14ac:dyDescent="0.3">
      <c r="A146" s="54"/>
      <c r="B146" s="54"/>
    </row>
    <row r="147" spans="1:4" x14ac:dyDescent="0.3">
      <c r="A147" s="54" t="s">
        <v>193</v>
      </c>
      <c r="B147" s="56">
        <v>2.2374000000000001</v>
      </c>
    </row>
    <row r="148" spans="1:4" x14ac:dyDescent="0.3">
      <c r="A148" s="54" t="s">
        <v>194</v>
      </c>
      <c r="B148" s="56">
        <v>2.451799561982448</v>
      </c>
    </row>
    <row r="149" spans="1:4" x14ac:dyDescent="0.3">
      <c r="A149" s="54"/>
      <c r="B149" s="54"/>
    </row>
    <row r="150" spans="1:4" x14ac:dyDescent="0.3">
      <c r="A150" s="54" t="s">
        <v>195</v>
      </c>
      <c r="B150" s="57">
        <v>45169</v>
      </c>
    </row>
    <row r="152" spans="1:4" ht="70.05" customHeight="1" x14ac:dyDescent="0.3">
      <c r="A152" s="72" t="s">
        <v>196</v>
      </c>
      <c r="B152" s="72" t="s">
        <v>197</v>
      </c>
      <c r="C152" s="72" t="s">
        <v>5</v>
      </c>
      <c r="D152" s="72" t="s">
        <v>6</v>
      </c>
    </row>
    <row r="153" spans="1:4" ht="70.05" customHeight="1" x14ac:dyDescent="0.3">
      <c r="A153" s="72" t="s">
        <v>1091</v>
      </c>
      <c r="B153" s="72"/>
      <c r="C153" s="72" t="s">
        <v>45</v>
      </c>
      <c r="D15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5" activePane="bottomLeft" state="frozen"/>
      <selection pane="bottomLeft" activeCell="B7" sqref="B7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6.218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1092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1093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151</v>
      </c>
      <c r="B10" s="30"/>
      <c r="C10" s="30"/>
      <c r="D10" s="13"/>
      <c r="E10" s="14"/>
      <c r="F10" s="15"/>
      <c r="G10" s="15"/>
    </row>
    <row r="11" spans="1:8" x14ac:dyDescent="0.3">
      <c r="A11" s="12" t="s">
        <v>1094</v>
      </c>
      <c r="B11" s="30"/>
      <c r="C11" s="30"/>
      <c r="D11" s="13"/>
      <c r="E11" s="14">
        <v>69880.149999999994</v>
      </c>
      <c r="F11" s="15">
        <v>0.93130000000000002</v>
      </c>
      <c r="G11" s="15">
        <v>6.6500000000000004E-2</v>
      </c>
    </row>
    <row r="12" spans="1:8" x14ac:dyDescent="0.3">
      <c r="A12" s="12" t="s">
        <v>152</v>
      </c>
      <c r="B12" s="30"/>
      <c r="C12" s="30"/>
      <c r="D12" s="13"/>
      <c r="E12" s="14">
        <v>4919.1000000000004</v>
      </c>
      <c r="F12" s="15">
        <v>6.5600000000000006E-2</v>
      </c>
      <c r="G12" s="15">
        <v>6.6409999999999997E-2</v>
      </c>
    </row>
    <row r="13" spans="1:8" x14ac:dyDescent="0.3">
      <c r="A13" s="16" t="s">
        <v>120</v>
      </c>
      <c r="B13" s="31"/>
      <c r="C13" s="31"/>
      <c r="D13" s="17"/>
      <c r="E13" s="18">
        <v>74799.25</v>
      </c>
      <c r="F13" s="19">
        <v>0.99690000000000001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150</v>
      </c>
      <c r="B15" s="32"/>
      <c r="C15" s="32"/>
      <c r="D15" s="22"/>
      <c r="E15" s="18">
        <v>74799.25</v>
      </c>
      <c r="F15" s="19">
        <v>0.99690000000000001</v>
      </c>
      <c r="G15" s="20"/>
    </row>
    <row r="16" spans="1:8" x14ac:dyDescent="0.3">
      <c r="A16" s="12" t="s">
        <v>153</v>
      </c>
      <c r="B16" s="30"/>
      <c r="C16" s="30"/>
      <c r="D16" s="13"/>
      <c r="E16" s="14">
        <v>13.626596599999999</v>
      </c>
      <c r="F16" s="15">
        <v>1.8100000000000001E-4</v>
      </c>
      <c r="G16" s="15"/>
    </row>
    <row r="17" spans="1:7" x14ac:dyDescent="0.3">
      <c r="A17" s="12" t="s">
        <v>154</v>
      </c>
      <c r="B17" s="30"/>
      <c r="C17" s="30"/>
      <c r="D17" s="13"/>
      <c r="E17" s="14">
        <v>223.91340339999999</v>
      </c>
      <c r="F17" s="15">
        <v>2.9190000000000002E-3</v>
      </c>
      <c r="G17" s="15">
        <v>6.6409999999999997E-2</v>
      </c>
    </row>
    <row r="18" spans="1:7" x14ac:dyDescent="0.3">
      <c r="A18" s="25" t="s">
        <v>155</v>
      </c>
      <c r="B18" s="33"/>
      <c r="C18" s="33"/>
      <c r="D18" s="26"/>
      <c r="E18" s="27">
        <v>75036.789999999994</v>
      </c>
      <c r="F18" s="28">
        <v>1</v>
      </c>
      <c r="G18" s="28"/>
    </row>
    <row r="23" spans="1:7" x14ac:dyDescent="0.3">
      <c r="A23" s="1" t="s">
        <v>158</v>
      </c>
    </row>
    <row r="24" spans="1:7" x14ac:dyDescent="0.3">
      <c r="A24" s="47" t="s">
        <v>159</v>
      </c>
      <c r="B24" s="34" t="s">
        <v>112</v>
      </c>
    </row>
    <row r="25" spans="1:7" x14ac:dyDescent="0.3">
      <c r="A25" t="s">
        <v>160</v>
      </c>
    </row>
    <row r="26" spans="1:7" x14ac:dyDescent="0.3">
      <c r="A26" t="s">
        <v>298</v>
      </c>
      <c r="B26" t="s">
        <v>162</v>
      </c>
      <c r="C26" t="s">
        <v>162</v>
      </c>
    </row>
    <row r="27" spans="1:7" x14ac:dyDescent="0.3">
      <c r="B27" s="48">
        <v>45138</v>
      </c>
      <c r="C27" s="48">
        <v>45169</v>
      </c>
    </row>
    <row r="28" spans="1:7" x14ac:dyDescent="0.3">
      <c r="A28" t="s">
        <v>163</v>
      </c>
      <c r="B28">
        <v>1187.0054</v>
      </c>
      <c r="C28">
        <v>1193.4862000000001</v>
      </c>
      <c r="E28" s="2"/>
    </row>
    <row r="29" spans="1:7" x14ac:dyDescent="0.3">
      <c r="A29" t="s">
        <v>1095</v>
      </c>
      <c r="B29">
        <v>1000.0311</v>
      </c>
      <c r="C29">
        <v>1000.0311</v>
      </c>
      <c r="E29" s="2"/>
    </row>
    <row r="30" spans="1:7" x14ac:dyDescent="0.3">
      <c r="A30" t="s">
        <v>626</v>
      </c>
      <c r="B30" t="s">
        <v>165</v>
      </c>
      <c r="C30" t="s">
        <v>165</v>
      </c>
      <c r="E30" s="2"/>
    </row>
    <row r="31" spans="1:7" x14ac:dyDescent="0.3">
      <c r="A31" t="s">
        <v>166</v>
      </c>
      <c r="B31">
        <v>1186.5809999999999</v>
      </c>
      <c r="C31">
        <v>1193.0591999999999</v>
      </c>
      <c r="E31" s="2"/>
    </row>
    <row r="32" spans="1:7" x14ac:dyDescent="0.3">
      <c r="A32" t="s">
        <v>627</v>
      </c>
      <c r="B32">
        <v>1058.5866000000001</v>
      </c>
      <c r="C32">
        <v>1058.6380999999999</v>
      </c>
      <c r="E32" s="2"/>
    </row>
    <row r="33" spans="1:5" x14ac:dyDescent="0.3">
      <c r="A33" t="s">
        <v>628</v>
      </c>
      <c r="B33" t="s">
        <v>165</v>
      </c>
      <c r="C33" t="s">
        <v>165</v>
      </c>
      <c r="E33" s="2"/>
    </row>
    <row r="34" spans="1:5" x14ac:dyDescent="0.3">
      <c r="A34" t="s">
        <v>1096</v>
      </c>
      <c r="B34">
        <v>1183.8515</v>
      </c>
      <c r="C34">
        <v>1190.2679000000001</v>
      </c>
      <c r="E34" s="2"/>
    </row>
    <row r="35" spans="1:5" x14ac:dyDescent="0.3">
      <c r="A35" t="s">
        <v>1097</v>
      </c>
      <c r="B35">
        <v>1008.1372</v>
      </c>
      <c r="C35">
        <v>1008.1445</v>
      </c>
      <c r="E35" s="2"/>
    </row>
    <row r="36" spans="1:5" x14ac:dyDescent="0.3">
      <c r="A36" t="s">
        <v>629</v>
      </c>
      <c r="B36">
        <v>1095.5873999999999</v>
      </c>
      <c r="C36">
        <v>1095.6045999999999</v>
      </c>
      <c r="E36" s="2"/>
    </row>
    <row r="37" spans="1:5" x14ac:dyDescent="0.3">
      <c r="A37" t="s">
        <v>630</v>
      </c>
      <c r="B37">
        <v>1183.8507</v>
      </c>
      <c r="C37">
        <v>1190.2670000000001</v>
      </c>
      <c r="E37" s="2"/>
    </row>
    <row r="38" spans="1:5" x14ac:dyDescent="0.3">
      <c r="A38" t="s">
        <v>632</v>
      </c>
      <c r="B38">
        <v>1004.963</v>
      </c>
      <c r="C38">
        <v>1005.0146</v>
      </c>
      <c r="E38" s="2"/>
    </row>
    <row r="39" spans="1:5" x14ac:dyDescent="0.3">
      <c r="A39" t="s">
        <v>633</v>
      </c>
      <c r="B39">
        <v>1017.1075</v>
      </c>
      <c r="C39">
        <v>1016.6078</v>
      </c>
      <c r="E39" s="2"/>
    </row>
    <row r="40" spans="1:5" x14ac:dyDescent="0.3">
      <c r="A40" t="s">
        <v>1098</v>
      </c>
      <c r="B40">
        <v>1085.6560999999999</v>
      </c>
      <c r="C40">
        <v>1091.5845999999999</v>
      </c>
      <c r="E40" s="2"/>
    </row>
    <row r="41" spans="1:5" x14ac:dyDescent="0.3">
      <c r="A41" t="s">
        <v>1099</v>
      </c>
      <c r="B41">
        <v>1000</v>
      </c>
      <c r="C41">
        <v>1000</v>
      </c>
      <c r="E41" s="2"/>
    </row>
    <row r="42" spans="1:5" x14ac:dyDescent="0.3">
      <c r="A42" t="s">
        <v>1100</v>
      </c>
      <c r="B42">
        <v>1085.6561999999999</v>
      </c>
      <c r="C42">
        <v>1091.5834</v>
      </c>
      <c r="E42" s="2"/>
    </row>
    <row r="43" spans="1:5" x14ac:dyDescent="0.3">
      <c r="A43" t="s">
        <v>1101</v>
      </c>
      <c r="B43">
        <v>1000</v>
      </c>
      <c r="C43">
        <v>1000</v>
      </c>
      <c r="E43" s="2"/>
    </row>
    <row r="44" spans="1:5" x14ac:dyDescent="0.3">
      <c r="A44" t="s">
        <v>176</v>
      </c>
      <c r="E44" s="2"/>
    </row>
    <row r="46" spans="1:5" x14ac:dyDescent="0.3">
      <c r="A46" t="s">
        <v>634</v>
      </c>
    </row>
    <row r="48" spans="1:5" x14ac:dyDescent="0.3">
      <c r="A48" s="50" t="s">
        <v>635</v>
      </c>
      <c r="B48" s="50" t="s">
        <v>636</v>
      </c>
      <c r="C48" s="50" t="s">
        <v>637</v>
      </c>
      <c r="D48" s="50" t="s">
        <v>638</v>
      </c>
    </row>
    <row r="49" spans="1:4" x14ac:dyDescent="0.3">
      <c r="A49" s="50" t="s">
        <v>1102</v>
      </c>
      <c r="B49" s="50"/>
      <c r="C49" s="50">
        <v>5.4454050000000001</v>
      </c>
      <c r="D49" s="50">
        <v>5.4454050000000001</v>
      </c>
    </row>
    <row r="50" spans="1:4" x14ac:dyDescent="0.3">
      <c r="A50" s="50" t="s">
        <v>1103</v>
      </c>
      <c r="B50" s="50"/>
      <c r="C50" s="50">
        <v>5.7094326000000004</v>
      </c>
      <c r="D50" s="50">
        <v>5.7094326000000004</v>
      </c>
    </row>
    <row r="51" spans="1:4" x14ac:dyDescent="0.3">
      <c r="A51" s="50" t="s">
        <v>1104</v>
      </c>
      <c r="B51" s="50"/>
      <c r="C51" s="50">
        <v>5.4462652</v>
      </c>
      <c r="D51" s="50">
        <v>5.4462652</v>
      </c>
    </row>
    <row r="52" spans="1:4" x14ac:dyDescent="0.3">
      <c r="A52" s="50" t="s">
        <v>1105</v>
      </c>
      <c r="B52" s="50"/>
      <c r="C52" s="50">
        <v>6.0851908000000003</v>
      </c>
      <c r="D52" s="50">
        <v>6.0851908000000003</v>
      </c>
    </row>
    <row r="53" spans="1:4" x14ac:dyDescent="0.3">
      <c r="A53" s="50" t="s">
        <v>1106</v>
      </c>
      <c r="B53" s="50"/>
      <c r="C53" s="50">
        <v>5.3992315</v>
      </c>
      <c r="D53" s="50">
        <v>5.3992315</v>
      </c>
    </row>
    <row r="54" spans="1:4" x14ac:dyDescent="0.3">
      <c r="A54" s="50" t="s">
        <v>1107</v>
      </c>
      <c r="B54" s="50"/>
      <c r="C54" s="50">
        <v>5.9848242999999997</v>
      </c>
      <c r="D54" s="50">
        <v>5.9848242999999997</v>
      </c>
    </row>
    <row r="56" spans="1:4" x14ac:dyDescent="0.3">
      <c r="A56" t="s">
        <v>178</v>
      </c>
      <c r="B56" s="34" t="s">
        <v>112</v>
      </c>
    </row>
    <row r="57" spans="1:4" ht="28.95" customHeight="1" x14ac:dyDescent="0.3">
      <c r="A57" s="47" t="s">
        <v>179</v>
      </c>
      <c r="B57" s="49">
        <v>69880.149999999994</v>
      </c>
    </row>
    <row r="58" spans="1:4" ht="28.95" customHeight="1" x14ac:dyDescent="0.3">
      <c r="A58" s="47" t="s">
        <v>180</v>
      </c>
      <c r="B58" s="34" t="s">
        <v>112</v>
      </c>
    </row>
    <row r="59" spans="1:4" x14ac:dyDescent="0.3">
      <c r="A59" t="s">
        <v>181</v>
      </c>
      <c r="B59" s="49">
        <f>+B73</f>
        <v>8.1753517996559981E-6</v>
      </c>
    </row>
    <row r="60" spans="1:4" ht="43.5" customHeight="1" x14ac:dyDescent="0.3">
      <c r="A60" s="47" t="s">
        <v>182</v>
      </c>
      <c r="B60" s="34" t="s">
        <v>112</v>
      </c>
    </row>
    <row r="61" spans="1:4" ht="28.95" customHeight="1" x14ac:dyDescent="0.3">
      <c r="A61" s="47" t="s">
        <v>183</v>
      </c>
      <c r="B61" s="34" t="s">
        <v>112</v>
      </c>
    </row>
    <row r="62" spans="1:4" ht="28.95" customHeight="1" x14ac:dyDescent="0.3">
      <c r="A62" s="47" t="s">
        <v>184</v>
      </c>
      <c r="B62" s="34" t="s">
        <v>112</v>
      </c>
    </row>
    <row r="63" spans="1:4" x14ac:dyDescent="0.3">
      <c r="A63" t="s">
        <v>185</v>
      </c>
      <c r="B63" s="34" t="s">
        <v>112</v>
      </c>
    </row>
    <row r="64" spans="1:4" x14ac:dyDescent="0.3">
      <c r="A64" t="s">
        <v>186</v>
      </c>
      <c r="B64" s="34" t="s">
        <v>112</v>
      </c>
    </row>
    <row r="66" spans="1:4" x14ac:dyDescent="0.3">
      <c r="A66" t="s">
        <v>187</v>
      </c>
    </row>
    <row r="67" spans="1:4" x14ac:dyDescent="0.3">
      <c r="A67" s="54" t="s">
        <v>188</v>
      </c>
      <c r="B67" s="54" t="s">
        <v>1108</v>
      </c>
    </row>
    <row r="68" spans="1:4" x14ac:dyDescent="0.3">
      <c r="A68" s="54" t="s">
        <v>190</v>
      </c>
      <c r="B68" s="54" t="s">
        <v>1109</v>
      </c>
    </row>
    <row r="69" spans="1:4" x14ac:dyDescent="0.3">
      <c r="A69" s="54"/>
      <c r="B69" s="54"/>
    </row>
    <row r="70" spans="1:4" x14ac:dyDescent="0.3">
      <c r="A70" s="54" t="s">
        <v>192</v>
      </c>
      <c r="B70" s="55">
        <v>6.6493422328439618</v>
      </c>
    </row>
    <row r="71" spans="1:4" x14ac:dyDescent="0.3">
      <c r="A71" s="54"/>
      <c r="B71" s="54"/>
    </row>
    <row r="72" spans="1:4" x14ac:dyDescent="0.3">
      <c r="A72" s="54" t="s">
        <v>193</v>
      </c>
      <c r="B72" s="56">
        <v>2.7000000000000001E-3</v>
      </c>
    </row>
    <row r="73" spans="1:4" x14ac:dyDescent="0.3">
      <c r="A73" s="54" t="s">
        <v>194</v>
      </c>
      <c r="B73" s="39">
        <v>8.1753517996559981E-6</v>
      </c>
    </row>
    <row r="74" spans="1:4" x14ac:dyDescent="0.3">
      <c r="A74" s="54"/>
      <c r="B74" s="54"/>
    </row>
    <row r="75" spans="1:4" x14ac:dyDescent="0.3">
      <c r="A75" s="54" t="s">
        <v>195</v>
      </c>
      <c r="B75" s="57">
        <v>45169</v>
      </c>
    </row>
    <row r="77" spans="1:4" ht="70.05" customHeight="1" x14ac:dyDescent="0.3">
      <c r="A77" s="72" t="s">
        <v>196</v>
      </c>
      <c r="B77" s="72" t="s">
        <v>197</v>
      </c>
      <c r="C77" s="72" t="s">
        <v>5</v>
      </c>
      <c r="D77" s="72" t="s">
        <v>6</v>
      </c>
    </row>
    <row r="78" spans="1:4" ht="70.05" customHeight="1" x14ac:dyDescent="0.3">
      <c r="A78" s="72" t="s">
        <v>1110</v>
      </c>
      <c r="B78" s="72"/>
      <c r="C78" s="72" t="s">
        <v>47</v>
      </c>
      <c r="D7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13"/>
  <sheetViews>
    <sheetView showGridLines="0" workbookViewId="0">
      <pane ySplit="4" topLeftCell="A207" activePane="bottomLeft" state="frozen"/>
      <selection pane="bottomLeft" activeCell="B215" sqref="B21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1111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1112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3245550</v>
      </c>
      <c r="E8" s="14">
        <v>51002.2</v>
      </c>
      <c r="F8" s="15">
        <v>7.6399999999999996E-2</v>
      </c>
      <c r="G8" s="15"/>
    </row>
    <row r="9" spans="1:8" x14ac:dyDescent="0.3">
      <c r="A9" s="12" t="s">
        <v>1117</v>
      </c>
      <c r="B9" s="30" t="s">
        <v>1118</v>
      </c>
      <c r="C9" s="30" t="s">
        <v>1119</v>
      </c>
      <c r="D9" s="13">
        <v>1215750</v>
      </c>
      <c r="E9" s="14">
        <v>29263.1</v>
      </c>
      <c r="F9" s="15">
        <v>4.3799999999999999E-2</v>
      </c>
      <c r="G9" s="15"/>
    </row>
    <row r="10" spans="1:8" x14ac:dyDescent="0.3">
      <c r="A10" s="12" t="s">
        <v>1120</v>
      </c>
      <c r="B10" s="30" t="s">
        <v>1121</v>
      </c>
      <c r="C10" s="30" t="s">
        <v>1122</v>
      </c>
      <c r="D10" s="13">
        <v>662700</v>
      </c>
      <c r="E10" s="14">
        <v>16032.37</v>
      </c>
      <c r="F10" s="15">
        <v>2.4E-2</v>
      </c>
      <c r="G10" s="15"/>
    </row>
    <row r="11" spans="1:8" x14ac:dyDescent="0.3">
      <c r="A11" s="12" t="s">
        <v>1123</v>
      </c>
      <c r="B11" s="30" t="s">
        <v>1124</v>
      </c>
      <c r="C11" s="30" t="s">
        <v>1116</v>
      </c>
      <c r="D11" s="13">
        <v>6803550</v>
      </c>
      <c r="E11" s="14">
        <v>12732.84</v>
      </c>
      <c r="F11" s="15">
        <v>1.9099999999999999E-2</v>
      </c>
      <c r="G11" s="15"/>
    </row>
    <row r="12" spans="1:8" x14ac:dyDescent="0.3">
      <c r="A12" s="12" t="s">
        <v>1125</v>
      </c>
      <c r="B12" s="30" t="s">
        <v>1126</v>
      </c>
      <c r="C12" s="30" t="s">
        <v>1116</v>
      </c>
      <c r="D12" s="13">
        <v>7915000</v>
      </c>
      <c r="E12" s="14">
        <v>11393.64</v>
      </c>
      <c r="F12" s="15">
        <v>1.7100000000000001E-2</v>
      </c>
      <c r="G12" s="15"/>
    </row>
    <row r="13" spans="1:8" x14ac:dyDescent="0.3">
      <c r="A13" s="12" t="s">
        <v>1127</v>
      </c>
      <c r="B13" s="30" t="s">
        <v>1128</v>
      </c>
      <c r="C13" s="30" t="s">
        <v>1129</v>
      </c>
      <c r="D13" s="13">
        <v>917000</v>
      </c>
      <c r="E13" s="14">
        <v>10193.370000000001</v>
      </c>
      <c r="F13" s="15">
        <v>1.5299999999999999E-2</v>
      </c>
      <c r="G13" s="15"/>
    </row>
    <row r="14" spans="1:8" x14ac:dyDescent="0.3">
      <c r="A14" s="12" t="s">
        <v>1130</v>
      </c>
      <c r="B14" s="30" t="s">
        <v>1131</v>
      </c>
      <c r="C14" s="30" t="s">
        <v>1116</v>
      </c>
      <c r="D14" s="13">
        <v>1031100</v>
      </c>
      <c r="E14" s="14">
        <v>9885.67</v>
      </c>
      <c r="F14" s="15">
        <v>1.4800000000000001E-2</v>
      </c>
      <c r="G14" s="15"/>
    </row>
    <row r="15" spans="1:8" x14ac:dyDescent="0.3">
      <c r="A15" s="12" t="s">
        <v>1132</v>
      </c>
      <c r="B15" s="30" t="s">
        <v>1133</v>
      </c>
      <c r="C15" s="30" t="s">
        <v>1134</v>
      </c>
      <c r="D15" s="13">
        <v>3753000</v>
      </c>
      <c r="E15" s="14">
        <v>9840.3700000000008</v>
      </c>
      <c r="F15" s="15">
        <v>1.47E-2</v>
      </c>
      <c r="G15" s="15"/>
    </row>
    <row r="16" spans="1:8" x14ac:dyDescent="0.3">
      <c r="A16" s="12" t="s">
        <v>1135</v>
      </c>
      <c r="B16" s="30" t="s">
        <v>1136</v>
      </c>
      <c r="C16" s="30" t="s">
        <v>1116</v>
      </c>
      <c r="D16" s="13">
        <v>13568000</v>
      </c>
      <c r="E16" s="14">
        <v>8547.84</v>
      </c>
      <c r="F16" s="15">
        <v>1.2800000000000001E-2</v>
      </c>
      <c r="G16" s="15"/>
    </row>
    <row r="17" spans="1:7" x14ac:dyDescent="0.3">
      <c r="A17" s="12" t="s">
        <v>1137</v>
      </c>
      <c r="B17" s="30" t="s">
        <v>1138</v>
      </c>
      <c r="C17" s="30" t="s">
        <v>1139</v>
      </c>
      <c r="D17" s="13">
        <v>6552000</v>
      </c>
      <c r="E17" s="14">
        <v>8062.24</v>
      </c>
      <c r="F17" s="15">
        <v>1.21E-2</v>
      </c>
      <c r="G17" s="15"/>
    </row>
    <row r="18" spans="1:7" x14ac:dyDescent="0.3">
      <c r="A18" s="12" t="s">
        <v>1140</v>
      </c>
      <c r="B18" s="30" t="s">
        <v>1141</v>
      </c>
      <c r="C18" s="30" t="s">
        <v>1116</v>
      </c>
      <c r="D18" s="13">
        <v>452000</v>
      </c>
      <c r="E18" s="14">
        <v>7949.55</v>
      </c>
      <c r="F18" s="15">
        <v>1.1900000000000001E-2</v>
      </c>
      <c r="G18" s="15"/>
    </row>
    <row r="19" spans="1:7" x14ac:dyDescent="0.3">
      <c r="A19" s="12" t="s">
        <v>1142</v>
      </c>
      <c r="B19" s="30" t="s">
        <v>1143</v>
      </c>
      <c r="C19" s="30" t="s">
        <v>1144</v>
      </c>
      <c r="D19" s="13">
        <v>1242600</v>
      </c>
      <c r="E19" s="14">
        <v>7468.03</v>
      </c>
      <c r="F19" s="15">
        <v>1.12E-2</v>
      </c>
      <c r="G19" s="15"/>
    </row>
    <row r="20" spans="1:7" x14ac:dyDescent="0.3">
      <c r="A20" s="12" t="s">
        <v>1145</v>
      </c>
      <c r="B20" s="30" t="s">
        <v>1146</v>
      </c>
      <c r="C20" s="30" t="s">
        <v>1147</v>
      </c>
      <c r="D20" s="13">
        <v>1608600</v>
      </c>
      <c r="E20" s="14">
        <v>7397.15</v>
      </c>
      <c r="F20" s="15">
        <v>1.11E-2</v>
      </c>
      <c r="G20" s="15"/>
    </row>
    <row r="21" spans="1:7" x14ac:dyDescent="0.3">
      <c r="A21" s="12" t="s">
        <v>1148</v>
      </c>
      <c r="B21" s="30" t="s">
        <v>1149</v>
      </c>
      <c r="C21" s="30" t="s">
        <v>1116</v>
      </c>
      <c r="D21" s="13">
        <v>3152500</v>
      </c>
      <c r="E21" s="14">
        <v>7238.14</v>
      </c>
      <c r="F21" s="15">
        <v>1.0800000000000001E-2</v>
      </c>
      <c r="G21" s="15"/>
    </row>
    <row r="22" spans="1:7" x14ac:dyDescent="0.3">
      <c r="A22" s="12" t="s">
        <v>1150</v>
      </c>
      <c r="B22" s="30" t="s">
        <v>1151</v>
      </c>
      <c r="C22" s="30" t="s">
        <v>1152</v>
      </c>
      <c r="D22" s="13">
        <v>1674000</v>
      </c>
      <c r="E22" s="14">
        <v>7171.42</v>
      </c>
      <c r="F22" s="15">
        <v>1.0699999999999999E-2</v>
      </c>
      <c r="G22" s="15"/>
    </row>
    <row r="23" spans="1:7" x14ac:dyDescent="0.3">
      <c r="A23" s="12" t="s">
        <v>1153</v>
      </c>
      <c r="B23" s="30" t="s">
        <v>1154</v>
      </c>
      <c r="C23" s="30" t="s">
        <v>1152</v>
      </c>
      <c r="D23" s="13">
        <v>395200</v>
      </c>
      <c r="E23" s="14">
        <v>7077.83</v>
      </c>
      <c r="F23" s="15">
        <v>1.06E-2</v>
      </c>
      <c r="G23" s="15"/>
    </row>
    <row r="24" spans="1:7" x14ac:dyDescent="0.3">
      <c r="A24" s="12" t="s">
        <v>1155</v>
      </c>
      <c r="B24" s="30" t="s">
        <v>1156</v>
      </c>
      <c r="C24" s="30" t="s">
        <v>1157</v>
      </c>
      <c r="D24" s="13">
        <v>541500</v>
      </c>
      <c r="E24" s="14">
        <v>6999.16</v>
      </c>
      <c r="F24" s="15">
        <v>1.0500000000000001E-2</v>
      </c>
      <c r="G24" s="15"/>
    </row>
    <row r="25" spans="1:7" x14ac:dyDescent="0.3">
      <c r="A25" s="12" t="s">
        <v>1158</v>
      </c>
      <c r="B25" s="30" t="s">
        <v>1159</v>
      </c>
      <c r="C25" s="30" t="s">
        <v>1160</v>
      </c>
      <c r="D25" s="13">
        <v>3855600</v>
      </c>
      <c r="E25" s="14">
        <v>6755.01</v>
      </c>
      <c r="F25" s="15">
        <v>1.01E-2</v>
      </c>
      <c r="G25" s="15"/>
    </row>
    <row r="26" spans="1:7" x14ac:dyDescent="0.3">
      <c r="A26" s="12" t="s">
        <v>1161</v>
      </c>
      <c r="B26" s="30" t="s">
        <v>1162</v>
      </c>
      <c r="C26" s="30" t="s">
        <v>1163</v>
      </c>
      <c r="D26" s="13">
        <v>940000</v>
      </c>
      <c r="E26" s="14">
        <v>6434.3</v>
      </c>
      <c r="F26" s="15">
        <v>9.5999999999999992E-3</v>
      </c>
      <c r="G26" s="15"/>
    </row>
    <row r="27" spans="1:7" x14ac:dyDescent="0.3">
      <c r="A27" s="12" t="s">
        <v>1164</v>
      </c>
      <c r="B27" s="30" t="s">
        <v>1165</v>
      </c>
      <c r="C27" s="30" t="s">
        <v>1166</v>
      </c>
      <c r="D27" s="13">
        <v>788000</v>
      </c>
      <c r="E27" s="14">
        <v>6242.54</v>
      </c>
      <c r="F27" s="15">
        <v>9.4000000000000004E-3</v>
      </c>
      <c r="G27" s="15"/>
    </row>
    <row r="28" spans="1:7" x14ac:dyDescent="0.3">
      <c r="A28" s="12" t="s">
        <v>1167</v>
      </c>
      <c r="B28" s="30" t="s">
        <v>1168</v>
      </c>
      <c r="C28" s="30" t="s">
        <v>1163</v>
      </c>
      <c r="D28" s="13">
        <v>6728000</v>
      </c>
      <c r="E28" s="14">
        <v>6102.3</v>
      </c>
      <c r="F28" s="15">
        <v>9.1000000000000004E-3</v>
      </c>
      <c r="G28" s="15"/>
    </row>
    <row r="29" spans="1:7" x14ac:dyDescent="0.3">
      <c r="A29" s="12" t="s">
        <v>1169</v>
      </c>
      <c r="B29" s="30" t="s">
        <v>1170</v>
      </c>
      <c r="C29" s="30" t="s">
        <v>1171</v>
      </c>
      <c r="D29" s="13">
        <v>2724000</v>
      </c>
      <c r="E29" s="14">
        <v>6000.97</v>
      </c>
      <c r="F29" s="15">
        <v>8.9999999999999993E-3</v>
      </c>
      <c r="G29" s="15"/>
    </row>
    <row r="30" spans="1:7" x14ac:dyDescent="0.3">
      <c r="A30" s="12" t="s">
        <v>1172</v>
      </c>
      <c r="B30" s="30" t="s">
        <v>1173</v>
      </c>
      <c r="C30" s="30" t="s">
        <v>1163</v>
      </c>
      <c r="D30" s="13">
        <v>4757500</v>
      </c>
      <c r="E30" s="14">
        <v>5846.97</v>
      </c>
      <c r="F30" s="15">
        <v>8.8000000000000005E-3</v>
      </c>
      <c r="G30" s="15"/>
    </row>
    <row r="31" spans="1:7" x14ac:dyDescent="0.3">
      <c r="A31" s="12" t="s">
        <v>1174</v>
      </c>
      <c r="B31" s="30" t="s">
        <v>1175</v>
      </c>
      <c r="C31" s="30" t="s">
        <v>1176</v>
      </c>
      <c r="D31" s="13">
        <v>4790000</v>
      </c>
      <c r="E31" s="14">
        <v>5831.83</v>
      </c>
      <c r="F31" s="15">
        <v>8.6999999999999994E-3</v>
      </c>
      <c r="G31" s="15"/>
    </row>
    <row r="32" spans="1:7" x14ac:dyDescent="0.3">
      <c r="A32" s="12" t="s">
        <v>1177</v>
      </c>
      <c r="B32" s="30" t="s">
        <v>1178</v>
      </c>
      <c r="C32" s="30" t="s">
        <v>1116</v>
      </c>
      <c r="D32" s="13">
        <v>598750</v>
      </c>
      <c r="E32" s="14">
        <v>5828.83</v>
      </c>
      <c r="F32" s="15">
        <v>8.6999999999999994E-3</v>
      </c>
      <c r="G32" s="15"/>
    </row>
    <row r="33" spans="1:7" x14ac:dyDescent="0.3">
      <c r="A33" s="12" t="s">
        <v>1179</v>
      </c>
      <c r="B33" s="30" t="s">
        <v>1180</v>
      </c>
      <c r="C33" s="30" t="s">
        <v>1176</v>
      </c>
      <c r="D33" s="13">
        <v>503750</v>
      </c>
      <c r="E33" s="14">
        <v>5651.32</v>
      </c>
      <c r="F33" s="15">
        <v>8.5000000000000006E-3</v>
      </c>
      <c r="G33" s="15"/>
    </row>
    <row r="34" spans="1:7" x14ac:dyDescent="0.3">
      <c r="A34" s="12" t="s">
        <v>1181</v>
      </c>
      <c r="B34" s="30" t="s">
        <v>1182</v>
      </c>
      <c r="C34" s="30" t="s">
        <v>1183</v>
      </c>
      <c r="D34" s="13">
        <v>390800</v>
      </c>
      <c r="E34" s="14">
        <v>5609.74</v>
      </c>
      <c r="F34" s="15">
        <v>8.3999999999999995E-3</v>
      </c>
      <c r="G34" s="15"/>
    </row>
    <row r="35" spans="1:7" x14ac:dyDescent="0.3">
      <c r="A35" s="12" t="s">
        <v>1184</v>
      </c>
      <c r="B35" s="30" t="s">
        <v>1185</v>
      </c>
      <c r="C35" s="30" t="s">
        <v>1144</v>
      </c>
      <c r="D35" s="13">
        <v>51400</v>
      </c>
      <c r="E35" s="14">
        <v>5141.95</v>
      </c>
      <c r="F35" s="15">
        <v>7.7000000000000002E-3</v>
      </c>
      <c r="G35" s="15"/>
    </row>
    <row r="36" spans="1:7" x14ac:dyDescent="0.3">
      <c r="A36" s="12" t="s">
        <v>1186</v>
      </c>
      <c r="B36" s="30" t="s">
        <v>1187</v>
      </c>
      <c r="C36" s="30" t="s">
        <v>1116</v>
      </c>
      <c r="D36" s="13">
        <v>371500</v>
      </c>
      <c r="E36" s="14">
        <v>5119.83</v>
      </c>
      <c r="F36" s="15">
        <v>7.7000000000000002E-3</v>
      </c>
      <c r="G36" s="15"/>
    </row>
    <row r="37" spans="1:7" x14ac:dyDescent="0.3">
      <c r="A37" s="12" t="s">
        <v>1188</v>
      </c>
      <c r="B37" s="30" t="s">
        <v>1189</v>
      </c>
      <c r="C37" s="30" t="s">
        <v>1171</v>
      </c>
      <c r="D37" s="13">
        <v>1960875</v>
      </c>
      <c r="E37" s="14">
        <v>4806.1000000000004</v>
      </c>
      <c r="F37" s="15">
        <v>7.1999999999999998E-3</v>
      </c>
      <c r="G37" s="15"/>
    </row>
    <row r="38" spans="1:7" x14ac:dyDescent="0.3">
      <c r="A38" s="12" t="s">
        <v>1190</v>
      </c>
      <c r="B38" s="30" t="s">
        <v>1191</v>
      </c>
      <c r="C38" s="30" t="s">
        <v>1134</v>
      </c>
      <c r="D38" s="13">
        <v>251526</v>
      </c>
      <c r="E38" s="14">
        <v>4504.7</v>
      </c>
      <c r="F38" s="15">
        <v>6.7000000000000002E-3</v>
      </c>
      <c r="G38" s="15"/>
    </row>
    <row r="39" spans="1:7" x14ac:dyDescent="0.3">
      <c r="A39" s="12" t="s">
        <v>1192</v>
      </c>
      <c r="B39" s="30" t="s">
        <v>1193</v>
      </c>
      <c r="C39" s="30" t="s">
        <v>1176</v>
      </c>
      <c r="D39" s="13">
        <v>2157300</v>
      </c>
      <c r="E39" s="14">
        <v>4277.93</v>
      </c>
      <c r="F39" s="15">
        <v>6.4000000000000003E-3</v>
      </c>
      <c r="G39" s="15"/>
    </row>
    <row r="40" spans="1:7" x14ac:dyDescent="0.3">
      <c r="A40" s="12" t="s">
        <v>1194</v>
      </c>
      <c r="B40" s="30" t="s">
        <v>1195</v>
      </c>
      <c r="C40" s="30" t="s">
        <v>1152</v>
      </c>
      <c r="D40" s="13">
        <v>125500</v>
      </c>
      <c r="E40" s="14">
        <v>4136.1000000000004</v>
      </c>
      <c r="F40" s="15">
        <v>6.1999999999999998E-3</v>
      </c>
      <c r="G40" s="15"/>
    </row>
    <row r="41" spans="1:7" x14ac:dyDescent="0.3">
      <c r="A41" s="12" t="s">
        <v>1196</v>
      </c>
      <c r="B41" s="30" t="s">
        <v>1197</v>
      </c>
      <c r="C41" s="30" t="s">
        <v>1116</v>
      </c>
      <c r="D41" s="13">
        <v>1274400</v>
      </c>
      <c r="E41" s="14">
        <v>4083.18</v>
      </c>
      <c r="F41" s="15">
        <v>6.1000000000000004E-3</v>
      </c>
      <c r="G41" s="15"/>
    </row>
    <row r="42" spans="1:7" x14ac:dyDescent="0.3">
      <c r="A42" s="12" t="s">
        <v>1198</v>
      </c>
      <c r="B42" s="30" t="s">
        <v>1199</v>
      </c>
      <c r="C42" s="30" t="s">
        <v>1176</v>
      </c>
      <c r="D42" s="13">
        <v>2622000</v>
      </c>
      <c r="E42" s="14">
        <v>4053.61</v>
      </c>
      <c r="F42" s="15">
        <v>6.1000000000000004E-3</v>
      </c>
      <c r="G42" s="15"/>
    </row>
    <row r="43" spans="1:7" x14ac:dyDescent="0.3">
      <c r="A43" s="12" t="s">
        <v>1200</v>
      </c>
      <c r="B43" s="30" t="s">
        <v>1201</v>
      </c>
      <c r="C43" s="30" t="s">
        <v>1202</v>
      </c>
      <c r="D43" s="13">
        <v>103800</v>
      </c>
      <c r="E43" s="14">
        <v>4048.51</v>
      </c>
      <c r="F43" s="15">
        <v>6.1000000000000004E-3</v>
      </c>
      <c r="G43" s="15"/>
    </row>
    <row r="44" spans="1:7" x14ac:dyDescent="0.3">
      <c r="A44" s="12" t="s">
        <v>1203</v>
      </c>
      <c r="B44" s="30" t="s">
        <v>1204</v>
      </c>
      <c r="C44" s="30" t="s">
        <v>1147</v>
      </c>
      <c r="D44" s="13">
        <v>4267500</v>
      </c>
      <c r="E44" s="14">
        <v>4017.85</v>
      </c>
      <c r="F44" s="15">
        <v>6.0000000000000001E-3</v>
      </c>
      <c r="G44" s="15"/>
    </row>
    <row r="45" spans="1:7" x14ac:dyDescent="0.3">
      <c r="A45" s="12" t="s">
        <v>1205</v>
      </c>
      <c r="B45" s="30" t="s">
        <v>1206</v>
      </c>
      <c r="C45" s="30" t="s">
        <v>1207</v>
      </c>
      <c r="D45" s="13">
        <v>651300</v>
      </c>
      <c r="E45" s="14">
        <v>3850.16</v>
      </c>
      <c r="F45" s="15">
        <v>5.7999999999999996E-3</v>
      </c>
      <c r="G45" s="15"/>
    </row>
    <row r="46" spans="1:7" x14ac:dyDescent="0.3">
      <c r="A46" s="12" t="s">
        <v>1208</v>
      </c>
      <c r="B46" s="30" t="s">
        <v>1209</v>
      </c>
      <c r="C46" s="30" t="s">
        <v>1160</v>
      </c>
      <c r="D46" s="13">
        <v>208000</v>
      </c>
      <c r="E46" s="14">
        <v>3721.33</v>
      </c>
      <c r="F46" s="15">
        <v>5.5999999999999999E-3</v>
      </c>
      <c r="G46" s="15"/>
    </row>
    <row r="47" spans="1:7" x14ac:dyDescent="0.3">
      <c r="A47" s="12" t="s">
        <v>1210</v>
      </c>
      <c r="B47" s="30" t="s">
        <v>1211</v>
      </c>
      <c r="C47" s="30" t="s">
        <v>1183</v>
      </c>
      <c r="D47" s="13">
        <v>69150</v>
      </c>
      <c r="E47" s="14">
        <v>3591.24</v>
      </c>
      <c r="F47" s="15">
        <v>5.4000000000000003E-3</v>
      </c>
      <c r="G47" s="15"/>
    </row>
    <row r="48" spans="1:7" x14ac:dyDescent="0.3">
      <c r="A48" s="12" t="s">
        <v>1212</v>
      </c>
      <c r="B48" s="30" t="s">
        <v>1213</v>
      </c>
      <c r="C48" s="30" t="s">
        <v>1214</v>
      </c>
      <c r="D48" s="13">
        <v>812800</v>
      </c>
      <c r="E48" s="14">
        <v>3573.88</v>
      </c>
      <c r="F48" s="15">
        <v>5.4000000000000003E-3</v>
      </c>
      <c r="G48" s="15"/>
    </row>
    <row r="49" spans="1:7" x14ac:dyDescent="0.3">
      <c r="A49" s="12" t="s">
        <v>1215</v>
      </c>
      <c r="B49" s="30" t="s">
        <v>1216</v>
      </c>
      <c r="C49" s="30" t="s">
        <v>1134</v>
      </c>
      <c r="D49" s="13">
        <v>558000</v>
      </c>
      <c r="E49" s="14">
        <v>3442.86</v>
      </c>
      <c r="F49" s="15">
        <v>5.1999999999999998E-3</v>
      </c>
      <c r="G49" s="15"/>
    </row>
    <row r="50" spans="1:7" x14ac:dyDescent="0.3">
      <c r="A50" s="12" t="s">
        <v>1217</v>
      </c>
      <c r="B50" s="30" t="s">
        <v>1218</v>
      </c>
      <c r="C50" s="30" t="s">
        <v>1219</v>
      </c>
      <c r="D50" s="13">
        <v>2814000</v>
      </c>
      <c r="E50" s="14">
        <v>3411.98</v>
      </c>
      <c r="F50" s="15">
        <v>5.1000000000000004E-3</v>
      </c>
      <c r="G50" s="15"/>
    </row>
    <row r="51" spans="1:7" x14ac:dyDescent="0.3">
      <c r="A51" s="12" t="s">
        <v>1220</v>
      </c>
      <c r="B51" s="30" t="s">
        <v>1221</v>
      </c>
      <c r="C51" s="30" t="s">
        <v>1152</v>
      </c>
      <c r="D51" s="13">
        <v>169800</v>
      </c>
      <c r="E51" s="14">
        <v>3405.76</v>
      </c>
      <c r="F51" s="15">
        <v>5.1000000000000004E-3</v>
      </c>
      <c r="G51" s="15"/>
    </row>
    <row r="52" spans="1:7" x14ac:dyDescent="0.3">
      <c r="A52" s="12" t="s">
        <v>1222</v>
      </c>
      <c r="B52" s="30" t="s">
        <v>1223</v>
      </c>
      <c r="C52" s="30" t="s">
        <v>1166</v>
      </c>
      <c r="D52" s="13">
        <v>5355000</v>
      </c>
      <c r="E52" s="14">
        <v>3306.71</v>
      </c>
      <c r="F52" s="15">
        <v>5.0000000000000001E-3</v>
      </c>
      <c r="G52" s="15"/>
    </row>
    <row r="53" spans="1:7" x14ac:dyDescent="0.3">
      <c r="A53" s="12" t="s">
        <v>1224</v>
      </c>
      <c r="B53" s="30" t="s">
        <v>1225</v>
      </c>
      <c r="C53" s="30" t="s">
        <v>1152</v>
      </c>
      <c r="D53" s="13">
        <v>13500</v>
      </c>
      <c r="E53" s="14">
        <v>3213.16</v>
      </c>
      <c r="F53" s="15">
        <v>4.7999999999999996E-3</v>
      </c>
      <c r="G53" s="15"/>
    </row>
    <row r="54" spans="1:7" x14ac:dyDescent="0.3">
      <c r="A54" s="12" t="s">
        <v>1226</v>
      </c>
      <c r="B54" s="30" t="s">
        <v>1227</v>
      </c>
      <c r="C54" s="30" t="s">
        <v>1116</v>
      </c>
      <c r="D54" s="13">
        <v>1345000</v>
      </c>
      <c r="E54" s="14">
        <v>3211.19</v>
      </c>
      <c r="F54" s="15">
        <v>4.7999999999999996E-3</v>
      </c>
      <c r="G54" s="15"/>
    </row>
    <row r="55" spans="1:7" x14ac:dyDescent="0.3">
      <c r="A55" s="12" t="s">
        <v>1228</v>
      </c>
      <c r="B55" s="30" t="s">
        <v>1229</v>
      </c>
      <c r="C55" s="30" t="s">
        <v>1230</v>
      </c>
      <c r="D55" s="13">
        <v>180800</v>
      </c>
      <c r="E55" s="14">
        <v>3052.36</v>
      </c>
      <c r="F55" s="15">
        <v>4.5999999999999999E-3</v>
      </c>
      <c r="G55" s="15"/>
    </row>
    <row r="56" spans="1:7" x14ac:dyDescent="0.3">
      <c r="A56" s="12" t="s">
        <v>1231</v>
      </c>
      <c r="B56" s="30" t="s">
        <v>1232</v>
      </c>
      <c r="C56" s="30" t="s">
        <v>1160</v>
      </c>
      <c r="D56" s="13">
        <v>352450</v>
      </c>
      <c r="E56" s="14">
        <v>3018.38</v>
      </c>
      <c r="F56" s="15">
        <v>4.4999999999999997E-3</v>
      </c>
      <c r="G56" s="15"/>
    </row>
    <row r="57" spans="1:7" x14ac:dyDescent="0.3">
      <c r="A57" s="12" t="s">
        <v>1233</v>
      </c>
      <c r="B57" s="30" t="s">
        <v>1234</v>
      </c>
      <c r="C57" s="30" t="s">
        <v>1183</v>
      </c>
      <c r="D57" s="13">
        <v>55475</v>
      </c>
      <c r="E57" s="14">
        <v>2979.4</v>
      </c>
      <c r="F57" s="15">
        <v>4.4999999999999997E-3</v>
      </c>
      <c r="G57" s="15"/>
    </row>
    <row r="58" spans="1:7" x14ac:dyDescent="0.3">
      <c r="A58" s="12" t="s">
        <v>1235</v>
      </c>
      <c r="B58" s="30" t="s">
        <v>1236</v>
      </c>
      <c r="C58" s="30" t="s">
        <v>1183</v>
      </c>
      <c r="D58" s="13">
        <v>88375</v>
      </c>
      <c r="E58" s="14">
        <v>2966.57</v>
      </c>
      <c r="F58" s="15">
        <v>4.4000000000000003E-3</v>
      </c>
      <c r="G58" s="15"/>
    </row>
    <row r="59" spans="1:7" x14ac:dyDescent="0.3">
      <c r="A59" s="12" t="s">
        <v>1237</v>
      </c>
      <c r="B59" s="30" t="s">
        <v>1238</v>
      </c>
      <c r="C59" s="30" t="s">
        <v>1129</v>
      </c>
      <c r="D59" s="13">
        <v>50625</v>
      </c>
      <c r="E59" s="14">
        <v>2838.97</v>
      </c>
      <c r="F59" s="15">
        <v>4.3E-3</v>
      </c>
      <c r="G59" s="15"/>
    </row>
    <row r="60" spans="1:7" x14ac:dyDescent="0.3">
      <c r="A60" s="12" t="s">
        <v>1239</v>
      </c>
      <c r="B60" s="30" t="s">
        <v>1240</v>
      </c>
      <c r="C60" s="30" t="s">
        <v>1116</v>
      </c>
      <c r="D60" s="13">
        <v>2175000</v>
      </c>
      <c r="E60" s="14">
        <v>2683.95</v>
      </c>
      <c r="F60" s="15">
        <v>4.0000000000000001E-3</v>
      </c>
      <c r="G60" s="15"/>
    </row>
    <row r="61" spans="1:7" x14ac:dyDescent="0.3">
      <c r="A61" s="12" t="s">
        <v>1241</v>
      </c>
      <c r="B61" s="30" t="s">
        <v>1242</v>
      </c>
      <c r="C61" s="30" t="s">
        <v>1243</v>
      </c>
      <c r="D61" s="13">
        <v>393750</v>
      </c>
      <c r="E61" s="14">
        <v>2646</v>
      </c>
      <c r="F61" s="15">
        <v>4.0000000000000001E-3</v>
      </c>
      <c r="G61" s="15"/>
    </row>
    <row r="62" spans="1:7" x14ac:dyDescent="0.3">
      <c r="A62" s="12" t="s">
        <v>1244</v>
      </c>
      <c r="B62" s="30" t="s">
        <v>1245</v>
      </c>
      <c r="C62" s="30" t="s">
        <v>1163</v>
      </c>
      <c r="D62" s="13">
        <v>333450</v>
      </c>
      <c r="E62" s="14">
        <v>2599.7399999999998</v>
      </c>
      <c r="F62" s="15">
        <v>3.8999999999999998E-3</v>
      </c>
      <c r="G62" s="15"/>
    </row>
    <row r="63" spans="1:7" x14ac:dyDescent="0.3">
      <c r="A63" s="12" t="s">
        <v>1246</v>
      </c>
      <c r="B63" s="30" t="s">
        <v>1247</v>
      </c>
      <c r="C63" s="30" t="s">
        <v>1248</v>
      </c>
      <c r="D63" s="13">
        <v>326000</v>
      </c>
      <c r="E63" s="14">
        <v>2523.4</v>
      </c>
      <c r="F63" s="15">
        <v>3.8E-3</v>
      </c>
      <c r="G63" s="15"/>
    </row>
    <row r="64" spans="1:7" x14ac:dyDescent="0.3">
      <c r="A64" s="12" t="s">
        <v>1249</v>
      </c>
      <c r="B64" s="30" t="s">
        <v>1250</v>
      </c>
      <c r="C64" s="30" t="s">
        <v>1176</v>
      </c>
      <c r="D64" s="13">
        <v>130800</v>
      </c>
      <c r="E64" s="14">
        <v>2522.2199999999998</v>
      </c>
      <c r="F64" s="15">
        <v>3.8E-3</v>
      </c>
      <c r="G64" s="15"/>
    </row>
    <row r="65" spans="1:7" x14ac:dyDescent="0.3">
      <c r="A65" s="12" t="s">
        <v>1251</v>
      </c>
      <c r="B65" s="30" t="s">
        <v>1252</v>
      </c>
      <c r="C65" s="30" t="s">
        <v>1253</v>
      </c>
      <c r="D65" s="13">
        <v>476850</v>
      </c>
      <c r="E65" s="14">
        <v>2403.8000000000002</v>
      </c>
      <c r="F65" s="15">
        <v>3.5999999999999999E-3</v>
      </c>
      <c r="G65" s="15"/>
    </row>
    <row r="66" spans="1:7" x14ac:dyDescent="0.3">
      <c r="A66" s="12" t="s">
        <v>1254</v>
      </c>
      <c r="B66" s="30" t="s">
        <v>1255</v>
      </c>
      <c r="C66" s="30" t="s">
        <v>1183</v>
      </c>
      <c r="D66" s="13">
        <v>199200</v>
      </c>
      <c r="E66" s="14">
        <v>2394.2800000000002</v>
      </c>
      <c r="F66" s="15">
        <v>3.5999999999999999E-3</v>
      </c>
      <c r="G66" s="15"/>
    </row>
    <row r="67" spans="1:7" x14ac:dyDescent="0.3">
      <c r="A67" s="12" t="s">
        <v>1256</v>
      </c>
      <c r="B67" s="30" t="s">
        <v>1257</v>
      </c>
      <c r="C67" s="30" t="s">
        <v>1183</v>
      </c>
      <c r="D67" s="13">
        <v>197400</v>
      </c>
      <c r="E67" s="14">
        <v>2313.8200000000002</v>
      </c>
      <c r="F67" s="15">
        <v>3.5000000000000001E-3</v>
      </c>
      <c r="G67" s="15"/>
    </row>
    <row r="68" spans="1:7" x14ac:dyDescent="0.3">
      <c r="A68" s="12" t="s">
        <v>1258</v>
      </c>
      <c r="B68" s="30" t="s">
        <v>1259</v>
      </c>
      <c r="C68" s="30" t="s">
        <v>1260</v>
      </c>
      <c r="D68" s="13">
        <v>1994700</v>
      </c>
      <c r="E68" s="14">
        <v>2293.91</v>
      </c>
      <c r="F68" s="15">
        <v>3.3999999999999998E-3</v>
      </c>
      <c r="G68" s="15"/>
    </row>
    <row r="69" spans="1:7" x14ac:dyDescent="0.3">
      <c r="A69" s="12" t="s">
        <v>1261</v>
      </c>
      <c r="B69" s="30" t="s">
        <v>1262</v>
      </c>
      <c r="C69" s="30" t="s">
        <v>1119</v>
      </c>
      <c r="D69" s="13">
        <v>923400</v>
      </c>
      <c r="E69" s="14">
        <v>2290.96</v>
      </c>
      <c r="F69" s="15">
        <v>3.3999999999999998E-3</v>
      </c>
      <c r="G69" s="15"/>
    </row>
    <row r="70" spans="1:7" x14ac:dyDescent="0.3">
      <c r="A70" s="12" t="s">
        <v>1263</v>
      </c>
      <c r="B70" s="30" t="s">
        <v>1264</v>
      </c>
      <c r="C70" s="30" t="s">
        <v>1265</v>
      </c>
      <c r="D70" s="13">
        <v>150400</v>
      </c>
      <c r="E70" s="14">
        <v>2280.9699999999998</v>
      </c>
      <c r="F70" s="15">
        <v>3.3999999999999998E-3</v>
      </c>
      <c r="G70" s="15"/>
    </row>
    <row r="71" spans="1:7" x14ac:dyDescent="0.3">
      <c r="A71" s="12" t="s">
        <v>1266</v>
      </c>
      <c r="B71" s="30" t="s">
        <v>1267</v>
      </c>
      <c r="C71" s="30" t="s">
        <v>1129</v>
      </c>
      <c r="D71" s="13">
        <v>847500</v>
      </c>
      <c r="E71" s="14">
        <v>2197.9899999999998</v>
      </c>
      <c r="F71" s="15">
        <v>3.3E-3</v>
      </c>
      <c r="G71" s="15"/>
    </row>
    <row r="72" spans="1:7" x14ac:dyDescent="0.3">
      <c r="A72" s="12" t="s">
        <v>1268</v>
      </c>
      <c r="B72" s="30" t="s">
        <v>1269</v>
      </c>
      <c r="C72" s="30" t="s">
        <v>1129</v>
      </c>
      <c r="D72" s="13">
        <v>260700</v>
      </c>
      <c r="E72" s="14">
        <v>2163.81</v>
      </c>
      <c r="F72" s="15">
        <v>3.2000000000000002E-3</v>
      </c>
      <c r="G72" s="15"/>
    </row>
    <row r="73" spans="1:7" x14ac:dyDescent="0.3">
      <c r="A73" s="12" t="s">
        <v>1270</v>
      </c>
      <c r="B73" s="30" t="s">
        <v>1271</v>
      </c>
      <c r="C73" s="30" t="s">
        <v>1253</v>
      </c>
      <c r="D73" s="13">
        <v>191800</v>
      </c>
      <c r="E73" s="14">
        <v>2149.79</v>
      </c>
      <c r="F73" s="15">
        <v>3.2000000000000002E-3</v>
      </c>
      <c r="G73" s="15"/>
    </row>
    <row r="74" spans="1:7" x14ac:dyDescent="0.3">
      <c r="A74" s="12" t="s">
        <v>1272</v>
      </c>
      <c r="B74" s="30" t="s">
        <v>1273</v>
      </c>
      <c r="C74" s="30" t="s">
        <v>1219</v>
      </c>
      <c r="D74" s="13">
        <v>47750</v>
      </c>
      <c r="E74" s="14">
        <v>2092.19</v>
      </c>
      <c r="F74" s="15">
        <v>3.0999999999999999E-3</v>
      </c>
      <c r="G74" s="15"/>
    </row>
    <row r="75" spans="1:7" x14ac:dyDescent="0.3">
      <c r="A75" s="12" t="s">
        <v>1274</v>
      </c>
      <c r="B75" s="30" t="s">
        <v>1275</v>
      </c>
      <c r="C75" s="30" t="s">
        <v>1276</v>
      </c>
      <c r="D75" s="13">
        <v>420000</v>
      </c>
      <c r="E75" s="14">
        <v>2065.56</v>
      </c>
      <c r="F75" s="15">
        <v>3.0999999999999999E-3</v>
      </c>
      <c r="G75" s="15"/>
    </row>
    <row r="76" spans="1:7" x14ac:dyDescent="0.3">
      <c r="A76" s="12" t="s">
        <v>1277</v>
      </c>
      <c r="B76" s="30" t="s">
        <v>1278</v>
      </c>
      <c r="C76" s="30" t="s">
        <v>1279</v>
      </c>
      <c r="D76" s="13">
        <v>1139600</v>
      </c>
      <c r="E76" s="14">
        <v>1984.61</v>
      </c>
      <c r="F76" s="15">
        <v>3.0000000000000001E-3</v>
      </c>
      <c r="G76" s="15"/>
    </row>
    <row r="77" spans="1:7" x14ac:dyDescent="0.3">
      <c r="A77" s="12" t="s">
        <v>1280</v>
      </c>
      <c r="B77" s="30" t="s">
        <v>1281</v>
      </c>
      <c r="C77" s="30" t="s">
        <v>1282</v>
      </c>
      <c r="D77" s="13">
        <v>61125</v>
      </c>
      <c r="E77" s="14">
        <v>1897.6</v>
      </c>
      <c r="F77" s="15">
        <v>2.8E-3</v>
      </c>
      <c r="G77" s="15"/>
    </row>
    <row r="78" spans="1:7" x14ac:dyDescent="0.3">
      <c r="A78" s="12" t="s">
        <v>1283</v>
      </c>
      <c r="B78" s="30" t="s">
        <v>1284</v>
      </c>
      <c r="C78" s="30" t="s">
        <v>1285</v>
      </c>
      <c r="D78" s="13">
        <v>77100</v>
      </c>
      <c r="E78" s="14">
        <v>1877.39</v>
      </c>
      <c r="F78" s="15">
        <v>2.8E-3</v>
      </c>
      <c r="G78" s="15"/>
    </row>
    <row r="79" spans="1:7" x14ac:dyDescent="0.3">
      <c r="A79" s="12" t="s">
        <v>1286</v>
      </c>
      <c r="B79" s="30" t="s">
        <v>1287</v>
      </c>
      <c r="C79" s="30" t="s">
        <v>1288</v>
      </c>
      <c r="D79" s="13">
        <v>34800</v>
      </c>
      <c r="E79" s="14">
        <v>1782.82</v>
      </c>
      <c r="F79" s="15">
        <v>2.7000000000000001E-3</v>
      </c>
      <c r="G79" s="15"/>
    </row>
    <row r="80" spans="1:7" x14ac:dyDescent="0.3">
      <c r="A80" s="12" t="s">
        <v>1289</v>
      </c>
      <c r="B80" s="30" t="s">
        <v>1290</v>
      </c>
      <c r="C80" s="30" t="s">
        <v>1129</v>
      </c>
      <c r="D80" s="13">
        <v>47000</v>
      </c>
      <c r="E80" s="14">
        <v>1712.14</v>
      </c>
      <c r="F80" s="15">
        <v>2.5999999999999999E-3</v>
      </c>
      <c r="G80" s="15"/>
    </row>
    <row r="81" spans="1:7" x14ac:dyDescent="0.3">
      <c r="A81" s="12" t="s">
        <v>1291</v>
      </c>
      <c r="B81" s="30" t="s">
        <v>1292</v>
      </c>
      <c r="C81" s="30" t="s">
        <v>1282</v>
      </c>
      <c r="D81" s="13">
        <v>33800</v>
      </c>
      <c r="E81" s="14">
        <v>1691.3</v>
      </c>
      <c r="F81" s="15">
        <v>2.5000000000000001E-3</v>
      </c>
      <c r="G81" s="15"/>
    </row>
    <row r="82" spans="1:7" x14ac:dyDescent="0.3">
      <c r="A82" s="12" t="s">
        <v>1293</v>
      </c>
      <c r="B82" s="30" t="s">
        <v>1294</v>
      </c>
      <c r="C82" s="30" t="s">
        <v>1295</v>
      </c>
      <c r="D82" s="13">
        <v>37500</v>
      </c>
      <c r="E82" s="14">
        <v>1624.31</v>
      </c>
      <c r="F82" s="15">
        <v>2.3999999999999998E-3</v>
      </c>
      <c r="G82" s="15"/>
    </row>
    <row r="83" spans="1:7" x14ac:dyDescent="0.3">
      <c r="A83" s="12" t="s">
        <v>1296</v>
      </c>
      <c r="B83" s="30" t="s">
        <v>1297</v>
      </c>
      <c r="C83" s="30" t="s">
        <v>1230</v>
      </c>
      <c r="D83" s="13">
        <v>1286250</v>
      </c>
      <c r="E83" s="14">
        <v>1623.25</v>
      </c>
      <c r="F83" s="15">
        <v>2.3999999999999998E-3</v>
      </c>
      <c r="G83" s="15"/>
    </row>
    <row r="84" spans="1:7" x14ac:dyDescent="0.3">
      <c r="A84" s="12" t="s">
        <v>1298</v>
      </c>
      <c r="B84" s="30" t="s">
        <v>1299</v>
      </c>
      <c r="C84" s="30" t="s">
        <v>1176</v>
      </c>
      <c r="D84" s="13">
        <v>885600</v>
      </c>
      <c r="E84" s="14">
        <v>1604.26</v>
      </c>
      <c r="F84" s="15">
        <v>2.3999999999999998E-3</v>
      </c>
      <c r="G84" s="15"/>
    </row>
    <row r="85" spans="1:7" x14ac:dyDescent="0.3">
      <c r="A85" s="12" t="s">
        <v>1300</v>
      </c>
      <c r="B85" s="30" t="s">
        <v>1301</v>
      </c>
      <c r="C85" s="30" t="s">
        <v>1207</v>
      </c>
      <c r="D85" s="13">
        <v>571900</v>
      </c>
      <c r="E85" s="14">
        <v>1573.87</v>
      </c>
      <c r="F85" s="15">
        <v>2.3999999999999998E-3</v>
      </c>
      <c r="G85" s="15"/>
    </row>
    <row r="86" spans="1:7" x14ac:dyDescent="0.3">
      <c r="A86" s="12" t="s">
        <v>1302</v>
      </c>
      <c r="B86" s="30" t="s">
        <v>1303</v>
      </c>
      <c r="C86" s="30" t="s">
        <v>1152</v>
      </c>
      <c r="D86" s="13">
        <v>658300</v>
      </c>
      <c r="E86" s="14">
        <v>1555.89</v>
      </c>
      <c r="F86" s="15">
        <v>2.3E-3</v>
      </c>
      <c r="G86" s="15"/>
    </row>
    <row r="87" spans="1:7" x14ac:dyDescent="0.3">
      <c r="A87" s="12" t="s">
        <v>1304</v>
      </c>
      <c r="B87" s="30" t="s">
        <v>1305</v>
      </c>
      <c r="C87" s="30" t="s">
        <v>1248</v>
      </c>
      <c r="D87" s="13">
        <v>115600</v>
      </c>
      <c r="E87" s="14">
        <v>1550.37</v>
      </c>
      <c r="F87" s="15">
        <v>2.3E-3</v>
      </c>
      <c r="G87" s="15"/>
    </row>
    <row r="88" spans="1:7" x14ac:dyDescent="0.3">
      <c r="A88" s="12" t="s">
        <v>1306</v>
      </c>
      <c r="B88" s="30" t="s">
        <v>1307</v>
      </c>
      <c r="C88" s="30" t="s">
        <v>1129</v>
      </c>
      <c r="D88" s="13">
        <v>246600</v>
      </c>
      <c r="E88" s="14">
        <v>1543.35</v>
      </c>
      <c r="F88" s="15">
        <v>2.3E-3</v>
      </c>
      <c r="G88" s="15"/>
    </row>
    <row r="89" spans="1:7" x14ac:dyDescent="0.3">
      <c r="A89" s="12" t="s">
        <v>1308</v>
      </c>
      <c r="B89" s="30" t="s">
        <v>1309</v>
      </c>
      <c r="C89" s="30" t="s">
        <v>1176</v>
      </c>
      <c r="D89" s="13">
        <v>589000</v>
      </c>
      <c r="E89" s="14">
        <v>1532.58</v>
      </c>
      <c r="F89" s="15">
        <v>2.3E-3</v>
      </c>
      <c r="G89" s="15"/>
    </row>
    <row r="90" spans="1:7" x14ac:dyDescent="0.3">
      <c r="A90" s="12" t="s">
        <v>1310</v>
      </c>
      <c r="B90" s="30" t="s">
        <v>1311</v>
      </c>
      <c r="C90" s="30" t="s">
        <v>1248</v>
      </c>
      <c r="D90" s="13">
        <v>31625</v>
      </c>
      <c r="E90" s="14">
        <v>1522.46</v>
      </c>
      <c r="F90" s="15">
        <v>2.3E-3</v>
      </c>
      <c r="G90" s="15"/>
    </row>
    <row r="91" spans="1:7" x14ac:dyDescent="0.3">
      <c r="A91" s="12" t="s">
        <v>1312</v>
      </c>
      <c r="B91" s="30" t="s">
        <v>1313</v>
      </c>
      <c r="C91" s="30" t="s">
        <v>1176</v>
      </c>
      <c r="D91" s="13">
        <v>101500</v>
      </c>
      <c r="E91" s="14">
        <v>1511.23</v>
      </c>
      <c r="F91" s="15">
        <v>2.3E-3</v>
      </c>
      <c r="G91" s="15"/>
    </row>
    <row r="92" spans="1:7" x14ac:dyDescent="0.3">
      <c r="A92" s="12" t="s">
        <v>1314</v>
      </c>
      <c r="B92" s="30" t="s">
        <v>1315</v>
      </c>
      <c r="C92" s="30" t="s">
        <v>1316</v>
      </c>
      <c r="D92" s="13">
        <v>8100</v>
      </c>
      <c r="E92" s="14">
        <v>1504.48</v>
      </c>
      <c r="F92" s="15">
        <v>2.3E-3</v>
      </c>
      <c r="G92" s="15"/>
    </row>
    <row r="93" spans="1:7" x14ac:dyDescent="0.3">
      <c r="A93" s="12" t="s">
        <v>1317</v>
      </c>
      <c r="B93" s="30" t="s">
        <v>1318</v>
      </c>
      <c r="C93" s="30" t="s">
        <v>1260</v>
      </c>
      <c r="D93" s="13">
        <v>332500</v>
      </c>
      <c r="E93" s="14">
        <v>1494.09</v>
      </c>
      <c r="F93" s="15">
        <v>2.2000000000000001E-3</v>
      </c>
      <c r="G93" s="15"/>
    </row>
    <row r="94" spans="1:7" x14ac:dyDescent="0.3">
      <c r="A94" s="12" t="s">
        <v>1319</v>
      </c>
      <c r="B94" s="30" t="s">
        <v>1320</v>
      </c>
      <c r="C94" s="30" t="s">
        <v>1276</v>
      </c>
      <c r="D94" s="13">
        <v>65100</v>
      </c>
      <c r="E94" s="14">
        <v>1445.22</v>
      </c>
      <c r="F94" s="15">
        <v>2.2000000000000001E-3</v>
      </c>
      <c r="G94" s="15"/>
    </row>
    <row r="95" spans="1:7" x14ac:dyDescent="0.3">
      <c r="A95" s="12" t="s">
        <v>1321</v>
      </c>
      <c r="B95" s="30" t="s">
        <v>1322</v>
      </c>
      <c r="C95" s="30" t="s">
        <v>1260</v>
      </c>
      <c r="D95" s="13">
        <v>666000</v>
      </c>
      <c r="E95" s="14">
        <v>1433.9</v>
      </c>
      <c r="F95" s="15">
        <v>2.0999999999999999E-3</v>
      </c>
      <c r="G95" s="15"/>
    </row>
    <row r="96" spans="1:7" x14ac:dyDescent="0.3">
      <c r="A96" s="12" t="s">
        <v>1323</v>
      </c>
      <c r="B96" s="30" t="s">
        <v>1324</v>
      </c>
      <c r="C96" s="30" t="s">
        <v>1157</v>
      </c>
      <c r="D96" s="13">
        <v>146400</v>
      </c>
      <c r="E96" s="14">
        <v>1366.94</v>
      </c>
      <c r="F96" s="15">
        <v>2E-3</v>
      </c>
      <c r="G96" s="15"/>
    </row>
    <row r="97" spans="1:7" x14ac:dyDescent="0.3">
      <c r="A97" s="12" t="s">
        <v>1325</v>
      </c>
      <c r="B97" s="30" t="s">
        <v>1326</v>
      </c>
      <c r="C97" s="30" t="s">
        <v>1276</v>
      </c>
      <c r="D97" s="13">
        <v>213200</v>
      </c>
      <c r="E97" s="14">
        <v>1299.45</v>
      </c>
      <c r="F97" s="15">
        <v>1.9E-3</v>
      </c>
      <c r="G97" s="15"/>
    </row>
    <row r="98" spans="1:7" x14ac:dyDescent="0.3">
      <c r="A98" s="12" t="s">
        <v>1327</v>
      </c>
      <c r="B98" s="30" t="s">
        <v>1328</v>
      </c>
      <c r="C98" s="30" t="s">
        <v>1157</v>
      </c>
      <c r="D98" s="13">
        <v>228000</v>
      </c>
      <c r="E98" s="14">
        <v>1285.69</v>
      </c>
      <c r="F98" s="15">
        <v>1.9E-3</v>
      </c>
      <c r="G98" s="15"/>
    </row>
    <row r="99" spans="1:7" x14ac:dyDescent="0.3">
      <c r="A99" s="12" t="s">
        <v>1329</v>
      </c>
      <c r="B99" s="30" t="s">
        <v>1330</v>
      </c>
      <c r="C99" s="30" t="s">
        <v>1119</v>
      </c>
      <c r="D99" s="13">
        <v>1374750</v>
      </c>
      <c r="E99" s="14">
        <v>1224.9000000000001</v>
      </c>
      <c r="F99" s="15">
        <v>1.8E-3</v>
      </c>
      <c r="G99" s="15"/>
    </row>
    <row r="100" spans="1:7" x14ac:dyDescent="0.3">
      <c r="A100" s="12" t="s">
        <v>1331</v>
      </c>
      <c r="B100" s="30" t="s">
        <v>1332</v>
      </c>
      <c r="C100" s="30" t="s">
        <v>1265</v>
      </c>
      <c r="D100" s="13">
        <v>119700</v>
      </c>
      <c r="E100" s="14">
        <v>1206.04</v>
      </c>
      <c r="F100" s="15">
        <v>1.8E-3</v>
      </c>
      <c r="G100" s="15"/>
    </row>
    <row r="101" spans="1:7" x14ac:dyDescent="0.3">
      <c r="A101" s="12" t="s">
        <v>1333</v>
      </c>
      <c r="B101" s="30" t="s">
        <v>1334</v>
      </c>
      <c r="C101" s="30" t="s">
        <v>1116</v>
      </c>
      <c r="D101" s="13">
        <v>214500</v>
      </c>
      <c r="E101" s="14">
        <v>1204.0999999999999</v>
      </c>
      <c r="F101" s="15">
        <v>1.8E-3</v>
      </c>
      <c r="G101" s="15"/>
    </row>
    <row r="102" spans="1:7" x14ac:dyDescent="0.3">
      <c r="A102" s="12" t="s">
        <v>1335</v>
      </c>
      <c r="B102" s="30" t="s">
        <v>1336</v>
      </c>
      <c r="C102" s="30" t="s">
        <v>1243</v>
      </c>
      <c r="D102" s="13">
        <v>280000</v>
      </c>
      <c r="E102" s="14">
        <v>1178.52</v>
      </c>
      <c r="F102" s="15">
        <v>1.8E-3</v>
      </c>
      <c r="G102" s="15"/>
    </row>
    <row r="103" spans="1:7" x14ac:dyDescent="0.3">
      <c r="A103" s="12" t="s">
        <v>1337</v>
      </c>
      <c r="B103" s="30" t="s">
        <v>1338</v>
      </c>
      <c r="C103" s="30" t="s">
        <v>1282</v>
      </c>
      <c r="D103" s="13">
        <v>84000</v>
      </c>
      <c r="E103" s="14">
        <v>1163.02</v>
      </c>
      <c r="F103" s="15">
        <v>1.6999999999999999E-3</v>
      </c>
      <c r="G103" s="15"/>
    </row>
    <row r="104" spans="1:7" x14ac:dyDescent="0.3">
      <c r="A104" s="12" t="s">
        <v>1339</v>
      </c>
      <c r="B104" s="30" t="s">
        <v>1340</v>
      </c>
      <c r="C104" s="30" t="s">
        <v>1288</v>
      </c>
      <c r="D104" s="13">
        <v>107000</v>
      </c>
      <c r="E104" s="14">
        <v>1145.27</v>
      </c>
      <c r="F104" s="15">
        <v>1.6999999999999999E-3</v>
      </c>
      <c r="G104" s="15"/>
    </row>
    <row r="105" spans="1:7" x14ac:dyDescent="0.3">
      <c r="A105" s="12" t="s">
        <v>1341</v>
      </c>
      <c r="B105" s="30" t="s">
        <v>1342</v>
      </c>
      <c r="C105" s="30" t="s">
        <v>1343</v>
      </c>
      <c r="D105" s="13">
        <v>495600</v>
      </c>
      <c r="E105" s="14">
        <v>1140.1300000000001</v>
      </c>
      <c r="F105" s="15">
        <v>1.6999999999999999E-3</v>
      </c>
      <c r="G105" s="15"/>
    </row>
    <row r="106" spans="1:7" x14ac:dyDescent="0.3">
      <c r="A106" s="12" t="s">
        <v>1344</v>
      </c>
      <c r="B106" s="30" t="s">
        <v>1345</v>
      </c>
      <c r="C106" s="30" t="s">
        <v>1346</v>
      </c>
      <c r="D106" s="13">
        <v>202500</v>
      </c>
      <c r="E106" s="14">
        <v>1120.03</v>
      </c>
      <c r="F106" s="15">
        <v>1.6999999999999999E-3</v>
      </c>
      <c r="G106" s="15"/>
    </row>
    <row r="107" spans="1:7" x14ac:dyDescent="0.3">
      <c r="A107" s="12" t="s">
        <v>1347</v>
      </c>
      <c r="B107" s="30" t="s">
        <v>1348</v>
      </c>
      <c r="C107" s="30" t="s">
        <v>1157</v>
      </c>
      <c r="D107" s="13">
        <v>76500</v>
      </c>
      <c r="E107" s="14">
        <v>1004.98</v>
      </c>
      <c r="F107" s="15">
        <v>1.5E-3</v>
      </c>
      <c r="G107" s="15"/>
    </row>
    <row r="108" spans="1:7" x14ac:dyDescent="0.3">
      <c r="A108" s="12" t="s">
        <v>1349</v>
      </c>
      <c r="B108" s="30" t="s">
        <v>1350</v>
      </c>
      <c r="C108" s="30" t="s">
        <v>1144</v>
      </c>
      <c r="D108" s="13">
        <v>70000</v>
      </c>
      <c r="E108" s="14">
        <v>993.93</v>
      </c>
      <c r="F108" s="15">
        <v>1.5E-3</v>
      </c>
      <c r="G108" s="15"/>
    </row>
    <row r="109" spans="1:7" x14ac:dyDescent="0.3">
      <c r="A109" s="12" t="s">
        <v>1351</v>
      </c>
      <c r="B109" s="30" t="s">
        <v>1352</v>
      </c>
      <c r="C109" s="30" t="s">
        <v>1353</v>
      </c>
      <c r="D109" s="13">
        <v>420000</v>
      </c>
      <c r="E109" s="14">
        <v>975.66</v>
      </c>
      <c r="F109" s="15">
        <v>1.5E-3</v>
      </c>
      <c r="G109" s="15"/>
    </row>
    <row r="110" spans="1:7" x14ac:dyDescent="0.3">
      <c r="A110" s="12" t="s">
        <v>1354</v>
      </c>
      <c r="B110" s="30" t="s">
        <v>1355</v>
      </c>
      <c r="C110" s="30" t="s">
        <v>1119</v>
      </c>
      <c r="D110" s="13">
        <v>282600</v>
      </c>
      <c r="E110" s="14">
        <v>962.39</v>
      </c>
      <c r="F110" s="15">
        <v>1.4E-3</v>
      </c>
      <c r="G110" s="15"/>
    </row>
    <row r="111" spans="1:7" x14ac:dyDescent="0.3">
      <c r="A111" s="12" t="s">
        <v>1356</v>
      </c>
      <c r="B111" s="30" t="s">
        <v>1357</v>
      </c>
      <c r="C111" s="30" t="s">
        <v>1183</v>
      </c>
      <c r="D111" s="13">
        <v>17400</v>
      </c>
      <c r="E111" s="14">
        <v>951.16</v>
      </c>
      <c r="F111" s="15">
        <v>1.4E-3</v>
      </c>
      <c r="G111" s="15"/>
    </row>
    <row r="112" spans="1:7" x14ac:dyDescent="0.3">
      <c r="A112" s="12" t="s">
        <v>1358</v>
      </c>
      <c r="B112" s="30" t="s">
        <v>1359</v>
      </c>
      <c r="C112" s="30" t="s">
        <v>1129</v>
      </c>
      <c r="D112" s="13">
        <v>108750</v>
      </c>
      <c r="E112" s="14">
        <v>833.95</v>
      </c>
      <c r="F112" s="15">
        <v>1.1999999999999999E-3</v>
      </c>
      <c r="G112" s="15"/>
    </row>
    <row r="113" spans="1:7" x14ac:dyDescent="0.3">
      <c r="A113" s="12" t="s">
        <v>1360</v>
      </c>
      <c r="B113" s="30" t="s">
        <v>1361</v>
      </c>
      <c r="C113" s="30" t="s">
        <v>1183</v>
      </c>
      <c r="D113" s="13">
        <v>34100</v>
      </c>
      <c r="E113" s="14">
        <v>828.22</v>
      </c>
      <c r="F113" s="15">
        <v>1.1999999999999999E-3</v>
      </c>
      <c r="G113" s="15"/>
    </row>
    <row r="114" spans="1:7" x14ac:dyDescent="0.3">
      <c r="A114" s="12" t="s">
        <v>1362</v>
      </c>
      <c r="B114" s="30" t="s">
        <v>1363</v>
      </c>
      <c r="C114" s="30" t="s">
        <v>1144</v>
      </c>
      <c r="D114" s="13">
        <v>17500</v>
      </c>
      <c r="E114" s="14">
        <v>807.42</v>
      </c>
      <c r="F114" s="15">
        <v>1.1999999999999999E-3</v>
      </c>
      <c r="G114" s="15"/>
    </row>
    <row r="115" spans="1:7" x14ac:dyDescent="0.3">
      <c r="A115" s="12" t="s">
        <v>1364</v>
      </c>
      <c r="B115" s="30" t="s">
        <v>1365</v>
      </c>
      <c r="C115" s="30" t="s">
        <v>1176</v>
      </c>
      <c r="D115" s="13">
        <v>190000</v>
      </c>
      <c r="E115" s="14">
        <v>804.37</v>
      </c>
      <c r="F115" s="15">
        <v>1.1999999999999999E-3</v>
      </c>
      <c r="G115" s="15"/>
    </row>
    <row r="116" spans="1:7" x14ac:dyDescent="0.3">
      <c r="A116" s="12" t="s">
        <v>1366</v>
      </c>
      <c r="B116" s="30" t="s">
        <v>1367</v>
      </c>
      <c r="C116" s="30" t="s">
        <v>1368</v>
      </c>
      <c r="D116" s="13">
        <v>1860</v>
      </c>
      <c r="E116" s="14">
        <v>746.85</v>
      </c>
      <c r="F116" s="15">
        <v>1.1000000000000001E-3</v>
      </c>
      <c r="G116" s="15"/>
    </row>
    <row r="117" spans="1:7" x14ac:dyDescent="0.3">
      <c r="A117" s="12" t="s">
        <v>1369</v>
      </c>
      <c r="B117" s="30" t="s">
        <v>1370</v>
      </c>
      <c r="C117" s="30" t="s">
        <v>1276</v>
      </c>
      <c r="D117" s="13">
        <v>29250</v>
      </c>
      <c r="E117" s="14">
        <v>735.64</v>
      </c>
      <c r="F117" s="15">
        <v>1.1000000000000001E-3</v>
      </c>
      <c r="G117" s="15"/>
    </row>
    <row r="118" spans="1:7" x14ac:dyDescent="0.3">
      <c r="A118" s="12" t="s">
        <v>1371</v>
      </c>
      <c r="B118" s="30" t="s">
        <v>1372</v>
      </c>
      <c r="C118" s="30" t="s">
        <v>1295</v>
      </c>
      <c r="D118" s="13">
        <v>24000</v>
      </c>
      <c r="E118" s="14">
        <v>734.65</v>
      </c>
      <c r="F118" s="15">
        <v>1.1000000000000001E-3</v>
      </c>
      <c r="G118" s="15"/>
    </row>
    <row r="119" spans="1:7" x14ac:dyDescent="0.3">
      <c r="A119" s="12" t="s">
        <v>1373</v>
      </c>
      <c r="B119" s="30" t="s">
        <v>1374</v>
      </c>
      <c r="C119" s="30" t="s">
        <v>1375</v>
      </c>
      <c r="D119" s="13">
        <v>15800</v>
      </c>
      <c r="E119" s="14">
        <v>705.9</v>
      </c>
      <c r="F119" s="15">
        <v>1.1000000000000001E-3</v>
      </c>
      <c r="G119" s="15"/>
    </row>
    <row r="120" spans="1:7" x14ac:dyDescent="0.3">
      <c r="A120" s="12" t="s">
        <v>1376</v>
      </c>
      <c r="B120" s="30" t="s">
        <v>1377</v>
      </c>
      <c r="C120" s="30" t="s">
        <v>1316</v>
      </c>
      <c r="D120" s="13">
        <v>255600</v>
      </c>
      <c r="E120" s="14">
        <v>681.94</v>
      </c>
      <c r="F120" s="15">
        <v>1E-3</v>
      </c>
      <c r="G120" s="15"/>
    </row>
    <row r="121" spans="1:7" x14ac:dyDescent="0.3">
      <c r="A121" s="12" t="s">
        <v>1378</v>
      </c>
      <c r="B121" s="30" t="s">
        <v>1379</v>
      </c>
      <c r="C121" s="30" t="s">
        <v>1276</v>
      </c>
      <c r="D121" s="13">
        <v>27000</v>
      </c>
      <c r="E121" s="14">
        <v>636.26</v>
      </c>
      <c r="F121" s="15">
        <v>1E-3</v>
      </c>
      <c r="G121" s="15"/>
    </row>
    <row r="122" spans="1:7" x14ac:dyDescent="0.3">
      <c r="A122" s="12" t="s">
        <v>1380</v>
      </c>
      <c r="B122" s="30" t="s">
        <v>1381</v>
      </c>
      <c r="C122" s="30" t="s">
        <v>1176</v>
      </c>
      <c r="D122" s="13">
        <v>81900</v>
      </c>
      <c r="E122" s="14">
        <v>615.36</v>
      </c>
      <c r="F122" s="15">
        <v>8.9999999999999998E-4</v>
      </c>
      <c r="G122" s="15"/>
    </row>
    <row r="123" spans="1:7" x14ac:dyDescent="0.3">
      <c r="A123" s="12" t="s">
        <v>1382</v>
      </c>
      <c r="B123" s="30" t="s">
        <v>1383</v>
      </c>
      <c r="C123" s="30" t="s">
        <v>1129</v>
      </c>
      <c r="D123" s="13">
        <v>54400</v>
      </c>
      <c r="E123" s="14">
        <v>597.23</v>
      </c>
      <c r="F123" s="15">
        <v>8.9999999999999998E-4</v>
      </c>
      <c r="G123" s="15"/>
    </row>
    <row r="124" spans="1:7" x14ac:dyDescent="0.3">
      <c r="A124" s="12" t="s">
        <v>1384</v>
      </c>
      <c r="B124" s="30" t="s">
        <v>1385</v>
      </c>
      <c r="C124" s="30" t="s">
        <v>1152</v>
      </c>
      <c r="D124" s="13">
        <v>28500</v>
      </c>
      <c r="E124" s="14">
        <v>594.24</v>
      </c>
      <c r="F124" s="15">
        <v>8.9999999999999998E-4</v>
      </c>
      <c r="G124" s="15"/>
    </row>
    <row r="125" spans="1:7" x14ac:dyDescent="0.3">
      <c r="A125" s="12" t="s">
        <v>1386</v>
      </c>
      <c r="B125" s="30" t="s">
        <v>1387</v>
      </c>
      <c r="C125" s="30" t="s">
        <v>1260</v>
      </c>
      <c r="D125" s="13">
        <v>126500</v>
      </c>
      <c r="E125" s="14">
        <v>591.64</v>
      </c>
      <c r="F125" s="15">
        <v>8.9999999999999998E-4</v>
      </c>
      <c r="G125" s="15"/>
    </row>
    <row r="126" spans="1:7" x14ac:dyDescent="0.3">
      <c r="A126" s="12" t="s">
        <v>1388</v>
      </c>
      <c r="B126" s="30" t="s">
        <v>1389</v>
      </c>
      <c r="C126" s="30" t="s">
        <v>1176</v>
      </c>
      <c r="D126" s="13">
        <v>464048</v>
      </c>
      <c r="E126" s="14">
        <v>579.36</v>
      </c>
      <c r="F126" s="15">
        <v>8.9999999999999998E-4</v>
      </c>
      <c r="G126" s="15"/>
    </row>
    <row r="127" spans="1:7" x14ac:dyDescent="0.3">
      <c r="A127" s="12" t="s">
        <v>1390</v>
      </c>
      <c r="B127" s="30" t="s">
        <v>1391</v>
      </c>
      <c r="C127" s="30" t="s">
        <v>1282</v>
      </c>
      <c r="D127" s="13">
        <v>192600</v>
      </c>
      <c r="E127" s="14">
        <v>577.9</v>
      </c>
      <c r="F127" s="15">
        <v>8.9999999999999998E-4</v>
      </c>
      <c r="G127" s="15"/>
    </row>
    <row r="128" spans="1:7" x14ac:dyDescent="0.3">
      <c r="A128" s="12" t="s">
        <v>1392</v>
      </c>
      <c r="B128" s="30" t="s">
        <v>1393</v>
      </c>
      <c r="C128" s="30" t="s">
        <v>1248</v>
      </c>
      <c r="D128" s="13">
        <v>26400</v>
      </c>
      <c r="E128" s="14">
        <v>574.44000000000005</v>
      </c>
      <c r="F128" s="15">
        <v>8.9999999999999998E-4</v>
      </c>
      <c r="G128" s="15"/>
    </row>
    <row r="129" spans="1:7" x14ac:dyDescent="0.3">
      <c r="A129" s="12" t="s">
        <v>1394</v>
      </c>
      <c r="B129" s="30" t="s">
        <v>1395</v>
      </c>
      <c r="C129" s="30" t="s">
        <v>1152</v>
      </c>
      <c r="D129" s="13">
        <v>6600</v>
      </c>
      <c r="E129" s="14">
        <v>547.63</v>
      </c>
      <c r="F129" s="15">
        <v>8.0000000000000004E-4</v>
      </c>
      <c r="G129" s="15"/>
    </row>
    <row r="130" spans="1:7" x14ac:dyDescent="0.3">
      <c r="A130" s="12" t="s">
        <v>1396</v>
      </c>
      <c r="B130" s="30" t="s">
        <v>1397</v>
      </c>
      <c r="C130" s="30" t="s">
        <v>1147</v>
      </c>
      <c r="D130" s="13">
        <v>339200</v>
      </c>
      <c r="E130" s="14">
        <v>537.46</v>
      </c>
      <c r="F130" s="15">
        <v>8.0000000000000004E-4</v>
      </c>
      <c r="G130" s="15"/>
    </row>
    <row r="131" spans="1:7" x14ac:dyDescent="0.3">
      <c r="A131" s="12" t="s">
        <v>1398</v>
      </c>
      <c r="B131" s="30" t="s">
        <v>1399</v>
      </c>
      <c r="C131" s="30" t="s">
        <v>1157</v>
      </c>
      <c r="D131" s="13">
        <v>82500</v>
      </c>
      <c r="E131" s="14">
        <v>531.91999999999996</v>
      </c>
      <c r="F131" s="15">
        <v>8.0000000000000004E-4</v>
      </c>
      <c r="G131" s="15"/>
    </row>
    <row r="132" spans="1:7" x14ac:dyDescent="0.3">
      <c r="A132" s="12" t="s">
        <v>1400</v>
      </c>
      <c r="B132" s="30" t="s">
        <v>1401</v>
      </c>
      <c r="C132" s="30" t="s">
        <v>1202</v>
      </c>
      <c r="D132" s="13">
        <v>370500</v>
      </c>
      <c r="E132" s="14">
        <v>493.51</v>
      </c>
      <c r="F132" s="15">
        <v>6.9999999999999999E-4</v>
      </c>
      <c r="G132" s="15"/>
    </row>
    <row r="133" spans="1:7" x14ac:dyDescent="0.3">
      <c r="A133" s="12" t="s">
        <v>1402</v>
      </c>
      <c r="B133" s="30" t="s">
        <v>1403</v>
      </c>
      <c r="C133" s="30" t="s">
        <v>1404</v>
      </c>
      <c r="D133" s="13">
        <v>51300</v>
      </c>
      <c r="E133" s="14">
        <v>428.02</v>
      </c>
      <c r="F133" s="15">
        <v>5.9999999999999995E-4</v>
      </c>
      <c r="G133" s="15"/>
    </row>
    <row r="134" spans="1:7" x14ac:dyDescent="0.3">
      <c r="A134" s="12" t="s">
        <v>1405</v>
      </c>
      <c r="B134" s="30" t="s">
        <v>1406</v>
      </c>
      <c r="C134" s="30" t="s">
        <v>1144</v>
      </c>
      <c r="D134" s="13">
        <v>13200</v>
      </c>
      <c r="E134" s="14">
        <v>384.91</v>
      </c>
      <c r="F134" s="15">
        <v>5.9999999999999995E-4</v>
      </c>
      <c r="G134" s="15"/>
    </row>
    <row r="135" spans="1:7" x14ac:dyDescent="0.3">
      <c r="A135" s="12" t="s">
        <v>1407</v>
      </c>
      <c r="B135" s="30" t="s">
        <v>1408</v>
      </c>
      <c r="C135" s="30" t="s">
        <v>1285</v>
      </c>
      <c r="D135" s="13">
        <v>54000</v>
      </c>
      <c r="E135" s="14">
        <v>363.1</v>
      </c>
      <c r="F135" s="15">
        <v>5.0000000000000001E-4</v>
      </c>
      <c r="G135" s="15"/>
    </row>
    <row r="136" spans="1:7" x14ac:dyDescent="0.3">
      <c r="A136" s="12" t="s">
        <v>1409</v>
      </c>
      <c r="B136" s="30" t="s">
        <v>1410</v>
      </c>
      <c r="C136" s="30" t="s">
        <v>1207</v>
      </c>
      <c r="D136" s="13">
        <v>10000</v>
      </c>
      <c r="E136" s="14">
        <v>362.83</v>
      </c>
      <c r="F136" s="15">
        <v>5.0000000000000001E-4</v>
      </c>
      <c r="G136" s="15"/>
    </row>
    <row r="137" spans="1:7" x14ac:dyDescent="0.3">
      <c r="A137" s="12" t="s">
        <v>1411</v>
      </c>
      <c r="B137" s="30" t="s">
        <v>1412</v>
      </c>
      <c r="C137" s="30" t="s">
        <v>1316</v>
      </c>
      <c r="D137" s="13">
        <v>376300</v>
      </c>
      <c r="E137" s="14">
        <v>360.5</v>
      </c>
      <c r="F137" s="15">
        <v>5.0000000000000001E-4</v>
      </c>
      <c r="G137" s="15"/>
    </row>
    <row r="138" spans="1:7" x14ac:dyDescent="0.3">
      <c r="A138" s="12" t="s">
        <v>1413</v>
      </c>
      <c r="B138" s="30" t="s">
        <v>1414</v>
      </c>
      <c r="C138" s="30" t="s">
        <v>1207</v>
      </c>
      <c r="D138" s="13">
        <v>30800</v>
      </c>
      <c r="E138" s="14">
        <v>336.01</v>
      </c>
      <c r="F138" s="15">
        <v>5.0000000000000001E-4</v>
      </c>
      <c r="G138" s="15"/>
    </row>
    <row r="139" spans="1:7" x14ac:dyDescent="0.3">
      <c r="A139" s="12" t="s">
        <v>1415</v>
      </c>
      <c r="B139" s="30" t="s">
        <v>1416</v>
      </c>
      <c r="C139" s="30" t="s">
        <v>1129</v>
      </c>
      <c r="D139" s="13">
        <v>1400</v>
      </c>
      <c r="E139" s="14">
        <v>323.52999999999997</v>
      </c>
      <c r="F139" s="15">
        <v>5.0000000000000001E-4</v>
      </c>
      <c r="G139" s="15"/>
    </row>
    <row r="140" spans="1:7" x14ac:dyDescent="0.3">
      <c r="A140" s="12" t="s">
        <v>1417</v>
      </c>
      <c r="B140" s="30" t="s">
        <v>1418</v>
      </c>
      <c r="C140" s="30" t="s">
        <v>1129</v>
      </c>
      <c r="D140" s="13">
        <v>8400</v>
      </c>
      <c r="E140" s="14">
        <v>301.74</v>
      </c>
      <c r="F140" s="15">
        <v>5.0000000000000001E-4</v>
      </c>
      <c r="G140" s="15"/>
    </row>
    <row r="141" spans="1:7" x14ac:dyDescent="0.3">
      <c r="A141" s="12" t="s">
        <v>1419</v>
      </c>
      <c r="B141" s="30" t="s">
        <v>1420</v>
      </c>
      <c r="C141" s="30" t="s">
        <v>1346</v>
      </c>
      <c r="D141" s="13">
        <v>29000</v>
      </c>
      <c r="E141" s="14">
        <v>291.49</v>
      </c>
      <c r="F141" s="15">
        <v>4.0000000000000002E-4</v>
      </c>
      <c r="G141" s="15"/>
    </row>
    <row r="142" spans="1:7" x14ac:dyDescent="0.3">
      <c r="A142" s="12" t="s">
        <v>1421</v>
      </c>
      <c r="B142" s="30" t="s">
        <v>1422</v>
      </c>
      <c r="C142" s="30" t="s">
        <v>1183</v>
      </c>
      <c r="D142" s="13">
        <v>67500</v>
      </c>
      <c r="E142" s="14">
        <v>275.67</v>
      </c>
      <c r="F142" s="15">
        <v>4.0000000000000002E-4</v>
      </c>
      <c r="G142" s="15"/>
    </row>
    <row r="143" spans="1:7" x14ac:dyDescent="0.3">
      <c r="A143" s="12" t="s">
        <v>1423</v>
      </c>
      <c r="B143" s="30" t="s">
        <v>1424</v>
      </c>
      <c r="C143" s="30" t="s">
        <v>1160</v>
      </c>
      <c r="D143" s="13">
        <v>3040000</v>
      </c>
      <c r="E143" s="14">
        <v>275.12</v>
      </c>
      <c r="F143" s="15">
        <v>4.0000000000000002E-4</v>
      </c>
      <c r="G143" s="15"/>
    </row>
    <row r="144" spans="1:7" x14ac:dyDescent="0.3">
      <c r="A144" s="12" t="s">
        <v>1425</v>
      </c>
      <c r="B144" s="30" t="s">
        <v>1426</v>
      </c>
      <c r="C144" s="30" t="s">
        <v>1276</v>
      </c>
      <c r="D144" s="13">
        <v>20900</v>
      </c>
      <c r="E144" s="14">
        <v>221.84</v>
      </c>
      <c r="F144" s="15">
        <v>2.9999999999999997E-4</v>
      </c>
      <c r="G144" s="15"/>
    </row>
    <row r="145" spans="1:7" x14ac:dyDescent="0.3">
      <c r="A145" s="12" t="s">
        <v>1427</v>
      </c>
      <c r="B145" s="30" t="s">
        <v>1428</v>
      </c>
      <c r="C145" s="30" t="s">
        <v>1404</v>
      </c>
      <c r="D145" s="13">
        <v>56000</v>
      </c>
      <c r="E145" s="14">
        <v>218.43</v>
      </c>
      <c r="F145" s="15">
        <v>2.9999999999999997E-4</v>
      </c>
      <c r="G145" s="15"/>
    </row>
    <row r="146" spans="1:7" x14ac:dyDescent="0.3">
      <c r="A146" s="12" t="s">
        <v>1429</v>
      </c>
      <c r="B146" s="30" t="s">
        <v>1430</v>
      </c>
      <c r="C146" s="30" t="s">
        <v>1176</v>
      </c>
      <c r="D146" s="13">
        <v>11250</v>
      </c>
      <c r="E146" s="14">
        <v>118.5</v>
      </c>
      <c r="F146" s="15">
        <v>2.0000000000000001E-4</v>
      </c>
      <c r="G146" s="15"/>
    </row>
    <row r="147" spans="1:7" x14ac:dyDescent="0.3">
      <c r="A147" s="12" t="s">
        <v>1431</v>
      </c>
      <c r="B147" s="30" t="s">
        <v>1432</v>
      </c>
      <c r="C147" s="30" t="s">
        <v>1176</v>
      </c>
      <c r="D147" s="13">
        <v>13600</v>
      </c>
      <c r="E147" s="14">
        <v>111.05</v>
      </c>
      <c r="F147" s="15">
        <v>2.0000000000000001E-4</v>
      </c>
      <c r="G147" s="15"/>
    </row>
    <row r="148" spans="1:7" x14ac:dyDescent="0.3">
      <c r="A148" s="12" t="s">
        <v>1433</v>
      </c>
      <c r="B148" s="30" t="s">
        <v>1434</v>
      </c>
      <c r="C148" s="30" t="s">
        <v>1183</v>
      </c>
      <c r="D148" s="13">
        <v>2600</v>
      </c>
      <c r="E148" s="14">
        <v>106.84</v>
      </c>
      <c r="F148" s="15">
        <v>2.0000000000000001E-4</v>
      </c>
      <c r="G148" s="15"/>
    </row>
    <row r="149" spans="1:7" x14ac:dyDescent="0.3">
      <c r="A149" s="12" t="s">
        <v>1435</v>
      </c>
      <c r="B149" s="30" t="s">
        <v>1436</v>
      </c>
      <c r="C149" s="30" t="s">
        <v>1295</v>
      </c>
      <c r="D149" s="13">
        <v>5200</v>
      </c>
      <c r="E149" s="14">
        <v>106.53</v>
      </c>
      <c r="F149" s="15">
        <v>2.0000000000000001E-4</v>
      </c>
      <c r="G149" s="15"/>
    </row>
    <row r="150" spans="1:7" x14ac:dyDescent="0.3">
      <c r="A150" s="12" t="s">
        <v>1437</v>
      </c>
      <c r="B150" s="30" t="s">
        <v>1438</v>
      </c>
      <c r="C150" s="30" t="s">
        <v>1129</v>
      </c>
      <c r="D150" s="13">
        <v>6500</v>
      </c>
      <c r="E150" s="14">
        <v>81.739999999999995</v>
      </c>
      <c r="F150" s="15">
        <v>1E-4</v>
      </c>
      <c r="G150" s="15"/>
    </row>
    <row r="151" spans="1:7" x14ac:dyDescent="0.3">
      <c r="A151" s="12" t="s">
        <v>1439</v>
      </c>
      <c r="B151" s="30" t="s">
        <v>1440</v>
      </c>
      <c r="C151" s="30" t="s">
        <v>1243</v>
      </c>
      <c r="D151" s="13">
        <v>42000</v>
      </c>
      <c r="E151" s="14">
        <v>76.02</v>
      </c>
      <c r="F151" s="15">
        <v>1E-4</v>
      </c>
      <c r="G151" s="15"/>
    </row>
    <row r="152" spans="1:7" x14ac:dyDescent="0.3">
      <c r="A152" s="12" t="s">
        <v>1441</v>
      </c>
      <c r="B152" s="30" t="s">
        <v>1442</v>
      </c>
      <c r="C152" s="30" t="s">
        <v>1253</v>
      </c>
      <c r="D152" s="13">
        <v>4275</v>
      </c>
      <c r="E152" s="14">
        <v>70.36</v>
      </c>
      <c r="F152" s="15">
        <v>1E-4</v>
      </c>
      <c r="G152" s="15"/>
    </row>
    <row r="153" spans="1:7" x14ac:dyDescent="0.3">
      <c r="A153" s="12" t="s">
        <v>1443</v>
      </c>
      <c r="B153" s="30" t="s">
        <v>1444</v>
      </c>
      <c r="C153" s="30" t="s">
        <v>1183</v>
      </c>
      <c r="D153" s="13">
        <v>12000</v>
      </c>
      <c r="E153" s="14">
        <v>61.16</v>
      </c>
      <c r="F153" s="15">
        <v>1E-4</v>
      </c>
      <c r="G153" s="15"/>
    </row>
    <row r="154" spans="1:7" x14ac:dyDescent="0.3">
      <c r="A154" s="12" t="s">
        <v>1445</v>
      </c>
      <c r="B154" s="30" t="s">
        <v>1446</v>
      </c>
      <c r="C154" s="30" t="s">
        <v>1295</v>
      </c>
      <c r="D154" s="13">
        <v>18200</v>
      </c>
      <c r="E154" s="14">
        <v>39.96</v>
      </c>
      <c r="F154" s="15">
        <v>1E-4</v>
      </c>
      <c r="G154" s="15"/>
    </row>
    <row r="155" spans="1:7" x14ac:dyDescent="0.3">
      <c r="A155" s="12" t="s">
        <v>1447</v>
      </c>
      <c r="B155" s="30" t="s">
        <v>1448</v>
      </c>
      <c r="C155" s="30" t="s">
        <v>1375</v>
      </c>
      <c r="D155" s="13">
        <v>160</v>
      </c>
      <c r="E155" s="14">
        <v>35.18</v>
      </c>
      <c r="F155" s="15">
        <v>1E-4</v>
      </c>
      <c r="G155" s="15"/>
    </row>
    <row r="156" spans="1:7" x14ac:dyDescent="0.3">
      <c r="A156" s="12" t="s">
        <v>1449</v>
      </c>
      <c r="B156" s="30" t="s">
        <v>1450</v>
      </c>
      <c r="C156" s="30" t="s">
        <v>1282</v>
      </c>
      <c r="D156" s="13">
        <v>600</v>
      </c>
      <c r="E156" s="14">
        <v>19.54</v>
      </c>
      <c r="F156" s="15">
        <v>0</v>
      </c>
      <c r="G156" s="15"/>
    </row>
    <row r="157" spans="1:7" x14ac:dyDescent="0.3">
      <c r="A157" s="12" t="s">
        <v>1451</v>
      </c>
      <c r="B157" s="30" t="s">
        <v>1452</v>
      </c>
      <c r="C157" s="30" t="s">
        <v>1129</v>
      </c>
      <c r="D157" s="13">
        <v>500</v>
      </c>
      <c r="E157" s="14">
        <v>9.2100000000000009</v>
      </c>
      <c r="F157" s="15">
        <v>0</v>
      </c>
      <c r="G157" s="15"/>
    </row>
    <row r="158" spans="1:7" x14ac:dyDescent="0.3">
      <c r="A158" s="16" t="s">
        <v>120</v>
      </c>
      <c r="B158" s="31"/>
      <c r="C158" s="31"/>
      <c r="D158" s="17"/>
      <c r="E158" s="37">
        <v>479377.33</v>
      </c>
      <c r="F158" s="38">
        <v>0.71789999999999998</v>
      </c>
      <c r="G158" s="20"/>
    </row>
    <row r="159" spans="1:7" x14ac:dyDescent="0.3">
      <c r="A159" s="16" t="s">
        <v>1453</v>
      </c>
      <c r="B159" s="30"/>
      <c r="C159" s="30"/>
      <c r="D159" s="13"/>
      <c r="E159" s="14"/>
      <c r="F159" s="15"/>
      <c r="G159" s="15"/>
    </row>
    <row r="160" spans="1:7" x14ac:dyDescent="0.3">
      <c r="A160" s="16" t="s">
        <v>120</v>
      </c>
      <c r="B160" s="30"/>
      <c r="C160" s="30"/>
      <c r="D160" s="13"/>
      <c r="E160" s="39" t="s">
        <v>112</v>
      </c>
      <c r="F160" s="40" t="s">
        <v>112</v>
      </c>
      <c r="G160" s="15"/>
    </row>
    <row r="161" spans="1:7" x14ac:dyDescent="0.3">
      <c r="A161" s="21" t="s">
        <v>150</v>
      </c>
      <c r="B161" s="32"/>
      <c r="C161" s="32"/>
      <c r="D161" s="22"/>
      <c r="E161" s="27">
        <v>479377.33</v>
      </c>
      <c r="F161" s="28">
        <v>0.71789999999999998</v>
      </c>
      <c r="G161" s="20"/>
    </row>
    <row r="162" spans="1:7" x14ac:dyDescent="0.3">
      <c r="A162" s="12"/>
      <c r="B162" s="30"/>
      <c r="C162" s="30"/>
      <c r="D162" s="13"/>
      <c r="E162" s="14"/>
      <c r="F162" s="15"/>
      <c r="G162" s="15"/>
    </row>
    <row r="163" spans="1:7" x14ac:dyDescent="0.3">
      <c r="A163" s="16" t="s">
        <v>1454</v>
      </c>
      <c r="B163" s="30"/>
      <c r="C163" s="30"/>
      <c r="D163" s="13"/>
      <c r="E163" s="14"/>
      <c r="F163" s="15"/>
      <c r="G163" s="15"/>
    </row>
    <row r="164" spans="1:7" x14ac:dyDescent="0.3">
      <c r="A164" s="16" t="s">
        <v>1455</v>
      </c>
      <c r="B164" s="30"/>
      <c r="C164" s="30"/>
      <c r="D164" s="13"/>
      <c r="E164" s="14"/>
      <c r="F164" s="15"/>
      <c r="G164" s="15"/>
    </row>
    <row r="165" spans="1:7" x14ac:dyDescent="0.3">
      <c r="A165" s="12" t="s">
        <v>1456</v>
      </c>
      <c r="B165" s="30"/>
      <c r="C165" s="30" t="s">
        <v>1129</v>
      </c>
      <c r="D165" s="41">
        <v>-500</v>
      </c>
      <c r="E165" s="23">
        <v>-9.2899999999999991</v>
      </c>
      <c r="F165" s="24">
        <v>-1.2999999999999999E-5</v>
      </c>
      <c r="G165" s="15"/>
    </row>
    <row r="166" spans="1:7" x14ac:dyDescent="0.3">
      <c r="A166" s="12" t="s">
        <v>1457</v>
      </c>
      <c r="B166" s="30"/>
      <c r="C166" s="30" t="s">
        <v>1282</v>
      </c>
      <c r="D166" s="41">
        <v>-600</v>
      </c>
      <c r="E166" s="23">
        <v>-19.63</v>
      </c>
      <c r="F166" s="24">
        <v>-2.9E-5</v>
      </c>
      <c r="G166" s="15"/>
    </row>
    <row r="167" spans="1:7" x14ac:dyDescent="0.3">
      <c r="A167" s="12" t="s">
        <v>1458</v>
      </c>
      <c r="B167" s="30"/>
      <c r="C167" s="30" t="s">
        <v>1375</v>
      </c>
      <c r="D167" s="41">
        <v>-160</v>
      </c>
      <c r="E167" s="23">
        <v>-35.380000000000003</v>
      </c>
      <c r="F167" s="24">
        <v>-5.3000000000000001E-5</v>
      </c>
      <c r="G167" s="15"/>
    </row>
    <row r="168" spans="1:7" x14ac:dyDescent="0.3">
      <c r="A168" s="12" t="s">
        <v>1459</v>
      </c>
      <c r="B168" s="30"/>
      <c r="C168" s="30" t="s">
        <v>1295</v>
      </c>
      <c r="D168" s="41">
        <v>-18200</v>
      </c>
      <c r="E168" s="23">
        <v>-40.17</v>
      </c>
      <c r="F168" s="24">
        <v>-6.0000000000000002E-5</v>
      </c>
      <c r="G168" s="15"/>
    </row>
    <row r="169" spans="1:7" x14ac:dyDescent="0.3">
      <c r="A169" s="12" t="s">
        <v>1460</v>
      </c>
      <c r="B169" s="30"/>
      <c r="C169" s="30" t="s">
        <v>1183</v>
      </c>
      <c r="D169" s="41">
        <v>-12000</v>
      </c>
      <c r="E169" s="23">
        <v>-61.53</v>
      </c>
      <c r="F169" s="24">
        <v>-9.2E-5</v>
      </c>
      <c r="G169" s="15"/>
    </row>
    <row r="170" spans="1:7" x14ac:dyDescent="0.3">
      <c r="A170" s="12" t="s">
        <v>1461</v>
      </c>
      <c r="B170" s="30"/>
      <c r="C170" s="30" t="s">
        <v>1253</v>
      </c>
      <c r="D170" s="41">
        <v>-4275</v>
      </c>
      <c r="E170" s="23">
        <v>-70.67</v>
      </c>
      <c r="F170" s="24">
        <v>-1.05E-4</v>
      </c>
      <c r="G170" s="15"/>
    </row>
    <row r="171" spans="1:7" x14ac:dyDescent="0.3">
      <c r="A171" s="12" t="s">
        <v>1462</v>
      </c>
      <c r="B171" s="30"/>
      <c r="C171" s="30" t="s">
        <v>1243</v>
      </c>
      <c r="D171" s="41">
        <v>-42000</v>
      </c>
      <c r="E171" s="23">
        <v>-76.67</v>
      </c>
      <c r="F171" s="24">
        <v>-1.1400000000000001E-4</v>
      </c>
      <c r="G171" s="15"/>
    </row>
    <row r="172" spans="1:7" x14ac:dyDescent="0.3">
      <c r="A172" s="12" t="s">
        <v>1463</v>
      </c>
      <c r="B172" s="30"/>
      <c r="C172" s="30" t="s">
        <v>1129</v>
      </c>
      <c r="D172" s="41">
        <v>-6500</v>
      </c>
      <c r="E172" s="23">
        <v>-81.7</v>
      </c>
      <c r="F172" s="24">
        <v>-1.22E-4</v>
      </c>
      <c r="G172" s="15"/>
    </row>
    <row r="173" spans="1:7" x14ac:dyDescent="0.3">
      <c r="A173" s="12" t="s">
        <v>1464</v>
      </c>
      <c r="B173" s="30"/>
      <c r="C173" s="30" t="s">
        <v>1183</v>
      </c>
      <c r="D173" s="41">
        <v>-2600</v>
      </c>
      <c r="E173" s="23">
        <v>-107.18</v>
      </c>
      <c r="F173" s="24">
        <v>-1.6000000000000001E-4</v>
      </c>
      <c r="G173" s="15"/>
    </row>
    <row r="174" spans="1:7" x14ac:dyDescent="0.3">
      <c r="A174" s="12" t="s">
        <v>1465</v>
      </c>
      <c r="B174" s="30"/>
      <c r="C174" s="30" t="s">
        <v>1295</v>
      </c>
      <c r="D174" s="41">
        <v>-5200</v>
      </c>
      <c r="E174" s="23">
        <v>-107.37</v>
      </c>
      <c r="F174" s="24">
        <v>-1.6000000000000001E-4</v>
      </c>
      <c r="G174" s="15"/>
    </row>
    <row r="175" spans="1:7" x14ac:dyDescent="0.3">
      <c r="A175" s="12" t="s">
        <v>1466</v>
      </c>
      <c r="B175" s="30"/>
      <c r="C175" s="30" t="s">
        <v>1176</v>
      </c>
      <c r="D175" s="41">
        <v>-13600</v>
      </c>
      <c r="E175" s="23">
        <v>-111.79</v>
      </c>
      <c r="F175" s="24">
        <v>-1.6699999999999999E-4</v>
      </c>
      <c r="G175" s="15"/>
    </row>
    <row r="176" spans="1:7" x14ac:dyDescent="0.3">
      <c r="A176" s="12" t="s">
        <v>1467</v>
      </c>
      <c r="B176" s="30"/>
      <c r="C176" s="30" t="s">
        <v>1176</v>
      </c>
      <c r="D176" s="41">
        <v>-11250</v>
      </c>
      <c r="E176" s="23">
        <v>-119.36</v>
      </c>
      <c r="F176" s="24">
        <v>-1.7799999999999999E-4</v>
      </c>
      <c r="G176" s="15"/>
    </row>
    <row r="177" spans="1:7" x14ac:dyDescent="0.3">
      <c r="A177" s="12" t="s">
        <v>1468</v>
      </c>
      <c r="B177" s="30"/>
      <c r="C177" s="30" t="s">
        <v>1404</v>
      </c>
      <c r="D177" s="41">
        <v>-56000</v>
      </c>
      <c r="E177" s="23">
        <v>-219.88</v>
      </c>
      <c r="F177" s="24">
        <v>-3.2899999999999997E-4</v>
      </c>
      <c r="G177" s="15"/>
    </row>
    <row r="178" spans="1:7" x14ac:dyDescent="0.3">
      <c r="A178" s="12" t="s">
        <v>1469</v>
      </c>
      <c r="B178" s="30"/>
      <c r="C178" s="30" t="s">
        <v>1276</v>
      </c>
      <c r="D178" s="41">
        <v>-20900</v>
      </c>
      <c r="E178" s="23">
        <v>-223.27</v>
      </c>
      <c r="F178" s="24">
        <v>-3.3399999999999999E-4</v>
      </c>
      <c r="G178" s="15"/>
    </row>
    <row r="179" spans="1:7" x14ac:dyDescent="0.3">
      <c r="A179" s="12" t="s">
        <v>1470</v>
      </c>
      <c r="B179" s="30"/>
      <c r="C179" s="30" t="s">
        <v>1183</v>
      </c>
      <c r="D179" s="41">
        <v>-67500</v>
      </c>
      <c r="E179" s="23">
        <v>-277.52999999999997</v>
      </c>
      <c r="F179" s="24">
        <v>-4.15E-4</v>
      </c>
      <c r="G179" s="15"/>
    </row>
    <row r="180" spans="1:7" x14ac:dyDescent="0.3">
      <c r="A180" s="12" t="s">
        <v>1471</v>
      </c>
      <c r="B180" s="30"/>
      <c r="C180" s="30" t="s">
        <v>1160</v>
      </c>
      <c r="D180" s="41">
        <v>-3040000</v>
      </c>
      <c r="E180" s="23">
        <v>-278.16000000000003</v>
      </c>
      <c r="F180" s="24">
        <v>-4.1599999999999997E-4</v>
      </c>
      <c r="G180" s="15"/>
    </row>
    <row r="181" spans="1:7" x14ac:dyDescent="0.3">
      <c r="A181" s="12" t="s">
        <v>1472</v>
      </c>
      <c r="B181" s="30"/>
      <c r="C181" s="30" t="s">
        <v>1346</v>
      </c>
      <c r="D181" s="41">
        <v>-29000</v>
      </c>
      <c r="E181" s="23">
        <v>-293.76</v>
      </c>
      <c r="F181" s="24">
        <v>-4.4000000000000002E-4</v>
      </c>
      <c r="G181" s="15"/>
    </row>
    <row r="182" spans="1:7" x14ac:dyDescent="0.3">
      <c r="A182" s="12" t="s">
        <v>1473</v>
      </c>
      <c r="B182" s="30"/>
      <c r="C182" s="30" t="s">
        <v>1129</v>
      </c>
      <c r="D182" s="41">
        <v>-8400</v>
      </c>
      <c r="E182" s="23">
        <v>-303.67</v>
      </c>
      <c r="F182" s="24">
        <v>-4.5399999999999998E-4</v>
      </c>
      <c r="G182" s="15"/>
    </row>
    <row r="183" spans="1:7" x14ac:dyDescent="0.3">
      <c r="A183" s="12" t="s">
        <v>1474</v>
      </c>
      <c r="B183" s="30"/>
      <c r="C183" s="30" t="s">
        <v>1129</v>
      </c>
      <c r="D183" s="41">
        <v>-1400</v>
      </c>
      <c r="E183" s="23">
        <v>-325.75</v>
      </c>
      <c r="F183" s="24">
        <v>-4.8700000000000002E-4</v>
      </c>
      <c r="G183" s="15"/>
    </row>
    <row r="184" spans="1:7" x14ac:dyDescent="0.3">
      <c r="A184" s="12" t="s">
        <v>1475</v>
      </c>
      <c r="B184" s="30"/>
      <c r="C184" s="30" t="s">
        <v>1207</v>
      </c>
      <c r="D184" s="41">
        <v>-30800</v>
      </c>
      <c r="E184" s="23">
        <v>-337.44</v>
      </c>
      <c r="F184" s="24">
        <v>-5.0500000000000002E-4</v>
      </c>
      <c r="G184" s="15"/>
    </row>
    <row r="185" spans="1:7" x14ac:dyDescent="0.3">
      <c r="A185" s="12" t="s">
        <v>1476</v>
      </c>
      <c r="B185" s="30"/>
      <c r="C185" s="30" t="s">
        <v>1316</v>
      </c>
      <c r="D185" s="41">
        <v>-376300</v>
      </c>
      <c r="E185" s="23">
        <v>-362.94</v>
      </c>
      <c r="F185" s="24">
        <v>-5.4299999999999997E-4</v>
      </c>
      <c r="G185" s="15"/>
    </row>
    <row r="186" spans="1:7" x14ac:dyDescent="0.3">
      <c r="A186" s="12" t="s">
        <v>1477</v>
      </c>
      <c r="B186" s="30"/>
      <c r="C186" s="30" t="s">
        <v>1285</v>
      </c>
      <c r="D186" s="41">
        <v>-54000</v>
      </c>
      <c r="E186" s="23">
        <v>-364.53</v>
      </c>
      <c r="F186" s="24">
        <v>-5.4600000000000004E-4</v>
      </c>
      <c r="G186" s="15"/>
    </row>
    <row r="187" spans="1:7" x14ac:dyDescent="0.3">
      <c r="A187" s="12" t="s">
        <v>1478</v>
      </c>
      <c r="B187" s="30"/>
      <c r="C187" s="30" t="s">
        <v>1207</v>
      </c>
      <c r="D187" s="41">
        <v>-10000</v>
      </c>
      <c r="E187" s="23">
        <v>-365.49</v>
      </c>
      <c r="F187" s="24">
        <v>-5.4699999999999996E-4</v>
      </c>
      <c r="G187" s="15"/>
    </row>
    <row r="188" spans="1:7" x14ac:dyDescent="0.3">
      <c r="A188" s="12" t="s">
        <v>1479</v>
      </c>
      <c r="B188" s="30"/>
      <c r="C188" s="30" t="s">
        <v>1144</v>
      </c>
      <c r="D188" s="41">
        <v>-13200</v>
      </c>
      <c r="E188" s="23">
        <v>-385.2</v>
      </c>
      <c r="F188" s="24">
        <v>-5.7700000000000004E-4</v>
      </c>
      <c r="G188" s="15"/>
    </row>
    <row r="189" spans="1:7" x14ac:dyDescent="0.3">
      <c r="A189" s="12" t="s">
        <v>1480</v>
      </c>
      <c r="B189" s="30"/>
      <c r="C189" s="30" t="s">
        <v>1404</v>
      </c>
      <c r="D189" s="41">
        <v>-51300</v>
      </c>
      <c r="E189" s="23">
        <v>-430.64</v>
      </c>
      <c r="F189" s="24">
        <v>-6.4499999999999996E-4</v>
      </c>
      <c r="G189" s="15"/>
    </row>
    <row r="190" spans="1:7" x14ac:dyDescent="0.3">
      <c r="A190" s="12" t="s">
        <v>1481</v>
      </c>
      <c r="B190" s="30"/>
      <c r="C190" s="30" t="s">
        <v>1202</v>
      </c>
      <c r="D190" s="41">
        <v>-370500</v>
      </c>
      <c r="E190" s="23">
        <v>-496.84</v>
      </c>
      <c r="F190" s="24">
        <v>-7.4399999999999998E-4</v>
      </c>
      <c r="G190" s="15"/>
    </row>
    <row r="191" spans="1:7" x14ac:dyDescent="0.3">
      <c r="A191" s="12" t="s">
        <v>1482</v>
      </c>
      <c r="B191" s="30"/>
      <c r="C191" s="30" t="s">
        <v>1157</v>
      </c>
      <c r="D191" s="41">
        <v>-82500</v>
      </c>
      <c r="E191" s="23">
        <v>-534.44000000000005</v>
      </c>
      <c r="F191" s="24">
        <v>-8.0000000000000004E-4</v>
      </c>
      <c r="G191" s="15"/>
    </row>
    <row r="192" spans="1:7" x14ac:dyDescent="0.3">
      <c r="A192" s="12" t="s">
        <v>1483</v>
      </c>
      <c r="B192" s="30"/>
      <c r="C192" s="30" t="s">
        <v>1147</v>
      </c>
      <c r="D192" s="41">
        <v>-339200</v>
      </c>
      <c r="E192" s="23">
        <v>-538.99</v>
      </c>
      <c r="F192" s="24">
        <v>-8.0699999999999999E-4</v>
      </c>
      <c r="G192" s="15"/>
    </row>
    <row r="193" spans="1:7" x14ac:dyDescent="0.3">
      <c r="A193" s="12" t="s">
        <v>1484</v>
      </c>
      <c r="B193" s="30"/>
      <c r="C193" s="30" t="s">
        <v>1152</v>
      </c>
      <c r="D193" s="41">
        <v>-6600</v>
      </c>
      <c r="E193" s="23">
        <v>-550.82000000000005</v>
      </c>
      <c r="F193" s="24">
        <v>-8.25E-4</v>
      </c>
      <c r="G193" s="15"/>
    </row>
    <row r="194" spans="1:7" x14ac:dyDescent="0.3">
      <c r="A194" s="12" t="s">
        <v>1485</v>
      </c>
      <c r="B194" s="30"/>
      <c r="C194" s="30" t="s">
        <v>1248</v>
      </c>
      <c r="D194" s="41">
        <v>-26400</v>
      </c>
      <c r="E194" s="23">
        <v>-576.71</v>
      </c>
      <c r="F194" s="24">
        <v>-8.6300000000000005E-4</v>
      </c>
      <c r="G194" s="15"/>
    </row>
    <row r="195" spans="1:7" x14ac:dyDescent="0.3">
      <c r="A195" s="12" t="s">
        <v>1486</v>
      </c>
      <c r="B195" s="30"/>
      <c r="C195" s="30" t="s">
        <v>1282</v>
      </c>
      <c r="D195" s="41">
        <v>-192600</v>
      </c>
      <c r="E195" s="23">
        <v>-581.65</v>
      </c>
      <c r="F195" s="24">
        <v>-8.7100000000000003E-4</v>
      </c>
      <c r="G195" s="15"/>
    </row>
    <row r="196" spans="1:7" x14ac:dyDescent="0.3">
      <c r="A196" s="12" t="s">
        <v>1487</v>
      </c>
      <c r="B196" s="30"/>
      <c r="C196" s="30" t="s">
        <v>1176</v>
      </c>
      <c r="D196" s="41">
        <v>-464048</v>
      </c>
      <c r="E196" s="23">
        <v>-583.08000000000004</v>
      </c>
      <c r="F196" s="24">
        <v>-8.7299999999999997E-4</v>
      </c>
      <c r="G196" s="15"/>
    </row>
    <row r="197" spans="1:7" x14ac:dyDescent="0.3">
      <c r="A197" s="12" t="s">
        <v>1488</v>
      </c>
      <c r="B197" s="30"/>
      <c r="C197" s="30" t="s">
        <v>1260</v>
      </c>
      <c r="D197" s="41">
        <v>-126500</v>
      </c>
      <c r="E197" s="23">
        <v>-594.61</v>
      </c>
      <c r="F197" s="24">
        <v>-8.8999999999999995E-4</v>
      </c>
      <c r="G197" s="15"/>
    </row>
    <row r="198" spans="1:7" x14ac:dyDescent="0.3">
      <c r="A198" s="12" t="s">
        <v>1489</v>
      </c>
      <c r="B198" s="30"/>
      <c r="C198" s="30" t="s">
        <v>1152</v>
      </c>
      <c r="D198" s="41">
        <v>-28500</v>
      </c>
      <c r="E198" s="23">
        <v>-596.41</v>
      </c>
      <c r="F198" s="24">
        <v>-8.9300000000000002E-4</v>
      </c>
      <c r="G198" s="15"/>
    </row>
    <row r="199" spans="1:7" x14ac:dyDescent="0.3">
      <c r="A199" s="12" t="s">
        <v>1490</v>
      </c>
      <c r="B199" s="30"/>
      <c r="C199" s="30" t="s">
        <v>1129</v>
      </c>
      <c r="D199" s="41">
        <v>-54400</v>
      </c>
      <c r="E199" s="23">
        <v>-600.28</v>
      </c>
      <c r="F199" s="24">
        <v>-8.9899999999999995E-4</v>
      </c>
      <c r="G199" s="15"/>
    </row>
    <row r="200" spans="1:7" x14ac:dyDescent="0.3">
      <c r="A200" s="12" t="s">
        <v>1491</v>
      </c>
      <c r="B200" s="30"/>
      <c r="C200" s="30" t="s">
        <v>1176</v>
      </c>
      <c r="D200" s="41">
        <v>-81900</v>
      </c>
      <c r="E200" s="23">
        <v>-618.42999999999995</v>
      </c>
      <c r="F200" s="24">
        <v>-9.2599999999999996E-4</v>
      </c>
      <c r="G200" s="15"/>
    </row>
    <row r="201" spans="1:7" x14ac:dyDescent="0.3">
      <c r="A201" s="12" t="s">
        <v>1492</v>
      </c>
      <c r="B201" s="30"/>
      <c r="C201" s="30" t="s">
        <v>1276</v>
      </c>
      <c r="D201" s="41">
        <v>-27000</v>
      </c>
      <c r="E201" s="23">
        <v>-640.42999999999995</v>
      </c>
      <c r="F201" s="24">
        <v>-9.59E-4</v>
      </c>
      <c r="G201" s="15"/>
    </row>
    <row r="202" spans="1:7" x14ac:dyDescent="0.3">
      <c r="A202" s="12" t="s">
        <v>1493</v>
      </c>
      <c r="B202" s="30"/>
      <c r="C202" s="30" t="s">
        <v>1316</v>
      </c>
      <c r="D202" s="41">
        <v>-255600</v>
      </c>
      <c r="E202" s="23">
        <v>-687.31</v>
      </c>
      <c r="F202" s="24">
        <v>-1.029E-3</v>
      </c>
      <c r="G202" s="15"/>
    </row>
    <row r="203" spans="1:7" x14ac:dyDescent="0.3">
      <c r="A203" s="12" t="s">
        <v>1494</v>
      </c>
      <c r="B203" s="30"/>
      <c r="C203" s="30" t="s">
        <v>1375</v>
      </c>
      <c r="D203" s="41">
        <v>-15800</v>
      </c>
      <c r="E203" s="23">
        <v>-710.04</v>
      </c>
      <c r="F203" s="24">
        <v>-1.0629999999999999E-3</v>
      </c>
      <c r="G203" s="15"/>
    </row>
    <row r="204" spans="1:7" x14ac:dyDescent="0.3">
      <c r="A204" s="12" t="s">
        <v>1495</v>
      </c>
      <c r="B204" s="30"/>
      <c r="C204" s="30" t="s">
        <v>1295</v>
      </c>
      <c r="D204" s="41">
        <v>-24000</v>
      </c>
      <c r="E204" s="23">
        <v>-739.46</v>
      </c>
      <c r="F204" s="24">
        <v>-1.1069999999999999E-3</v>
      </c>
      <c r="G204" s="15"/>
    </row>
    <row r="205" spans="1:7" x14ac:dyDescent="0.3">
      <c r="A205" s="12" t="s">
        <v>1496</v>
      </c>
      <c r="B205" s="30"/>
      <c r="C205" s="30" t="s">
        <v>1276</v>
      </c>
      <c r="D205" s="41">
        <v>-29250</v>
      </c>
      <c r="E205" s="23">
        <v>-741.37</v>
      </c>
      <c r="F205" s="24">
        <v>-1.1100000000000001E-3</v>
      </c>
      <c r="G205" s="15"/>
    </row>
    <row r="206" spans="1:7" x14ac:dyDescent="0.3">
      <c r="A206" s="12" t="s">
        <v>1497</v>
      </c>
      <c r="B206" s="30"/>
      <c r="C206" s="30" t="s">
        <v>1368</v>
      </c>
      <c r="D206" s="41">
        <v>-1860</v>
      </c>
      <c r="E206" s="23">
        <v>-752.23</v>
      </c>
      <c r="F206" s="24">
        <v>-1.126E-3</v>
      </c>
      <c r="G206" s="15"/>
    </row>
    <row r="207" spans="1:7" x14ac:dyDescent="0.3">
      <c r="A207" s="12" t="s">
        <v>1498</v>
      </c>
      <c r="B207" s="30"/>
      <c r="C207" s="30" t="s">
        <v>1176</v>
      </c>
      <c r="D207" s="41">
        <v>-190000</v>
      </c>
      <c r="E207" s="23">
        <v>-808.17</v>
      </c>
      <c r="F207" s="24">
        <v>-1.2099999999999999E-3</v>
      </c>
      <c r="G207" s="15"/>
    </row>
    <row r="208" spans="1:7" x14ac:dyDescent="0.3">
      <c r="A208" s="12" t="s">
        <v>1499</v>
      </c>
      <c r="B208" s="30"/>
      <c r="C208" s="30" t="s">
        <v>1144</v>
      </c>
      <c r="D208" s="41">
        <v>-17500</v>
      </c>
      <c r="E208" s="23">
        <v>-813.82</v>
      </c>
      <c r="F208" s="24">
        <v>-1.219E-3</v>
      </c>
      <c r="G208" s="15"/>
    </row>
    <row r="209" spans="1:7" x14ac:dyDescent="0.3">
      <c r="A209" s="12" t="s">
        <v>1500</v>
      </c>
      <c r="B209" s="30"/>
      <c r="C209" s="30" t="s">
        <v>1183</v>
      </c>
      <c r="D209" s="41">
        <v>-34100</v>
      </c>
      <c r="E209" s="23">
        <v>-833.27</v>
      </c>
      <c r="F209" s="24">
        <v>-1.248E-3</v>
      </c>
      <c r="G209" s="15"/>
    </row>
    <row r="210" spans="1:7" x14ac:dyDescent="0.3">
      <c r="A210" s="12" t="s">
        <v>1501</v>
      </c>
      <c r="B210" s="30"/>
      <c r="C210" s="30" t="s">
        <v>1129</v>
      </c>
      <c r="D210" s="41">
        <v>-108750</v>
      </c>
      <c r="E210" s="23">
        <v>-835.91</v>
      </c>
      <c r="F210" s="24">
        <v>-1.2520000000000001E-3</v>
      </c>
      <c r="G210" s="15"/>
    </row>
    <row r="211" spans="1:7" x14ac:dyDescent="0.3">
      <c r="A211" s="12" t="s">
        <v>1502</v>
      </c>
      <c r="B211" s="30"/>
      <c r="C211" s="30" t="s">
        <v>1183</v>
      </c>
      <c r="D211" s="41">
        <v>-17400</v>
      </c>
      <c r="E211" s="23">
        <v>-947.61</v>
      </c>
      <c r="F211" s="24">
        <v>-1.4189999999999999E-3</v>
      </c>
      <c r="G211" s="15"/>
    </row>
    <row r="212" spans="1:7" x14ac:dyDescent="0.3">
      <c r="A212" s="12" t="s">
        <v>1503</v>
      </c>
      <c r="B212" s="30"/>
      <c r="C212" s="30" t="s">
        <v>1119</v>
      </c>
      <c r="D212" s="41">
        <v>-282600</v>
      </c>
      <c r="E212" s="23">
        <v>-968.19</v>
      </c>
      <c r="F212" s="24">
        <v>-1.4499999999999999E-3</v>
      </c>
      <c r="G212" s="15"/>
    </row>
    <row r="213" spans="1:7" x14ac:dyDescent="0.3">
      <c r="A213" s="12" t="s">
        <v>1504</v>
      </c>
      <c r="B213" s="30"/>
      <c r="C213" s="30" t="s">
        <v>1353</v>
      </c>
      <c r="D213" s="41">
        <v>-420000</v>
      </c>
      <c r="E213" s="23">
        <v>-980.7</v>
      </c>
      <c r="F213" s="24">
        <v>-1.469E-3</v>
      </c>
      <c r="G213" s="15"/>
    </row>
    <row r="214" spans="1:7" x14ac:dyDescent="0.3">
      <c r="A214" s="12" t="s">
        <v>1505</v>
      </c>
      <c r="B214" s="30"/>
      <c r="C214" s="30" t="s">
        <v>1144</v>
      </c>
      <c r="D214" s="41">
        <v>-70000</v>
      </c>
      <c r="E214" s="23">
        <v>-1000.06</v>
      </c>
      <c r="F214" s="24">
        <v>-1.498E-3</v>
      </c>
      <c r="G214" s="15"/>
    </row>
    <row r="215" spans="1:7" x14ac:dyDescent="0.3">
      <c r="A215" s="12" t="s">
        <v>1506</v>
      </c>
      <c r="B215" s="30"/>
      <c r="C215" s="30" t="s">
        <v>1157</v>
      </c>
      <c r="D215" s="41">
        <v>-76500</v>
      </c>
      <c r="E215" s="23">
        <v>-1012.32</v>
      </c>
      <c r="F215" s="24">
        <v>-1.516E-3</v>
      </c>
      <c r="G215" s="15"/>
    </row>
    <row r="216" spans="1:7" x14ac:dyDescent="0.3">
      <c r="A216" s="12" t="s">
        <v>1507</v>
      </c>
      <c r="B216" s="30"/>
      <c r="C216" s="30" t="s">
        <v>1346</v>
      </c>
      <c r="D216" s="41">
        <v>-202500</v>
      </c>
      <c r="E216" s="23">
        <v>-1128.43</v>
      </c>
      <c r="F216" s="24">
        <v>-1.6900000000000001E-3</v>
      </c>
      <c r="G216" s="15"/>
    </row>
    <row r="217" spans="1:7" x14ac:dyDescent="0.3">
      <c r="A217" s="12" t="s">
        <v>1508</v>
      </c>
      <c r="B217" s="30"/>
      <c r="C217" s="30" t="s">
        <v>1343</v>
      </c>
      <c r="D217" s="41">
        <v>-495600</v>
      </c>
      <c r="E217" s="23">
        <v>-1146.32</v>
      </c>
      <c r="F217" s="24">
        <v>-1.717E-3</v>
      </c>
      <c r="G217" s="15"/>
    </row>
    <row r="218" spans="1:7" x14ac:dyDescent="0.3">
      <c r="A218" s="12" t="s">
        <v>1509</v>
      </c>
      <c r="B218" s="30"/>
      <c r="C218" s="30" t="s">
        <v>1288</v>
      </c>
      <c r="D218" s="41">
        <v>-107000</v>
      </c>
      <c r="E218" s="23">
        <v>-1153.51</v>
      </c>
      <c r="F218" s="24">
        <v>-1.7279999999999999E-3</v>
      </c>
      <c r="G218" s="15"/>
    </row>
    <row r="219" spans="1:7" x14ac:dyDescent="0.3">
      <c r="A219" s="12" t="s">
        <v>1510</v>
      </c>
      <c r="B219" s="30"/>
      <c r="C219" s="30" t="s">
        <v>1282</v>
      </c>
      <c r="D219" s="41">
        <v>-84000</v>
      </c>
      <c r="E219" s="23">
        <v>-1168.3599999999999</v>
      </c>
      <c r="F219" s="24">
        <v>-1.75E-3</v>
      </c>
      <c r="G219" s="15"/>
    </row>
    <row r="220" spans="1:7" x14ac:dyDescent="0.3">
      <c r="A220" s="12" t="s">
        <v>1511</v>
      </c>
      <c r="B220" s="30"/>
      <c r="C220" s="30" t="s">
        <v>1243</v>
      </c>
      <c r="D220" s="41">
        <v>-280000</v>
      </c>
      <c r="E220" s="23">
        <v>-1187.76</v>
      </c>
      <c r="F220" s="24">
        <v>-1.779E-3</v>
      </c>
      <c r="G220" s="15"/>
    </row>
    <row r="221" spans="1:7" x14ac:dyDescent="0.3">
      <c r="A221" s="12" t="s">
        <v>1512</v>
      </c>
      <c r="B221" s="30"/>
      <c r="C221" s="30" t="s">
        <v>1116</v>
      </c>
      <c r="D221" s="41">
        <v>-214500</v>
      </c>
      <c r="E221" s="23">
        <v>-1212.68</v>
      </c>
      <c r="F221" s="24">
        <v>-1.8159999999999999E-3</v>
      </c>
      <c r="G221" s="15"/>
    </row>
    <row r="222" spans="1:7" x14ac:dyDescent="0.3">
      <c r="A222" s="12" t="s">
        <v>1513</v>
      </c>
      <c r="B222" s="30"/>
      <c r="C222" s="30" t="s">
        <v>1265</v>
      </c>
      <c r="D222" s="41">
        <v>-119700</v>
      </c>
      <c r="E222" s="23">
        <v>-1213.3399999999999</v>
      </c>
      <c r="F222" s="24">
        <v>-1.817E-3</v>
      </c>
      <c r="G222" s="15"/>
    </row>
    <row r="223" spans="1:7" x14ac:dyDescent="0.3">
      <c r="A223" s="12" t="s">
        <v>1514</v>
      </c>
      <c r="B223" s="30"/>
      <c r="C223" s="30" t="s">
        <v>1119</v>
      </c>
      <c r="D223" s="41">
        <v>-1374750</v>
      </c>
      <c r="E223" s="23">
        <v>-1232.46</v>
      </c>
      <c r="F223" s="24">
        <v>-1.846E-3</v>
      </c>
      <c r="G223" s="15"/>
    </row>
    <row r="224" spans="1:7" x14ac:dyDescent="0.3">
      <c r="A224" s="12" t="s">
        <v>1515</v>
      </c>
      <c r="B224" s="30"/>
      <c r="C224" s="30" t="s">
        <v>1157</v>
      </c>
      <c r="D224" s="41">
        <v>-228000</v>
      </c>
      <c r="E224" s="23">
        <v>-1291.28</v>
      </c>
      <c r="F224" s="24">
        <v>-1.934E-3</v>
      </c>
      <c r="G224" s="15"/>
    </row>
    <row r="225" spans="1:7" x14ac:dyDescent="0.3">
      <c r="A225" s="12" t="s">
        <v>1516</v>
      </c>
      <c r="B225" s="30"/>
      <c r="C225" s="30" t="s">
        <v>1276</v>
      </c>
      <c r="D225" s="41">
        <v>-213200</v>
      </c>
      <c r="E225" s="23">
        <v>-1308.6199999999999</v>
      </c>
      <c r="F225" s="24">
        <v>-1.9599999999999999E-3</v>
      </c>
      <c r="G225" s="15"/>
    </row>
    <row r="226" spans="1:7" x14ac:dyDescent="0.3">
      <c r="A226" s="12" t="s">
        <v>1517</v>
      </c>
      <c r="B226" s="30"/>
      <c r="C226" s="30" t="s">
        <v>1157</v>
      </c>
      <c r="D226" s="41">
        <v>-146400</v>
      </c>
      <c r="E226" s="23">
        <v>-1372.72</v>
      </c>
      <c r="F226" s="24">
        <v>-2.0560000000000001E-3</v>
      </c>
      <c r="G226" s="15"/>
    </row>
    <row r="227" spans="1:7" x14ac:dyDescent="0.3">
      <c r="A227" s="12" t="s">
        <v>1518</v>
      </c>
      <c r="B227" s="30"/>
      <c r="C227" s="30" t="s">
        <v>1260</v>
      </c>
      <c r="D227" s="41">
        <v>-666000</v>
      </c>
      <c r="E227" s="23">
        <v>-1443.89</v>
      </c>
      <c r="F227" s="24">
        <v>-2.163E-3</v>
      </c>
      <c r="G227" s="15"/>
    </row>
    <row r="228" spans="1:7" x14ac:dyDescent="0.3">
      <c r="A228" s="12" t="s">
        <v>1519</v>
      </c>
      <c r="B228" s="30"/>
      <c r="C228" s="30" t="s">
        <v>1276</v>
      </c>
      <c r="D228" s="41">
        <v>-65100</v>
      </c>
      <c r="E228" s="23">
        <v>-1456.81</v>
      </c>
      <c r="F228" s="24">
        <v>-2.1819999999999999E-3</v>
      </c>
      <c r="G228" s="15"/>
    </row>
    <row r="229" spans="1:7" x14ac:dyDescent="0.3">
      <c r="A229" s="12" t="s">
        <v>1520</v>
      </c>
      <c r="B229" s="30"/>
      <c r="C229" s="30" t="s">
        <v>1260</v>
      </c>
      <c r="D229" s="41">
        <v>-332500</v>
      </c>
      <c r="E229" s="23">
        <v>-1482.78</v>
      </c>
      <c r="F229" s="24">
        <v>-2.2209999999999999E-3</v>
      </c>
      <c r="G229" s="15"/>
    </row>
    <row r="230" spans="1:7" x14ac:dyDescent="0.3">
      <c r="A230" s="12" t="s">
        <v>1521</v>
      </c>
      <c r="B230" s="30"/>
      <c r="C230" s="30" t="s">
        <v>1316</v>
      </c>
      <c r="D230" s="41">
        <v>-8100</v>
      </c>
      <c r="E230" s="23">
        <v>-1514.55</v>
      </c>
      <c r="F230" s="24">
        <v>-2.2680000000000001E-3</v>
      </c>
      <c r="G230" s="15"/>
    </row>
    <row r="231" spans="1:7" x14ac:dyDescent="0.3">
      <c r="A231" s="12" t="s">
        <v>1522</v>
      </c>
      <c r="B231" s="30"/>
      <c r="C231" s="30" t="s">
        <v>1176</v>
      </c>
      <c r="D231" s="41">
        <v>-101500</v>
      </c>
      <c r="E231" s="23">
        <v>-1521.13</v>
      </c>
      <c r="F231" s="24">
        <v>-2.2780000000000001E-3</v>
      </c>
      <c r="G231" s="15"/>
    </row>
    <row r="232" spans="1:7" x14ac:dyDescent="0.3">
      <c r="A232" s="12" t="s">
        <v>1523</v>
      </c>
      <c r="B232" s="30"/>
      <c r="C232" s="30" t="s">
        <v>1248</v>
      </c>
      <c r="D232" s="41">
        <v>-31625</v>
      </c>
      <c r="E232" s="23">
        <v>-1534.32</v>
      </c>
      <c r="F232" s="24">
        <v>-2.2980000000000001E-3</v>
      </c>
      <c r="G232" s="15"/>
    </row>
    <row r="233" spans="1:7" x14ac:dyDescent="0.3">
      <c r="A233" s="12" t="s">
        <v>1524</v>
      </c>
      <c r="B233" s="30"/>
      <c r="C233" s="30" t="s">
        <v>1176</v>
      </c>
      <c r="D233" s="41">
        <v>-589000</v>
      </c>
      <c r="E233" s="23">
        <v>-1542.89</v>
      </c>
      <c r="F233" s="24">
        <v>-2.3110000000000001E-3</v>
      </c>
      <c r="G233" s="15"/>
    </row>
    <row r="234" spans="1:7" x14ac:dyDescent="0.3">
      <c r="A234" s="12" t="s">
        <v>1525</v>
      </c>
      <c r="B234" s="30"/>
      <c r="C234" s="30" t="s">
        <v>1129</v>
      </c>
      <c r="D234" s="41">
        <v>-246600</v>
      </c>
      <c r="E234" s="23">
        <v>-1552.35</v>
      </c>
      <c r="F234" s="24">
        <v>-2.3249999999999998E-3</v>
      </c>
      <c r="G234" s="15"/>
    </row>
    <row r="235" spans="1:7" x14ac:dyDescent="0.3">
      <c r="A235" s="12" t="s">
        <v>1526</v>
      </c>
      <c r="B235" s="30"/>
      <c r="C235" s="30" t="s">
        <v>1248</v>
      </c>
      <c r="D235" s="41">
        <v>-115600</v>
      </c>
      <c r="E235" s="23">
        <v>-1559.56</v>
      </c>
      <c r="F235" s="24">
        <v>-2.336E-3</v>
      </c>
      <c r="G235" s="15"/>
    </row>
    <row r="236" spans="1:7" x14ac:dyDescent="0.3">
      <c r="A236" s="12" t="s">
        <v>1527</v>
      </c>
      <c r="B236" s="30"/>
      <c r="C236" s="30" t="s">
        <v>1152</v>
      </c>
      <c r="D236" s="41">
        <v>-658300</v>
      </c>
      <c r="E236" s="23">
        <v>-1568.07</v>
      </c>
      <c r="F236" s="24">
        <v>-2.349E-3</v>
      </c>
      <c r="G236" s="15"/>
    </row>
    <row r="237" spans="1:7" x14ac:dyDescent="0.3">
      <c r="A237" s="12" t="s">
        <v>1528</v>
      </c>
      <c r="B237" s="30"/>
      <c r="C237" s="30" t="s">
        <v>1207</v>
      </c>
      <c r="D237" s="41">
        <v>-571900</v>
      </c>
      <c r="E237" s="23">
        <v>-1583.59</v>
      </c>
      <c r="F237" s="24">
        <v>-2.372E-3</v>
      </c>
      <c r="G237" s="15"/>
    </row>
    <row r="238" spans="1:7" x14ac:dyDescent="0.3">
      <c r="A238" s="12" t="s">
        <v>1529</v>
      </c>
      <c r="B238" s="30"/>
      <c r="C238" s="30" t="s">
        <v>1176</v>
      </c>
      <c r="D238" s="41">
        <v>-885600</v>
      </c>
      <c r="E238" s="23">
        <v>-1621.09</v>
      </c>
      <c r="F238" s="24">
        <v>-2.428E-3</v>
      </c>
      <c r="G238" s="15"/>
    </row>
    <row r="239" spans="1:7" x14ac:dyDescent="0.3">
      <c r="A239" s="12" t="s">
        <v>1530</v>
      </c>
      <c r="B239" s="30"/>
      <c r="C239" s="30" t="s">
        <v>1230</v>
      </c>
      <c r="D239" s="41">
        <v>-1286250</v>
      </c>
      <c r="E239" s="23">
        <v>-1631.61</v>
      </c>
      <c r="F239" s="24">
        <v>-2.444E-3</v>
      </c>
      <c r="G239" s="15"/>
    </row>
    <row r="240" spans="1:7" x14ac:dyDescent="0.3">
      <c r="A240" s="12" t="s">
        <v>1531</v>
      </c>
      <c r="B240" s="30"/>
      <c r="C240" s="30" t="s">
        <v>1295</v>
      </c>
      <c r="D240" s="41">
        <v>-37500</v>
      </c>
      <c r="E240" s="23">
        <v>-1634.36</v>
      </c>
      <c r="F240" s="24">
        <v>-2.4480000000000001E-3</v>
      </c>
      <c r="G240" s="15"/>
    </row>
    <row r="241" spans="1:7" x14ac:dyDescent="0.3">
      <c r="A241" s="12" t="s">
        <v>1532</v>
      </c>
      <c r="B241" s="30"/>
      <c r="C241" s="30" t="s">
        <v>1282</v>
      </c>
      <c r="D241" s="41">
        <v>-33800</v>
      </c>
      <c r="E241" s="23">
        <v>-1703.32</v>
      </c>
      <c r="F241" s="24">
        <v>-2.5509999999999999E-3</v>
      </c>
      <c r="G241" s="15"/>
    </row>
    <row r="242" spans="1:7" x14ac:dyDescent="0.3">
      <c r="A242" s="12" t="s">
        <v>1533</v>
      </c>
      <c r="B242" s="30"/>
      <c r="C242" s="30" t="s">
        <v>1129</v>
      </c>
      <c r="D242" s="41">
        <v>-47000</v>
      </c>
      <c r="E242" s="23">
        <v>-1722.15</v>
      </c>
      <c r="F242" s="24">
        <v>-2.5790000000000001E-3</v>
      </c>
      <c r="G242" s="15"/>
    </row>
    <row r="243" spans="1:7" x14ac:dyDescent="0.3">
      <c r="A243" s="12" t="s">
        <v>1534</v>
      </c>
      <c r="B243" s="30"/>
      <c r="C243" s="30" t="s">
        <v>1288</v>
      </c>
      <c r="D243" s="41">
        <v>-34800</v>
      </c>
      <c r="E243" s="23">
        <v>-1795.18</v>
      </c>
      <c r="F243" s="24">
        <v>-2.689E-3</v>
      </c>
      <c r="G243" s="15"/>
    </row>
    <row r="244" spans="1:7" x14ac:dyDescent="0.3">
      <c r="A244" s="12" t="s">
        <v>1535</v>
      </c>
      <c r="B244" s="30"/>
      <c r="C244" s="30" t="s">
        <v>1285</v>
      </c>
      <c r="D244" s="41">
        <v>-77100</v>
      </c>
      <c r="E244" s="23">
        <v>-1890.15</v>
      </c>
      <c r="F244" s="24">
        <v>-2.8310000000000002E-3</v>
      </c>
      <c r="G244" s="15"/>
    </row>
    <row r="245" spans="1:7" x14ac:dyDescent="0.3">
      <c r="A245" s="12" t="s">
        <v>1536</v>
      </c>
      <c r="B245" s="30"/>
      <c r="C245" s="30" t="s">
        <v>1282</v>
      </c>
      <c r="D245" s="41">
        <v>-61125</v>
      </c>
      <c r="E245" s="23">
        <v>-1910.86</v>
      </c>
      <c r="F245" s="24">
        <v>-2.862E-3</v>
      </c>
      <c r="G245" s="15"/>
    </row>
    <row r="246" spans="1:7" x14ac:dyDescent="0.3">
      <c r="A246" s="12" t="s">
        <v>1537</v>
      </c>
      <c r="B246" s="30"/>
      <c r="C246" s="30" t="s">
        <v>1279</v>
      </c>
      <c r="D246" s="41">
        <v>-1139600</v>
      </c>
      <c r="E246" s="23">
        <v>-1998.29</v>
      </c>
      <c r="F246" s="24">
        <v>-2.993E-3</v>
      </c>
      <c r="G246" s="15"/>
    </row>
    <row r="247" spans="1:7" x14ac:dyDescent="0.3">
      <c r="A247" s="12" t="s">
        <v>1538</v>
      </c>
      <c r="B247" s="30"/>
      <c r="C247" s="30" t="s">
        <v>1276</v>
      </c>
      <c r="D247" s="41">
        <v>-420000</v>
      </c>
      <c r="E247" s="23">
        <v>-2079</v>
      </c>
      <c r="F247" s="24">
        <v>-3.114E-3</v>
      </c>
      <c r="G247" s="15"/>
    </row>
    <row r="248" spans="1:7" x14ac:dyDescent="0.3">
      <c r="A248" s="12" t="s">
        <v>1539</v>
      </c>
      <c r="B248" s="30"/>
      <c r="C248" s="30" t="s">
        <v>1219</v>
      </c>
      <c r="D248" s="41">
        <v>-47750</v>
      </c>
      <c r="E248" s="23">
        <v>-2107.4899999999998</v>
      </c>
      <c r="F248" s="24">
        <v>-3.1570000000000001E-3</v>
      </c>
      <c r="G248" s="15"/>
    </row>
    <row r="249" spans="1:7" x14ac:dyDescent="0.3">
      <c r="A249" s="12" t="s">
        <v>1540</v>
      </c>
      <c r="B249" s="30"/>
      <c r="C249" s="30" t="s">
        <v>1253</v>
      </c>
      <c r="D249" s="41">
        <v>-191800</v>
      </c>
      <c r="E249" s="23">
        <v>-2164.08</v>
      </c>
      <c r="F249" s="24">
        <v>-3.241E-3</v>
      </c>
      <c r="G249" s="15"/>
    </row>
    <row r="250" spans="1:7" x14ac:dyDescent="0.3">
      <c r="A250" s="12" t="s">
        <v>1541</v>
      </c>
      <c r="B250" s="30"/>
      <c r="C250" s="30" t="s">
        <v>1129</v>
      </c>
      <c r="D250" s="41">
        <v>-260700</v>
      </c>
      <c r="E250" s="23">
        <v>-2175.54</v>
      </c>
      <c r="F250" s="24">
        <v>-3.2590000000000002E-3</v>
      </c>
      <c r="G250" s="15"/>
    </row>
    <row r="251" spans="1:7" x14ac:dyDescent="0.3">
      <c r="A251" s="12" t="s">
        <v>1542</v>
      </c>
      <c r="B251" s="30"/>
      <c r="C251" s="30" t="s">
        <v>1129</v>
      </c>
      <c r="D251" s="41">
        <v>-847500</v>
      </c>
      <c r="E251" s="23">
        <v>-2209.4299999999998</v>
      </c>
      <c r="F251" s="24">
        <v>-3.3089999999999999E-3</v>
      </c>
      <c r="G251" s="15"/>
    </row>
    <row r="252" spans="1:7" x14ac:dyDescent="0.3">
      <c r="A252" s="12" t="s">
        <v>1543</v>
      </c>
      <c r="B252" s="30"/>
      <c r="C252" s="30" t="s">
        <v>1265</v>
      </c>
      <c r="D252" s="41">
        <v>-150400</v>
      </c>
      <c r="E252" s="23">
        <v>-2292.3200000000002</v>
      </c>
      <c r="F252" s="24">
        <v>-3.434E-3</v>
      </c>
      <c r="G252" s="15"/>
    </row>
    <row r="253" spans="1:7" x14ac:dyDescent="0.3">
      <c r="A253" s="12" t="s">
        <v>1544</v>
      </c>
      <c r="B253" s="30"/>
      <c r="C253" s="30" t="s">
        <v>1119</v>
      </c>
      <c r="D253" s="41">
        <v>-923400</v>
      </c>
      <c r="E253" s="23">
        <v>-2305.27</v>
      </c>
      <c r="F253" s="24">
        <v>-3.4529999999999999E-3</v>
      </c>
      <c r="G253" s="15"/>
    </row>
    <row r="254" spans="1:7" x14ac:dyDescent="0.3">
      <c r="A254" s="12" t="s">
        <v>1545</v>
      </c>
      <c r="B254" s="30"/>
      <c r="C254" s="30" t="s">
        <v>1260</v>
      </c>
      <c r="D254" s="41">
        <v>-1994700</v>
      </c>
      <c r="E254" s="23">
        <v>-2310.86</v>
      </c>
      <c r="F254" s="24">
        <v>-3.4610000000000001E-3</v>
      </c>
      <c r="G254" s="15"/>
    </row>
    <row r="255" spans="1:7" x14ac:dyDescent="0.3">
      <c r="A255" s="12" t="s">
        <v>1546</v>
      </c>
      <c r="B255" s="30"/>
      <c r="C255" s="30" t="s">
        <v>1183</v>
      </c>
      <c r="D255" s="41">
        <v>-197400</v>
      </c>
      <c r="E255" s="23">
        <v>-2329.71</v>
      </c>
      <c r="F255" s="24">
        <v>-3.49E-3</v>
      </c>
      <c r="G255" s="15"/>
    </row>
    <row r="256" spans="1:7" x14ac:dyDescent="0.3">
      <c r="A256" s="12" t="s">
        <v>1547</v>
      </c>
      <c r="B256" s="30"/>
      <c r="C256" s="30" t="s">
        <v>1183</v>
      </c>
      <c r="D256" s="41">
        <v>-199200</v>
      </c>
      <c r="E256" s="23">
        <v>-2411.61</v>
      </c>
      <c r="F256" s="24">
        <v>-3.6120000000000002E-3</v>
      </c>
      <c r="G256" s="15"/>
    </row>
    <row r="257" spans="1:7" x14ac:dyDescent="0.3">
      <c r="A257" s="12" t="s">
        <v>1548</v>
      </c>
      <c r="B257" s="30"/>
      <c r="C257" s="30" t="s">
        <v>1253</v>
      </c>
      <c r="D257" s="41">
        <v>-476850</v>
      </c>
      <c r="E257" s="23">
        <v>-2419.3000000000002</v>
      </c>
      <c r="F257" s="24">
        <v>-3.6240000000000001E-3</v>
      </c>
      <c r="G257" s="15"/>
    </row>
    <row r="258" spans="1:7" x14ac:dyDescent="0.3">
      <c r="A258" s="12" t="s">
        <v>1549</v>
      </c>
      <c r="B258" s="30"/>
      <c r="C258" s="30" t="s">
        <v>1248</v>
      </c>
      <c r="D258" s="41">
        <v>-326000</v>
      </c>
      <c r="E258" s="23">
        <v>-2535.4699999999998</v>
      </c>
      <c r="F258" s="24">
        <v>-3.7980000000000002E-3</v>
      </c>
      <c r="G258" s="15"/>
    </row>
    <row r="259" spans="1:7" x14ac:dyDescent="0.3">
      <c r="A259" s="12" t="s">
        <v>1550</v>
      </c>
      <c r="B259" s="30"/>
      <c r="C259" s="30" t="s">
        <v>1176</v>
      </c>
      <c r="D259" s="41">
        <v>-130800</v>
      </c>
      <c r="E259" s="23">
        <v>-2535.75</v>
      </c>
      <c r="F259" s="24">
        <v>-3.7980000000000002E-3</v>
      </c>
      <c r="G259" s="15"/>
    </row>
    <row r="260" spans="1:7" x14ac:dyDescent="0.3">
      <c r="A260" s="12" t="s">
        <v>1551</v>
      </c>
      <c r="B260" s="30"/>
      <c r="C260" s="30" t="s">
        <v>1163</v>
      </c>
      <c r="D260" s="41">
        <v>-333450</v>
      </c>
      <c r="E260" s="23">
        <v>-2619.92</v>
      </c>
      <c r="F260" s="24">
        <v>-3.9240000000000004E-3</v>
      </c>
      <c r="G260" s="15"/>
    </row>
    <row r="261" spans="1:7" x14ac:dyDescent="0.3">
      <c r="A261" s="12" t="s">
        <v>1552</v>
      </c>
      <c r="B261" s="30"/>
      <c r="C261" s="30" t="s">
        <v>1243</v>
      </c>
      <c r="D261" s="41">
        <v>-393750</v>
      </c>
      <c r="E261" s="23">
        <v>-2665.88</v>
      </c>
      <c r="F261" s="24">
        <v>-3.993E-3</v>
      </c>
      <c r="G261" s="15"/>
    </row>
    <row r="262" spans="1:7" x14ac:dyDescent="0.3">
      <c r="A262" s="12" t="s">
        <v>1553</v>
      </c>
      <c r="B262" s="30"/>
      <c r="C262" s="30" t="s">
        <v>1116</v>
      </c>
      <c r="D262" s="41">
        <v>-2175000</v>
      </c>
      <c r="E262" s="23">
        <v>-2701.35</v>
      </c>
      <c r="F262" s="24">
        <v>-4.0460000000000001E-3</v>
      </c>
      <c r="G262" s="15"/>
    </row>
    <row r="263" spans="1:7" x14ac:dyDescent="0.3">
      <c r="A263" s="12" t="s">
        <v>1554</v>
      </c>
      <c r="B263" s="30"/>
      <c r="C263" s="30" t="s">
        <v>1129</v>
      </c>
      <c r="D263" s="41">
        <v>-50625</v>
      </c>
      <c r="E263" s="23">
        <v>-2861.68</v>
      </c>
      <c r="F263" s="24">
        <v>-4.2859999999999999E-3</v>
      </c>
      <c r="G263" s="15"/>
    </row>
    <row r="264" spans="1:7" x14ac:dyDescent="0.3">
      <c r="A264" s="12" t="s">
        <v>1555</v>
      </c>
      <c r="B264" s="30"/>
      <c r="C264" s="30" t="s">
        <v>1183</v>
      </c>
      <c r="D264" s="41">
        <v>-88375</v>
      </c>
      <c r="E264" s="23">
        <v>-2987.47</v>
      </c>
      <c r="F264" s="24">
        <v>-4.4749999999999998E-3</v>
      </c>
      <c r="G264" s="15"/>
    </row>
    <row r="265" spans="1:7" x14ac:dyDescent="0.3">
      <c r="A265" s="12" t="s">
        <v>1556</v>
      </c>
      <c r="B265" s="30"/>
      <c r="C265" s="30" t="s">
        <v>1183</v>
      </c>
      <c r="D265" s="41">
        <v>-55475</v>
      </c>
      <c r="E265" s="23">
        <v>-3000.28</v>
      </c>
      <c r="F265" s="24">
        <v>-4.4939999999999997E-3</v>
      </c>
      <c r="G265" s="15"/>
    </row>
    <row r="266" spans="1:7" x14ac:dyDescent="0.3">
      <c r="A266" s="12" t="s">
        <v>1557</v>
      </c>
      <c r="B266" s="30"/>
      <c r="C266" s="30" t="s">
        <v>1160</v>
      </c>
      <c r="D266" s="41">
        <v>-352450</v>
      </c>
      <c r="E266" s="23">
        <v>-3036</v>
      </c>
      <c r="F266" s="24">
        <v>-4.548E-3</v>
      </c>
      <c r="G266" s="15"/>
    </row>
    <row r="267" spans="1:7" x14ac:dyDescent="0.3">
      <c r="A267" s="12" t="s">
        <v>1558</v>
      </c>
      <c r="B267" s="30"/>
      <c r="C267" s="30" t="s">
        <v>1230</v>
      </c>
      <c r="D267" s="41">
        <v>-180800</v>
      </c>
      <c r="E267" s="23">
        <v>-3042.14</v>
      </c>
      <c r="F267" s="24">
        <v>-4.5570000000000003E-3</v>
      </c>
      <c r="G267" s="15"/>
    </row>
    <row r="268" spans="1:7" x14ac:dyDescent="0.3">
      <c r="A268" s="12" t="s">
        <v>1559</v>
      </c>
      <c r="B268" s="30"/>
      <c r="C268" s="30" t="s">
        <v>1116</v>
      </c>
      <c r="D268" s="41">
        <v>-1345000</v>
      </c>
      <c r="E268" s="23">
        <v>-3228</v>
      </c>
      <c r="F268" s="24">
        <v>-4.8349999999999999E-3</v>
      </c>
      <c r="G268" s="15"/>
    </row>
    <row r="269" spans="1:7" x14ac:dyDescent="0.3">
      <c r="A269" s="12" t="s">
        <v>1560</v>
      </c>
      <c r="B269" s="30"/>
      <c r="C269" s="30" t="s">
        <v>1152</v>
      </c>
      <c r="D269" s="41">
        <v>-13500</v>
      </c>
      <c r="E269" s="23">
        <v>-3228.68</v>
      </c>
      <c r="F269" s="24">
        <v>-4.836E-3</v>
      </c>
      <c r="G269" s="15"/>
    </row>
    <row r="270" spans="1:7" x14ac:dyDescent="0.3">
      <c r="A270" s="12" t="s">
        <v>1561</v>
      </c>
      <c r="B270" s="30"/>
      <c r="C270" s="30" t="s">
        <v>1166</v>
      </c>
      <c r="D270" s="41">
        <v>-5355000</v>
      </c>
      <c r="E270" s="23">
        <v>-3328.13</v>
      </c>
      <c r="F270" s="24">
        <v>-4.9849999999999998E-3</v>
      </c>
      <c r="G270" s="15"/>
    </row>
    <row r="271" spans="1:7" x14ac:dyDescent="0.3">
      <c r="A271" s="12" t="s">
        <v>1562</v>
      </c>
      <c r="B271" s="30"/>
      <c r="C271" s="30" t="s">
        <v>1152</v>
      </c>
      <c r="D271" s="41">
        <v>-169800</v>
      </c>
      <c r="E271" s="23">
        <v>-3433.1</v>
      </c>
      <c r="F271" s="24">
        <v>-5.1419999999999999E-3</v>
      </c>
      <c r="G271" s="15"/>
    </row>
    <row r="272" spans="1:7" x14ac:dyDescent="0.3">
      <c r="A272" s="12" t="s">
        <v>1563</v>
      </c>
      <c r="B272" s="30"/>
      <c r="C272" s="30" t="s">
        <v>1219</v>
      </c>
      <c r="D272" s="41">
        <v>-2814000</v>
      </c>
      <c r="E272" s="23">
        <v>-3441.52</v>
      </c>
      <c r="F272" s="24">
        <v>-5.1549999999999999E-3</v>
      </c>
      <c r="G272" s="15"/>
    </row>
    <row r="273" spans="1:7" x14ac:dyDescent="0.3">
      <c r="A273" s="12" t="s">
        <v>1564</v>
      </c>
      <c r="B273" s="30"/>
      <c r="C273" s="30" t="s">
        <v>1134</v>
      </c>
      <c r="D273" s="41">
        <v>-558000</v>
      </c>
      <c r="E273" s="23">
        <v>-3471.32</v>
      </c>
      <c r="F273" s="24">
        <v>-5.1999999999999998E-3</v>
      </c>
      <c r="G273" s="15"/>
    </row>
    <row r="274" spans="1:7" x14ac:dyDescent="0.3">
      <c r="A274" s="12" t="s">
        <v>1565</v>
      </c>
      <c r="B274" s="30"/>
      <c r="C274" s="30" t="s">
        <v>1214</v>
      </c>
      <c r="D274" s="41">
        <v>-812800</v>
      </c>
      <c r="E274" s="23">
        <v>-3586.89</v>
      </c>
      <c r="F274" s="24">
        <v>-5.3730000000000002E-3</v>
      </c>
      <c r="G274" s="15"/>
    </row>
    <row r="275" spans="1:7" x14ac:dyDescent="0.3">
      <c r="A275" s="12" t="s">
        <v>1566</v>
      </c>
      <c r="B275" s="30"/>
      <c r="C275" s="30" t="s">
        <v>1183</v>
      </c>
      <c r="D275" s="41">
        <v>-69150</v>
      </c>
      <c r="E275" s="23">
        <v>-3616.65</v>
      </c>
      <c r="F275" s="24">
        <v>-5.4169999999999999E-3</v>
      </c>
      <c r="G275" s="15"/>
    </row>
    <row r="276" spans="1:7" x14ac:dyDescent="0.3">
      <c r="A276" s="12" t="s">
        <v>1567</v>
      </c>
      <c r="B276" s="30"/>
      <c r="C276" s="30" t="s">
        <v>1160</v>
      </c>
      <c r="D276" s="41">
        <v>-208000</v>
      </c>
      <c r="E276" s="23">
        <v>-3751.38</v>
      </c>
      <c r="F276" s="24">
        <v>-5.6189999999999999E-3</v>
      </c>
      <c r="G276" s="15"/>
    </row>
    <row r="277" spans="1:7" x14ac:dyDescent="0.3">
      <c r="A277" s="12" t="s">
        <v>1568</v>
      </c>
      <c r="B277" s="30"/>
      <c r="C277" s="30" t="s">
        <v>1207</v>
      </c>
      <c r="D277" s="41">
        <v>-651300</v>
      </c>
      <c r="E277" s="23">
        <v>-3880.45</v>
      </c>
      <c r="F277" s="24">
        <v>-5.8129999999999996E-3</v>
      </c>
      <c r="G277" s="15"/>
    </row>
    <row r="278" spans="1:7" x14ac:dyDescent="0.3">
      <c r="A278" s="12" t="s">
        <v>1569</v>
      </c>
      <c r="B278" s="30"/>
      <c r="C278" s="30" t="s">
        <v>1147</v>
      </c>
      <c r="D278" s="41">
        <v>-4267500</v>
      </c>
      <c r="E278" s="23">
        <v>-4000.78</v>
      </c>
      <c r="F278" s="24">
        <v>-5.9930000000000001E-3</v>
      </c>
      <c r="G278" s="15"/>
    </row>
    <row r="279" spans="1:7" x14ac:dyDescent="0.3">
      <c r="A279" s="12" t="s">
        <v>1570</v>
      </c>
      <c r="B279" s="30"/>
      <c r="C279" s="30" t="s">
        <v>1202</v>
      </c>
      <c r="D279" s="41">
        <v>-103800</v>
      </c>
      <c r="E279" s="23">
        <v>-4074.31</v>
      </c>
      <c r="F279" s="24">
        <v>-6.1029999999999999E-3</v>
      </c>
      <c r="G279" s="15"/>
    </row>
    <row r="280" spans="1:7" x14ac:dyDescent="0.3">
      <c r="A280" s="12" t="s">
        <v>1571</v>
      </c>
      <c r="B280" s="30"/>
      <c r="C280" s="30" t="s">
        <v>1176</v>
      </c>
      <c r="D280" s="41">
        <v>-2622000</v>
      </c>
      <c r="E280" s="23">
        <v>-4079.83</v>
      </c>
      <c r="F280" s="24">
        <v>-6.1110000000000001E-3</v>
      </c>
      <c r="G280" s="15"/>
    </row>
    <row r="281" spans="1:7" x14ac:dyDescent="0.3">
      <c r="A281" s="12" t="s">
        <v>1572</v>
      </c>
      <c r="B281" s="30"/>
      <c r="C281" s="30" t="s">
        <v>1116</v>
      </c>
      <c r="D281" s="41">
        <v>-1274400</v>
      </c>
      <c r="E281" s="23">
        <v>-4106.12</v>
      </c>
      <c r="F281" s="24">
        <v>-6.1510000000000002E-3</v>
      </c>
      <c r="G281" s="15"/>
    </row>
    <row r="282" spans="1:7" x14ac:dyDescent="0.3">
      <c r="A282" s="12" t="s">
        <v>1573</v>
      </c>
      <c r="B282" s="30"/>
      <c r="C282" s="30" t="s">
        <v>1152</v>
      </c>
      <c r="D282" s="41">
        <v>-125500</v>
      </c>
      <c r="E282" s="23">
        <v>-4154.68</v>
      </c>
      <c r="F282" s="24">
        <v>-6.2230000000000002E-3</v>
      </c>
      <c r="G282" s="15"/>
    </row>
    <row r="283" spans="1:7" x14ac:dyDescent="0.3">
      <c r="A283" s="12" t="s">
        <v>1574</v>
      </c>
      <c r="B283" s="30"/>
      <c r="C283" s="30" t="s">
        <v>1176</v>
      </c>
      <c r="D283" s="41">
        <v>-2157300</v>
      </c>
      <c r="E283" s="23">
        <v>-4305.97</v>
      </c>
      <c r="F283" s="24">
        <v>-6.45E-3</v>
      </c>
      <c r="G283" s="15"/>
    </row>
    <row r="284" spans="1:7" x14ac:dyDescent="0.3">
      <c r="A284" s="12" t="s">
        <v>1575</v>
      </c>
      <c r="B284" s="30"/>
      <c r="C284" s="30" t="s">
        <v>1134</v>
      </c>
      <c r="D284" s="41">
        <v>-251526</v>
      </c>
      <c r="E284" s="23">
        <v>-4540.04</v>
      </c>
      <c r="F284" s="24">
        <v>-6.8009999999999998E-3</v>
      </c>
      <c r="G284" s="15"/>
    </row>
    <row r="285" spans="1:7" x14ac:dyDescent="0.3">
      <c r="A285" s="12" t="s">
        <v>1576</v>
      </c>
      <c r="B285" s="30"/>
      <c r="C285" s="30" t="s">
        <v>1171</v>
      </c>
      <c r="D285" s="41">
        <v>-1960875</v>
      </c>
      <c r="E285" s="23">
        <v>-4842.38</v>
      </c>
      <c r="F285" s="24">
        <v>-7.254E-3</v>
      </c>
      <c r="G285" s="15"/>
    </row>
    <row r="286" spans="1:7" x14ac:dyDescent="0.3">
      <c r="A286" s="12" t="s">
        <v>1577</v>
      </c>
      <c r="B286" s="30"/>
      <c r="C286" s="30" t="s">
        <v>1116</v>
      </c>
      <c r="D286" s="41">
        <v>-371500</v>
      </c>
      <c r="E286" s="23">
        <v>-5143.42</v>
      </c>
      <c r="F286" s="24">
        <v>-7.705E-3</v>
      </c>
      <c r="G286" s="15"/>
    </row>
    <row r="287" spans="1:7" x14ac:dyDescent="0.3">
      <c r="A287" s="12" t="s">
        <v>1578</v>
      </c>
      <c r="B287" s="30"/>
      <c r="C287" s="30" t="s">
        <v>1144</v>
      </c>
      <c r="D287" s="41">
        <v>-51400</v>
      </c>
      <c r="E287" s="23">
        <v>-5178.3999999999996</v>
      </c>
      <c r="F287" s="24">
        <v>-7.757E-3</v>
      </c>
      <c r="G287" s="15"/>
    </row>
    <row r="288" spans="1:7" x14ac:dyDescent="0.3">
      <c r="A288" s="12" t="s">
        <v>1579</v>
      </c>
      <c r="B288" s="30"/>
      <c r="C288" s="30" t="s">
        <v>1183</v>
      </c>
      <c r="D288" s="41">
        <v>-390800</v>
      </c>
      <c r="E288" s="23">
        <v>-5647.84</v>
      </c>
      <c r="F288" s="24">
        <v>-8.4600000000000005E-3</v>
      </c>
      <c r="G288" s="15"/>
    </row>
    <row r="289" spans="1:7" x14ac:dyDescent="0.3">
      <c r="A289" s="12" t="s">
        <v>1580</v>
      </c>
      <c r="B289" s="30"/>
      <c r="C289" s="30" t="s">
        <v>1176</v>
      </c>
      <c r="D289" s="41">
        <v>-503750</v>
      </c>
      <c r="E289" s="23">
        <v>-5688.35</v>
      </c>
      <c r="F289" s="24">
        <v>-8.5210000000000008E-3</v>
      </c>
      <c r="G289" s="15"/>
    </row>
    <row r="290" spans="1:7" x14ac:dyDescent="0.3">
      <c r="A290" s="12" t="s">
        <v>1581</v>
      </c>
      <c r="B290" s="30"/>
      <c r="C290" s="30" t="s">
        <v>1176</v>
      </c>
      <c r="D290" s="41">
        <v>-4790000</v>
      </c>
      <c r="E290" s="23">
        <v>-5860.57</v>
      </c>
      <c r="F290" s="24">
        <v>-8.7790000000000003E-3</v>
      </c>
      <c r="G290" s="15"/>
    </row>
    <row r="291" spans="1:7" x14ac:dyDescent="0.3">
      <c r="A291" s="12" t="s">
        <v>1582</v>
      </c>
      <c r="B291" s="30"/>
      <c r="C291" s="30" t="s">
        <v>1116</v>
      </c>
      <c r="D291" s="41">
        <v>-598750</v>
      </c>
      <c r="E291" s="23">
        <v>-5867.75</v>
      </c>
      <c r="F291" s="24">
        <v>-8.7899999999999992E-3</v>
      </c>
      <c r="G291" s="15"/>
    </row>
    <row r="292" spans="1:7" x14ac:dyDescent="0.3">
      <c r="A292" s="12" t="s">
        <v>1583</v>
      </c>
      <c r="B292" s="30"/>
      <c r="C292" s="30" t="s">
        <v>1163</v>
      </c>
      <c r="D292" s="41">
        <v>-4757500</v>
      </c>
      <c r="E292" s="23">
        <v>-5880.27</v>
      </c>
      <c r="F292" s="24">
        <v>-8.8079999999999999E-3</v>
      </c>
      <c r="G292" s="15"/>
    </row>
    <row r="293" spans="1:7" x14ac:dyDescent="0.3">
      <c r="A293" s="12" t="s">
        <v>1584</v>
      </c>
      <c r="B293" s="30"/>
      <c r="C293" s="30" t="s">
        <v>1171</v>
      </c>
      <c r="D293" s="41">
        <v>-2724000</v>
      </c>
      <c r="E293" s="23">
        <v>-6024.13</v>
      </c>
      <c r="F293" s="24">
        <v>-9.0240000000000008E-3</v>
      </c>
      <c r="G293" s="15"/>
    </row>
    <row r="294" spans="1:7" x14ac:dyDescent="0.3">
      <c r="A294" s="12" t="s">
        <v>1585</v>
      </c>
      <c r="B294" s="30"/>
      <c r="C294" s="30" t="s">
        <v>1163</v>
      </c>
      <c r="D294" s="41">
        <v>-6728000</v>
      </c>
      <c r="E294" s="23">
        <v>-6112.39</v>
      </c>
      <c r="F294" s="24">
        <v>-9.1559999999999992E-3</v>
      </c>
      <c r="G294" s="15"/>
    </row>
    <row r="295" spans="1:7" x14ac:dyDescent="0.3">
      <c r="A295" s="12" t="s">
        <v>1586</v>
      </c>
      <c r="B295" s="30"/>
      <c r="C295" s="30" t="s">
        <v>1166</v>
      </c>
      <c r="D295" s="41">
        <v>-788000</v>
      </c>
      <c r="E295" s="23">
        <v>-6285.88</v>
      </c>
      <c r="F295" s="24">
        <v>-9.4160000000000008E-3</v>
      </c>
      <c r="G295" s="15"/>
    </row>
    <row r="296" spans="1:7" x14ac:dyDescent="0.3">
      <c r="A296" s="12" t="s">
        <v>1587</v>
      </c>
      <c r="B296" s="30"/>
      <c r="C296" s="30" t="s">
        <v>1163</v>
      </c>
      <c r="D296" s="41">
        <v>-940000</v>
      </c>
      <c r="E296" s="23">
        <v>-6469.55</v>
      </c>
      <c r="F296" s="24">
        <v>-9.691E-3</v>
      </c>
      <c r="G296" s="15"/>
    </row>
    <row r="297" spans="1:7" x14ac:dyDescent="0.3">
      <c r="A297" s="12" t="s">
        <v>1588</v>
      </c>
      <c r="B297" s="30"/>
      <c r="C297" s="30" t="s">
        <v>1160</v>
      </c>
      <c r="D297" s="41">
        <v>-3855600</v>
      </c>
      <c r="E297" s="23">
        <v>-6787.78</v>
      </c>
      <c r="F297" s="24">
        <v>-1.0168E-2</v>
      </c>
      <c r="G297" s="15"/>
    </row>
    <row r="298" spans="1:7" x14ac:dyDescent="0.3">
      <c r="A298" s="12" t="s">
        <v>1589</v>
      </c>
      <c r="B298" s="30"/>
      <c r="C298" s="30" t="s">
        <v>1157</v>
      </c>
      <c r="D298" s="41">
        <v>-541500</v>
      </c>
      <c r="E298" s="23">
        <v>-7052.23</v>
      </c>
      <c r="F298" s="24">
        <v>-1.0564E-2</v>
      </c>
      <c r="G298" s="15"/>
    </row>
    <row r="299" spans="1:7" x14ac:dyDescent="0.3">
      <c r="A299" s="12" t="s">
        <v>1590</v>
      </c>
      <c r="B299" s="30"/>
      <c r="C299" s="30" t="s">
        <v>1152</v>
      </c>
      <c r="D299" s="41">
        <v>-395200</v>
      </c>
      <c r="E299" s="23">
        <v>-7122.69</v>
      </c>
      <c r="F299" s="24">
        <v>-1.0670000000000001E-2</v>
      </c>
      <c r="G299" s="15"/>
    </row>
    <row r="300" spans="1:7" x14ac:dyDescent="0.3">
      <c r="A300" s="12" t="s">
        <v>1591</v>
      </c>
      <c r="B300" s="30"/>
      <c r="C300" s="30" t="s">
        <v>1152</v>
      </c>
      <c r="D300" s="41">
        <v>-1674000</v>
      </c>
      <c r="E300" s="23">
        <v>-7225.82</v>
      </c>
      <c r="F300" s="24">
        <v>-1.0824E-2</v>
      </c>
      <c r="G300" s="15"/>
    </row>
    <row r="301" spans="1:7" x14ac:dyDescent="0.3">
      <c r="A301" s="12" t="s">
        <v>1592</v>
      </c>
      <c r="B301" s="30"/>
      <c r="C301" s="30" t="s">
        <v>1116</v>
      </c>
      <c r="D301" s="41">
        <v>-3152500</v>
      </c>
      <c r="E301" s="23">
        <v>-7291.73</v>
      </c>
      <c r="F301" s="24">
        <v>-1.0923E-2</v>
      </c>
      <c r="G301" s="15"/>
    </row>
    <row r="302" spans="1:7" x14ac:dyDescent="0.3">
      <c r="A302" s="12" t="s">
        <v>1593</v>
      </c>
      <c r="B302" s="30"/>
      <c r="C302" s="30" t="s">
        <v>1147</v>
      </c>
      <c r="D302" s="41">
        <v>-1608600</v>
      </c>
      <c r="E302" s="23">
        <v>-7445.41</v>
      </c>
      <c r="F302" s="24">
        <v>-1.1153E-2</v>
      </c>
      <c r="G302" s="15"/>
    </row>
    <row r="303" spans="1:7" x14ac:dyDescent="0.3">
      <c r="A303" s="12" t="s">
        <v>1594</v>
      </c>
      <c r="B303" s="30"/>
      <c r="C303" s="30" t="s">
        <v>1144</v>
      </c>
      <c r="D303" s="41">
        <v>-1242600</v>
      </c>
      <c r="E303" s="23">
        <v>-7523.32</v>
      </c>
      <c r="F303" s="24">
        <v>-1.1270000000000001E-2</v>
      </c>
      <c r="G303" s="15"/>
    </row>
    <row r="304" spans="1:7" x14ac:dyDescent="0.3">
      <c r="A304" s="12" t="s">
        <v>1595</v>
      </c>
      <c r="B304" s="30"/>
      <c r="C304" s="30" t="s">
        <v>1116</v>
      </c>
      <c r="D304" s="41">
        <v>-452000</v>
      </c>
      <c r="E304" s="23">
        <v>-8008.31</v>
      </c>
      <c r="F304" s="24">
        <v>-1.1996E-2</v>
      </c>
      <c r="G304" s="15"/>
    </row>
    <row r="305" spans="1:7" x14ac:dyDescent="0.3">
      <c r="A305" s="12" t="s">
        <v>1596</v>
      </c>
      <c r="B305" s="30"/>
      <c r="C305" s="30" t="s">
        <v>1139</v>
      </c>
      <c r="D305" s="41">
        <v>-6552000</v>
      </c>
      <c r="E305" s="23">
        <v>-8095</v>
      </c>
      <c r="F305" s="24">
        <v>-1.2126E-2</v>
      </c>
      <c r="G305" s="15"/>
    </row>
    <row r="306" spans="1:7" x14ac:dyDescent="0.3">
      <c r="A306" s="12" t="s">
        <v>1597</v>
      </c>
      <c r="B306" s="30"/>
      <c r="C306" s="30" t="s">
        <v>1116</v>
      </c>
      <c r="D306" s="41">
        <v>-13568000</v>
      </c>
      <c r="E306" s="23">
        <v>-8588.5400000000009</v>
      </c>
      <c r="F306" s="24">
        <v>-1.2866000000000001E-2</v>
      </c>
      <c r="G306" s="15"/>
    </row>
    <row r="307" spans="1:7" x14ac:dyDescent="0.3">
      <c r="A307" s="12" t="s">
        <v>1598</v>
      </c>
      <c r="B307" s="30"/>
      <c r="C307" s="30" t="s">
        <v>1134</v>
      </c>
      <c r="D307" s="41">
        <v>-3753000</v>
      </c>
      <c r="E307" s="23">
        <v>-9902.2900000000009</v>
      </c>
      <c r="F307" s="24">
        <v>-1.4834E-2</v>
      </c>
      <c r="G307" s="15"/>
    </row>
    <row r="308" spans="1:7" x14ac:dyDescent="0.3">
      <c r="A308" s="12" t="s">
        <v>1599</v>
      </c>
      <c r="B308" s="30"/>
      <c r="C308" s="30" t="s">
        <v>1116</v>
      </c>
      <c r="D308" s="41">
        <v>-1031100</v>
      </c>
      <c r="E308" s="23">
        <v>-9960.94</v>
      </c>
      <c r="F308" s="24">
        <v>-1.4922E-2</v>
      </c>
      <c r="G308" s="15"/>
    </row>
    <row r="309" spans="1:7" x14ac:dyDescent="0.3">
      <c r="A309" s="12" t="s">
        <v>1600</v>
      </c>
      <c r="B309" s="30"/>
      <c r="C309" s="30" t="s">
        <v>1129</v>
      </c>
      <c r="D309" s="41">
        <v>-917000</v>
      </c>
      <c r="E309" s="23">
        <v>-10238.76</v>
      </c>
      <c r="F309" s="24">
        <v>-1.5337999999999999E-2</v>
      </c>
      <c r="G309" s="15"/>
    </row>
    <row r="310" spans="1:7" x14ac:dyDescent="0.3">
      <c r="A310" s="12" t="s">
        <v>1601</v>
      </c>
      <c r="B310" s="30"/>
      <c r="C310" s="30" t="s">
        <v>1116</v>
      </c>
      <c r="D310" s="41">
        <v>-7915000</v>
      </c>
      <c r="E310" s="23">
        <v>-11460.92</v>
      </c>
      <c r="F310" s="24">
        <v>-1.7169E-2</v>
      </c>
      <c r="G310" s="15"/>
    </row>
    <row r="311" spans="1:7" x14ac:dyDescent="0.3">
      <c r="A311" s="12" t="s">
        <v>1602</v>
      </c>
      <c r="B311" s="30"/>
      <c r="C311" s="30" t="s">
        <v>1116</v>
      </c>
      <c r="D311" s="41">
        <v>-6803550</v>
      </c>
      <c r="E311" s="23">
        <v>-12814.49</v>
      </c>
      <c r="F311" s="24">
        <v>-1.9196000000000001E-2</v>
      </c>
      <c r="G311" s="15"/>
    </row>
    <row r="312" spans="1:7" x14ac:dyDescent="0.3">
      <c r="A312" s="12" t="s">
        <v>1603</v>
      </c>
      <c r="B312" s="30"/>
      <c r="C312" s="30" t="s">
        <v>1122</v>
      </c>
      <c r="D312" s="41">
        <v>-662700</v>
      </c>
      <c r="E312" s="23">
        <v>-16126.47</v>
      </c>
      <c r="F312" s="24">
        <v>-2.4157999999999999E-2</v>
      </c>
      <c r="G312" s="15"/>
    </row>
    <row r="313" spans="1:7" x14ac:dyDescent="0.3">
      <c r="A313" s="12" t="s">
        <v>1604</v>
      </c>
      <c r="B313" s="30"/>
      <c r="C313" s="30" t="s">
        <v>1119</v>
      </c>
      <c r="D313" s="41">
        <v>-1215750</v>
      </c>
      <c r="E313" s="23">
        <v>-29435.13</v>
      </c>
      <c r="F313" s="24">
        <v>-4.4095000000000002E-2</v>
      </c>
      <c r="G313" s="15"/>
    </row>
    <row r="314" spans="1:7" x14ac:dyDescent="0.3">
      <c r="A314" s="12" t="s">
        <v>1605</v>
      </c>
      <c r="B314" s="30"/>
      <c r="C314" s="30" t="s">
        <v>1116</v>
      </c>
      <c r="D314" s="41">
        <v>-3245550</v>
      </c>
      <c r="E314" s="23">
        <v>-51341.36</v>
      </c>
      <c r="F314" s="24">
        <v>-7.6911999999999994E-2</v>
      </c>
      <c r="G314" s="15"/>
    </row>
    <row r="315" spans="1:7" x14ac:dyDescent="0.3">
      <c r="A315" s="16" t="s">
        <v>120</v>
      </c>
      <c r="B315" s="31"/>
      <c r="C315" s="31"/>
      <c r="D315" s="17"/>
      <c r="E315" s="42">
        <v>-482275.1</v>
      </c>
      <c r="F315" s="43">
        <v>-0.72240300000000002</v>
      </c>
      <c r="G315" s="20"/>
    </row>
    <row r="316" spans="1:7" x14ac:dyDescent="0.3">
      <c r="A316" s="12"/>
      <c r="B316" s="30"/>
      <c r="C316" s="30"/>
      <c r="D316" s="13"/>
      <c r="E316" s="14"/>
      <c r="F316" s="15"/>
      <c r="G316" s="15"/>
    </row>
    <row r="317" spans="1:7" x14ac:dyDescent="0.3">
      <c r="A317" s="12"/>
      <c r="B317" s="30"/>
      <c r="C317" s="30"/>
      <c r="D317" s="13"/>
      <c r="E317" s="14"/>
      <c r="F317" s="15"/>
      <c r="G317" s="15"/>
    </row>
    <row r="318" spans="1:7" x14ac:dyDescent="0.3">
      <c r="A318" s="12"/>
      <c r="B318" s="30"/>
      <c r="C318" s="30"/>
      <c r="D318" s="13"/>
      <c r="E318" s="14"/>
      <c r="F318" s="15"/>
      <c r="G318" s="15"/>
    </row>
    <row r="319" spans="1:7" x14ac:dyDescent="0.3">
      <c r="A319" s="21" t="s">
        <v>150</v>
      </c>
      <c r="B319" s="32"/>
      <c r="C319" s="32"/>
      <c r="D319" s="22"/>
      <c r="E319" s="44">
        <v>-482275.1</v>
      </c>
      <c r="F319" s="45">
        <v>-0.72240300000000002</v>
      </c>
      <c r="G319" s="20"/>
    </row>
    <row r="320" spans="1:7" x14ac:dyDescent="0.3">
      <c r="A320" s="16" t="s">
        <v>200</v>
      </c>
      <c r="B320" s="30"/>
      <c r="C320" s="30"/>
      <c r="D320" s="13"/>
      <c r="E320" s="14"/>
      <c r="F320" s="15"/>
      <c r="G320" s="15"/>
    </row>
    <row r="321" spans="1:7" x14ac:dyDescent="0.3">
      <c r="A321" s="16" t="s">
        <v>650</v>
      </c>
      <c r="B321" s="30"/>
      <c r="C321" s="30"/>
      <c r="D321" s="13"/>
      <c r="E321" s="14"/>
      <c r="F321" s="15"/>
      <c r="G321" s="15"/>
    </row>
    <row r="322" spans="1:7" x14ac:dyDescent="0.3">
      <c r="A322" s="16" t="s">
        <v>120</v>
      </c>
      <c r="B322" s="30"/>
      <c r="C322" s="30"/>
      <c r="D322" s="13"/>
      <c r="E322" s="39" t="s">
        <v>112</v>
      </c>
      <c r="F322" s="40" t="s">
        <v>112</v>
      </c>
      <c r="G322" s="15"/>
    </row>
    <row r="323" spans="1:7" x14ac:dyDescent="0.3">
      <c r="A323" s="12"/>
      <c r="B323" s="30"/>
      <c r="C323" s="30"/>
      <c r="D323" s="13"/>
      <c r="E323" s="14"/>
      <c r="F323" s="15"/>
      <c r="G323" s="15"/>
    </row>
    <row r="324" spans="1:7" x14ac:dyDescent="0.3">
      <c r="A324" s="16" t="s">
        <v>291</v>
      </c>
      <c r="B324" s="30"/>
      <c r="C324" s="30"/>
      <c r="D324" s="13"/>
      <c r="E324" s="14"/>
      <c r="F324" s="15"/>
      <c r="G324" s="15"/>
    </row>
    <row r="325" spans="1:7" x14ac:dyDescent="0.3">
      <c r="A325" s="12" t="s">
        <v>1606</v>
      </c>
      <c r="B325" s="30" t="s">
        <v>1607</v>
      </c>
      <c r="C325" s="30" t="s">
        <v>117</v>
      </c>
      <c r="D325" s="13">
        <v>15000000</v>
      </c>
      <c r="E325" s="14">
        <v>14959.5</v>
      </c>
      <c r="F325" s="15">
        <v>2.24E-2</v>
      </c>
      <c r="G325" s="15">
        <v>7.1399922140000002E-2</v>
      </c>
    </row>
    <row r="326" spans="1:7" x14ac:dyDescent="0.3">
      <c r="A326" s="12" t="s">
        <v>1608</v>
      </c>
      <c r="B326" s="30" t="s">
        <v>1609</v>
      </c>
      <c r="C326" s="30" t="s">
        <v>117</v>
      </c>
      <c r="D326" s="13">
        <v>10000000</v>
      </c>
      <c r="E326" s="14">
        <v>10043.01</v>
      </c>
      <c r="F326" s="15">
        <v>1.4999999999999999E-2</v>
      </c>
      <c r="G326" s="15">
        <v>6.9267674915999999E-2</v>
      </c>
    </row>
    <row r="327" spans="1:7" x14ac:dyDescent="0.3">
      <c r="A327" s="16" t="s">
        <v>120</v>
      </c>
      <c r="B327" s="31"/>
      <c r="C327" s="31"/>
      <c r="D327" s="17"/>
      <c r="E327" s="37">
        <v>25002.51</v>
      </c>
      <c r="F327" s="38">
        <v>3.7400000000000003E-2</v>
      </c>
      <c r="G327" s="20"/>
    </row>
    <row r="328" spans="1:7" x14ac:dyDescent="0.3">
      <c r="A328" s="12"/>
      <c r="B328" s="30"/>
      <c r="C328" s="30"/>
      <c r="D328" s="13"/>
      <c r="E328" s="14"/>
      <c r="F328" s="15"/>
      <c r="G328" s="15"/>
    </row>
    <row r="329" spans="1:7" x14ac:dyDescent="0.3">
      <c r="A329" s="12"/>
      <c r="B329" s="30"/>
      <c r="C329" s="30"/>
      <c r="D329" s="13"/>
      <c r="E329" s="14"/>
      <c r="F329" s="15"/>
      <c r="G329" s="15"/>
    </row>
    <row r="330" spans="1:7" x14ac:dyDescent="0.3">
      <c r="A330" s="16" t="s">
        <v>294</v>
      </c>
      <c r="B330" s="30"/>
      <c r="C330" s="30"/>
      <c r="D330" s="13"/>
      <c r="E330" s="14"/>
      <c r="F330" s="15"/>
      <c r="G330" s="15"/>
    </row>
    <row r="331" spans="1:7" x14ac:dyDescent="0.3">
      <c r="A331" s="16" t="s">
        <v>120</v>
      </c>
      <c r="B331" s="30"/>
      <c r="C331" s="30"/>
      <c r="D331" s="13"/>
      <c r="E331" s="39" t="s">
        <v>112</v>
      </c>
      <c r="F331" s="40" t="s">
        <v>112</v>
      </c>
      <c r="G331" s="15"/>
    </row>
    <row r="332" spans="1:7" x14ac:dyDescent="0.3">
      <c r="A332" s="12"/>
      <c r="B332" s="30"/>
      <c r="C332" s="30"/>
      <c r="D332" s="13"/>
      <c r="E332" s="14"/>
      <c r="F332" s="15"/>
      <c r="G332" s="15"/>
    </row>
    <row r="333" spans="1:7" x14ac:dyDescent="0.3">
      <c r="A333" s="16" t="s">
        <v>295</v>
      </c>
      <c r="B333" s="30"/>
      <c r="C333" s="30"/>
      <c r="D333" s="13"/>
      <c r="E333" s="14"/>
      <c r="F333" s="15"/>
      <c r="G333" s="15"/>
    </row>
    <row r="334" spans="1:7" x14ac:dyDescent="0.3">
      <c r="A334" s="16" t="s">
        <v>120</v>
      </c>
      <c r="B334" s="30"/>
      <c r="C334" s="30"/>
      <c r="D334" s="13"/>
      <c r="E334" s="39" t="s">
        <v>112</v>
      </c>
      <c r="F334" s="40" t="s">
        <v>112</v>
      </c>
      <c r="G334" s="15"/>
    </row>
    <row r="335" spans="1:7" x14ac:dyDescent="0.3">
      <c r="A335" s="12"/>
      <c r="B335" s="30"/>
      <c r="C335" s="30"/>
      <c r="D335" s="13"/>
      <c r="E335" s="14"/>
      <c r="F335" s="15"/>
      <c r="G335" s="15"/>
    </row>
    <row r="336" spans="1:7" x14ac:dyDescent="0.3">
      <c r="A336" s="21" t="s">
        <v>150</v>
      </c>
      <c r="B336" s="32"/>
      <c r="C336" s="32"/>
      <c r="D336" s="22"/>
      <c r="E336" s="18">
        <v>25002.51</v>
      </c>
      <c r="F336" s="19">
        <v>3.7400000000000003E-2</v>
      </c>
      <c r="G336" s="20"/>
    </row>
    <row r="337" spans="1:7" x14ac:dyDescent="0.3">
      <c r="A337" s="12"/>
      <c r="B337" s="30"/>
      <c r="C337" s="30"/>
      <c r="D337" s="13"/>
      <c r="E337" s="14"/>
      <c r="F337" s="15"/>
      <c r="G337" s="15"/>
    </row>
    <row r="338" spans="1:7" x14ac:dyDescent="0.3">
      <c r="A338" s="16" t="s">
        <v>113</v>
      </c>
      <c r="B338" s="30"/>
      <c r="C338" s="30"/>
      <c r="D338" s="13"/>
      <c r="E338" s="14"/>
      <c r="F338" s="15"/>
      <c r="G338" s="15"/>
    </row>
    <row r="339" spans="1:7" x14ac:dyDescent="0.3">
      <c r="A339" s="12"/>
      <c r="B339" s="30"/>
      <c r="C339" s="30"/>
      <c r="D339" s="13"/>
      <c r="E339" s="14"/>
      <c r="F339" s="15"/>
      <c r="G339" s="15"/>
    </row>
    <row r="340" spans="1:7" x14ac:dyDescent="0.3">
      <c r="A340" s="16" t="s">
        <v>114</v>
      </c>
      <c r="B340" s="30"/>
      <c r="C340" s="30"/>
      <c r="D340" s="13"/>
      <c r="E340" s="14"/>
      <c r="F340" s="15"/>
      <c r="G340" s="15"/>
    </row>
    <row r="341" spans="1:7" x14ac:dyDescent="0.3">
      <c r="A341" s="12" t="s">
        <v>1610</v>
      </c>
      <c r="B341" s="30" t="s">
        <v>1611</v>
      </c>
      <c r="C341" s="30" t="s">
        <v>117</v>
      </c>
      <c r="D341" s="13">
        <v>12500000</v>
      </c>
      <c r="E341" s="14">
        <v>12081.24</v>
      </c>
      <c r="F341" s="15">
        <v>1.8100000000000002E-2</v>
      </c>
      <c r="G341" s="15">
        <v>6.9899000000000003E-2</v>
      </c>
    </row>
    <row r="342" spans="1:7" x14ac:dyDescent="0.3">
      <c r="A342" s="12" t="s">
        <v>1612</v>
      </c>
      <c r="B342" s="30" t="s">
        <v>1613</v>
      </c>
      <c r="C342" s="30" t="s">
        <v>117</v>
      </c>
      <c r="D342" s="13">
        <v>10000000</v>
      </c>
      <c r="E342" s="14">
        <v>9639.61</v>
      </c>
      <c r="F342" s="15">
        <v>1.44E-2</v>
      </c>
      <c r="G342" s="15">
        <v>6.9981000000000002E-2</v>
      </c>
    </row>
    <row r="343" spans="1:7" x14ac:dyDescent="0.3">
      <c r="A343" s="12" t="s">
        <v>1614</v>
      </c>
      <c r="B343" s="30" t="s">
        <v>1615</v>
      </c>
      <c r="C343" s="30" t="s">
        <v>117</v>
      </c>
      <c r="D343" s="13">
        <v>5500000</v>
      </c>
      <c r="E343" s="14">
        <v>5395.61</v>
      </c>
      <c r="F343" s="15">
        <v>8.0999999999999996E-3</v>
      </c>
      <c r="G343" s="15">
        <v>6.7903000000000005E-2</v>
      </c>
    </row>
    <row r="344" spans="1:7" x14ac:dyDescent="0.3">
      <c r="A344" s="12" t="s">
        <v>1616</v>
      </c>
      <c r="B344" s="30" t="s">
        <v>1617</v>
      </c>
      <c r="C344" s="30" t="s">
        <v>117</v>
      </c>
      <c r="D344" s="13">
        <v>5200000</v>
      </c>
      <c r="E344" s="14">
        <v>5161.3599999999997</v>
      </c>
      <c r="F344" s="15">
        <v>7.7000000000000002E-3</v>
      </c>
      <c r="G344" s="15">
        <v>6.6654000000000005E-2</v>
      </c>
    </row>
    <row r="345" spans="1:7" x14ac:dyDescent="0.3">
      <c r="A345" s="12" t="s">
        <v>1618</v>
      </c>
      <c r="B345" s="30" t="s">
        <v>1619</v>
      </c>
      <c r="C345" s="30" t="s">
        <v>117</v>
      </c>
      <c r="D345" s="13">
        <v>5000000</v>
      </c>
      <c r="E345" s="14">
        <v>4968.76</v>
      </c>
      <c r="F345" s="15">
        <v>7.4000000000000003E-3</v>
      </c>
      <c r="G345" s="15">
        <v>6.7496E-2</v>
      </c>
    </row>
    <row r="346" spans="1:7" x14ac:dyDescent="0.3">
      <c r="A346" s="12" t="s">
        <v>1620</v>
      </c>
      <c r="B346" s="30" t="s">
        <v>1621</v>
      </c>
      <c r="C346" s="30" t="s">
        <v>117</v>
      </c>
      <c r="D346" s="13">
        <v>5000000</v>
      </c>
      <c r="E346" s="14">
        <v>4924.3100000000004</v>
      </c>
      <c r="F346" s="15">
        <v>7.4000000000000003E-3</v>
      </c>
      <c r="G346" s="15">
        <v>6.7598000000000005E-2</v>
      </c>
    </row>
    <row r="347" spans="1:7" x14ac:dyDescent="0.3">
      <c r="A347" s="12" t="s">
        <v>1622</v>
      </c>
      <c r="B347" s="30" t="s">
        <v>1623</v>
      </c>
      <c r="C347" s="30" t="s">
        <v>117</v>
      </c>
      <c r="D347" s="13">
        <v>5000000</v>
      </c>
      <c r="E347" s="14">
        <v>4844.87</v>
      </c>
      <c r="F347" s="15">
        <v>7.3000000000000001E-3</v>
      </c>
      <c r="G347" s="15">
        <v>6.9985000000000006E-2</v>
      </c>
    </row>
    <row r="348" spans="1:7" x14ac:dyDescent="0.3">
      <c r="A348" s="12" t="s">
        <v>1624</v>
      </c>
      <c r="B348" s="30" t="s">
        <v>1625</v>
      </c>
      <c r="C348" s="30" t="s">
        <v>117</v>
      </c>
      <c r="D348" s="13">
        <v>5000000</v>
      </c>
      <c r="E348" s="14">
        <v>4826.12</v>
      </c>
      <c r="F348" s="15">
        <v>7.1999999999999998E-3</v>
      </c>
      <c r="G348" s="15">
        <v>6.9949999999999998E-2</v>
      </c>
    </row>
    <row r="349" spans="1:7" x14ac:dyDescent="0.3">
      <c r="A349" s="12" t="s">
        <v>1626</v>
      </c>
      <c r="B349" s="30" t="s">
        <v>1627</v>
      </c>
      <c r="C349" s="30" t="s">
        <v>117</v>
      </c>
      <c r="D349" s="13">
        <v>2500000</v>
      </c>
      <c r="E349" s="14">
        <v>2431.9299999999998</v>
      </c>
      <c r="F349" s="15">
        <v>3.5999999999999999E-3</v>
      </c>
      <c r="G349" s="15">
        <v>6.9499000000000005E-2</v>
      </c>
    </row>
    <row r="350" spans="1:7" x14ac:dyDescent="0.3">
      <c r="A350" s="12" t="s">
        <v>1628</v>
      </c>
      <c r="B350" s="30" t="s">
        <v>1629</v>
      </c>
      <c r="C350" s="30" t="s">
        <v>117</v>
      </c>
      <c r="D350" s="13">
        <v>2500000</v>
      </c>
      <c r="E350" s="14">
        <v>2425.6799999999998</v>
      </c>
      <c r="F350" s="15">
        <v>3.5999999999999999E-3</v>
      </c>
      <c r="G350" s="15">
        <v>6.9900000000000004E-2</v>
      </c>
    </row>
    <row r="351" spans="1:7" x14ac:dyDescent="0.3">
      <c r="A351" s="12" t="s">
        <v>1630</v>
      </c>
      <c r="B351" s="30" t="s">
        <v>1631</v>
      </c>
      <c r="C351" s="30" t="s">
        <v>117</v>
      </c>
      <c r="D351" s="13">
        <v>100000</v>
      </c>
      <c r="E351" s="14">
        <v>98.74</v>
      </c>
      <c r="F351" s="15">
        <v>1E-4</v>
      </c>
      <c r="G351" s="15">
        <v>6.7589999999999997E-2</v>
      </c>
    </row>
    <row r="352" spans="1:7" x14ac:dyDescent="0.3">
      <c r="A352" s="16" t="s">
        <v>120</v>
      </c>
      <c r="B352" s="31"/>
      <c r="C352" s="31"/>
      <c r="D352" s="17"/>
      <c r="E352" s="37">
        <v>56798.23</v>
      </c>
      <c r="F352" s="38">
        <v>8.4900000000000003E-2</v>
      </c>
      <c r="G352" s="20"/>
    </row>
    <row r="353" spans="1:7" x14ac:dyDescent="0.3">
      <c r="A353" s="16" t="s">
        <v>121</v>
      </c>
      <c r="B353" s="30"/>
      <c r="C353" s="30"/>
      <c r="D353" s="13"/>
      <c r="E353" s="14"/>
      <c r="F353" s="15"/>
      <c r="G353" s="15"/>
    </row>
    <row r="354" spans="1:7" x14ac:dyDescent="0.3">
      <c r="A354" s="12" t="s">
        <v>1632</v>
      </c>
      <c r="B354" s="30" t="s">
        <v>1633</v>
      </c>
      <c r="C354" s="30" t="s">
        <v>127</v>
      </c>
      <c r="D354" s="13">
        <v>7500000</v>
      </c>
      <c r="E354" s="14">
        <v>7292.15</v>
      </c>
      <c r="F354" s="15">
        <v>1.09E-2</v>
      </c>
      <c r="G354" s="15">
        <v>7.2249999999999995E-2</v>
      </c>
    </row>
    <row r="355" spans="1:7" x14ac:dyDescent="0.3">
      <c r="A355" s="12" t="s">
        <v>1634</v>
      </c>
      <c r="B355" s="30" t="s">
        <v>1635</v>
      </c>
      <c r="C355" s="30" t="s">
        <v>124</v>
      </c>
      <c r="D355" s="13">
        <v>5000000</v>
      </c>
      <c r="E355" s="14">
        <v>4807.92</v>
      </c>
      <c r="F355" s="15">
        <v>7.1999999999999998E-3</v>
      </c>
      <c r="G355" s="15">
        <v>7.2550000000000003E-2</v>
      </c>
    </row>
    <row r="356" spans="1:7" x14ac:dyDescent="0.3">
      <c r="A356" s="12" t="s">
        <v>137</v>
      </c>
      <c r="B356" s="30" t="s">
        <v>138</v>
      </c>
      <c r="C356" s="30" t="s">
        <v>127</v>
      </c>
      <c r="D356" s="13">
        <v>5000000</v>
      </c>
      <c r="E356" s="14">
        <v>4738.1000000000004</v>
      </c>
      <c r="F356" s="15">
        <v>7.1000000000000004E-3</v>
      </c>
      <c r="G356" s="15">
        <v>7.4450000000000002E-2</v>
      </c>
    </row>
    <row r="357" spans="1:7" x14ac:dyDescent="0.3">
      <c r="A357" s="12" t="s">
        <v>1636</v>
      </c>
      <c r="B357" s="30" t="s">
        <v>1637</v>
      </c>
      <c r="C357" s="30" t="s">
        <v>124</v>
      </c>
      <c r="D357" s="13">
        <v>2500000</v>
      </c>
      <c r="E357" s="14">
        <v>2424.4</v>
      </c>
      <c r="F357" s="15">
        <v>3.5999999999999999E-3</v>
      </c>
      <c r="G357" s="15">
        <v>7.2499999999999995E-2</v>
      </c>
    </row>
    <row r="358" spans="1:7" x14ac:dyDescent="0.3">
      <c r="A358" s="12" t="s">
        <v>1638</v>
      </c>
      <c r="B358" s="30" t="s">
        <v>1639</v>
      </c>
      <c r="C358" s="30" t="s">
        <v>127</v>
      </c>
      <c r="D358" s="13">
        <v>2500000</v>
      </c>
      <c r="E358" s="14">
        <v>2407.5500000000002</v>
      </c>
      <c r="F358" s="15">
        <v>3.5999999999999999E-3</v>
      </c>
      <c r="G358" s="15">
        <v>7.2249999999999995E-2</v>
      </c>
    </row>
    <row r="359" spans="1:7" x14ac:dyDescent="0.3">
      <c r="A359" s="12" t="s">
        <v>135</v>
      </c>
      <c r="B359" s="30" t="s">
        <v>136</v>
      </c>
      <c r="C359" s="30" t="s">
        <v>127</v>
      </c>
      <c r="D359" s="13">
        <v>2500000</v>
      </c>
      <c r="E359" s="14">
        <v>2375.2800000000002</v>
      </c>
      <c r="F359" s="15">
        <v>3.5999999999999999E-3</v>
      </c>
      <c r="G359" s="15">
        <v>7.3999999999999996E-2</v>
      </c>
    </row>
    <row r="360" spans="1:7" x14ac:dyDescent="0.3">
      <c r="A360" s="16" t="s">
        <v>120</v>
      </c>
      <c r="B360" s="31"/>
      <c r="C360" s="31"/>
      <c r="D360" s="17"/>
      <c r="E360" s="37">
        <v>24045.4</v>
      </c>
      <c r="F360" s="38">
        <v>3.5999999999999997E-2</v>
      </c>
      <c r="G360" s="20"/>
    </row>
    <row r="361" spans="1:7" x14ac:dyDescent="0.3">
      <c r="A361" s="12"/>
      <c r="B361" s="30"/>
      <c r="C361" s="30"/>
      <c r="D361" s="13"/>
      <c r="E361" s="14"/>
      <c r="F361" s="15"/>
      <c r="G361" s="15"/>
    </row>
    <row r="362" spans="1:7" x14ac:dyDescent="0.3">
      <c r="A362" s="16" t="s">
        <v>139</v>
      </c>
      <c r="B362" s="30"/>
      <c r="C362" s="30"/>
      <c r="D362" s="13"/>
      <c r="E362" s="14"/>
      <c r="F362" s="15"/>
      <c r="G362" s="15"/>
    </row>
    <row r="363" spans="1:7" x14ac:dyDescent="0.3">
      <c r="A363" s="12" t="s">
        <v>1640</v>
      </c>
      <c r="B363" s="30" t="s">
        <v>1641</v>
      </c>
      <c r="C363" s="30" t="s">
        <v>127</v>
      </c>
      <c r="D363" s="13">
        <v>10000000</v>
      </c>
      <c r="E363" s="14">
        <v>9813.5499999999993</v>
      </c>
      <c r="F363" s="15">
        <v>1.47E-2</v>
      </c>
      <c r="G363" s="15">
        <v>7.2997000000000006E-2</v>
      </c>
    </row>
    <row r="364" spans="1:7" x14ac:dyDescent="0.3">
      <c r="A364" s="12" t="s">
        <v>1642</v>
      </c>
      <c r="B364" s="30" t="s">
        <v>1643</v>
      </c>
      <c r="C364" s="30" t="s">
        <v>127</v>
      </c>
      <c r="D364" s="13">
        <v>10000000</v>
      </c>
      <c r="E364" s="14">
        <v>9773.26</v>
      </c>
      <c r="F364" s="15">
        <v>1.46E-2</v>
      </c>
      <c r="G364" s="15">
        <v>7.2999999999999995E-2</v>
      </c>
    </row>
    <row r="365" spans="1:7" x14ac:dyDescent="0.3">
      <c r="A365" s="12" t="s">
        <v>1644</v>
      </c>
      <c r="B365" s="30" t="s">
        <v>1645</v>
      </c>
      <c r="C365" s="30" t="s">
        <v>127</v>
      </c>
      <c r="D365" s="13">
        <v>5000000</v>
      </c>
      <c r="E365" s="14">
        <v>4954.07</v>
      </c>
      <c r="F365" s="15">
        <v>7.4000000000000003E-3</v>
      </c>
      <c r="G365" s="15">
        <v>7.1998999999999994E-2</v>
      </c>
    </row>
    <row r="366" spans="1:7" x14ac:dyDescent="0.3">
      <c r="A366" s="12" t="s">
        <v>1646</v>
      </c>
      <c r="B366" s="30" t="s">
        <v>1647</v>
      </c>
      <c r="C366" s="30" t="s">
        <v>127</v>
      </c>
      <c r="D366" s="13">
        <v>5000000</v>
      </c>
      <c r="E366" s="14">
        <v>4712.1099999999997</v>
      </c>
      <c r="F366" s="15">
        <v>7.1000000000000004E-3</v>
      </c>
      <c r="G366" s="15">
        <v>7.7700000000000005E-2</v>
      </c>
    </row>
    <row r="367" spans="1:7" x14ac:dyDescent="0.3">
      <c r="A367" s="12" t="s">
        <v>1648</v>
      </c>
      <c r="B367" s="30" t="s">
        <v>1649</v>
      </c>
      <c r="C367" s="30" t="s">
        <v>127</v>
      </c>
      <c r="D367" s="13">
        <v>5000000</v>
      </c>
      <c r="E367" s="14">
        <v>4640.92</v>
      </c>
      <c r="F367" s="15">
        <v>7.0000000000000001E-3</v>
      </c>
      <c r="G367" s="15">
        <v>7.7799999999999994E-2</v>
      </c>
    </row>
    <row r="368" spans="1:7" x14ac:dyDescent="0.3">
      <c r="A368" s="12" t="s">
        <v>1650</v>
      </c>
      <c r="B368" s="30" t="s">
        <v>1651</v>
      </c>
      <c r="C368" s="30" t="s">
        <v>127</v>
      </c>
      <c r="D368" s="13">
        <v>2500000</v>
      </c>
      <c r="E368" s="14">
        <v>2480.2199999999998</v>
      </c>
      <c r="F368" s="15">
        <v>3.7000000000000002E-3</v>
      </c>
      <c r="G368" s="15">
        <v>7.0998000000000006E-2</v>
      </c>
    </row>
    <row r="369" spans="1:7" x14ac:dyDescent="0.3">
      <c r="A369" s="12" t="s">
        <v>1652</v>
      </c>
      <c r="B369" s="30" t="s">
        <v>1653</v>
      </c>
      <c r="C369" s="30" t="s">
        <v>127</v>
      </c>
      <c r="D369" s="13">
        <v>2500000</v>
      </c>
      <c r="E369" s="14">
        <v>2410.1999999999998</v>
      </c>
      <c r="F369" s="15">
        <v>3.5999999999999999E-3</v>
      </c>
      <c r="G369" s="15">
        <v>7.6399999999999996E-2</v>
      </c>
    </row>
    <row r="370" spans="1:7" x14ac:dyDescent="0.3">
      <c r="A370" s="12" t="s">
        <v>146</v>
      </c>
      <c r="B370" s="30" t="s">
        <v>147</v>
      </c>
      <c r="C370" s="30" t="s">
        <v>127</v>
      </c>
      <c r="D370" s="13">
        <v>2500000</v>
      </c>
      <c r="E370" s="14">
        <v>2397.98</v>
      </c>
      <c r="F370" s="15">
        <v>3.5999999999999999E-3</v>
      </c>
      <c r="G370" s="15">
        <v>7.6499999999999999E-2</v>
      </c>
    </row>
    <row r="371" spans="1:7" x14ac:dyDescent="0.3">
      <c r="A371" s="16" t="s">
        <v>120</v>
      </c>
      <c r="B371" s="31"/>
      <c r="C371" s="31"/>
      <c r="D371" s="17"/>
      <c r="E371" s="37">
        <v>41182.31</v>
      </c>
      <c r="F371" s="38">
        <v>6.1699999999999998E-2</v>
      </c>
      <c r="G371" s="20"/>
    </row>
    <row r="372" spans="1:7" x14ac:dyDescent="0.3">
      <c r="A372" s="12"/>
      <c r="B372" s="30"/>
      <c r="C372" s="30"/>
      <c r="D372" s="13"/>
      <c r="E372" s="14"/>
      <c r="F372" s="15"/>
      <c r="G372" s="15"/>
    </row>
    <row r="373" spans="1:7" x14ac:dyDescent="0.3">
      <c r="A373" s="21" t="s">
        <v>150</v>
      </c>
      <c r="B373" s="32"/>
      <c r="C373" s="32"/>
      <c r="D373" s="22"/>
      <c r="E373" s="18">
        <v>122025.94</v>
      </c>
      <c r="F373" s="19">
        <v>0.18260000000000001</v>
      </c>
      <c r="G373" s="20"/>
    </row>
    <row r="374" spans="1:7" x14ac:dyDescent="0.3">
      <c r="A374" s="12"/>
      <c r="B374" s="30"/>
      <c r="C374" s="30"/>
      <c r="D374" s="13"/>
      <c r="E374" s="14"/>
      <c r="F374" s="15"/>
      <c r="G374" s="15"/>
    </row>
    <row r="375" spans="1:7" x14ac:dyDescent="0.3">
      <c r="A375" s="12"/>
      <c r="B375" s="30"/>
      <c r="C375" s="30"/>
      <c r="D375" s="13"/>
      <c r="E375" s="14"/>
      <c r="F375" s="15"/>
      <c r="G375" s="15"/>
    </row>
    <row r="376" spans="1:7" x14ac:dyDescent="0.3">
      <c r="A376" s="16" t="s">
        <v>151</v>
      </c>
      <c r="B376" s="30"/>
      <c r="C376" s="30"/>
      <c r="D376" s="13"/>
      <c r="E376" s="14"/>
      <c r="F376" s="15"/>
      <c r="G376" s="15"/>
    </row>
    <row r="377" spans="1:7" x14ac:dyDescent="0.3">
      <c r="A377" s="12" t="s">
        <v>152</v>
      </c>
      <c r="B377" s="30"/>
      <c r="C377" s="30"/>
      <c r="D377" s="13"/>
      <c r="E377" s="14">
        <v>48877.71</v>
      </c>
      <c r="F377" s="15">
        <v>7.3200000000000001E-2</v>
      </c>
      <c r="G377" s="15">
        <v>6.6409999999999997E-2</v>
      </c>
    </row>
    <row r="378" spans="1:7" x14ac:dyDescent="0.3">
      <c r="A378" s="16" t="s">
        <v>120</v>
      </c>
      <c r="B378" s="31"/>
      <c r="C378" s="31"/>
      <c r="D378" s="17"/>
      <c r="E378" s="37">
        <v>48877.71</v>
      </c>
      <c r="F378" s="38">
        <v>7.3200000000000001E-2</v>
      </c>
      <c r="G378" s="20"/>
    </row>
    <row r="379" spans="1:7" x14ac:dyDescent="0.3">
      <c r="A379" s="12"/>
      <c r="B379" s="30"/>
      <c r="C379" s="30"/>
      <c r="D379" s="13"/>
      <c r="E379" s="14"/>
      <c r="F379" s="15"/>
      <c r="G379" s="15"/>
    </row>
    <row r="380" spans="1:7" x14ac:dyDescent="0.3">
      <c r="A380" s="21" t="s">
        <v>150</v>
      </c>
      <c r="B380" s="32"/>
      <c r="C380" s="32"/>
      <c r="D380" s="22"/>
      <c r="E380" s="18">
        <v>48877.71</v>
      </c>
      <c r="F380" s="19">
        <v>7.3200000000000001E-2</v>
      </c>
      <c r="G380" s="20"/>
    </row>
    <row r="381" spans="1:7" x14ac:dyDescent="0.3">
      <c r="A381" s="12" t="s">
        <v>153</v>
      </c>
      <c r="B381" s="30"/>
      <c r="C381" s="30"/>
      <c r="D381" s="13"/>
      <c r="E381" s="14">
        <v>422.75973110000001</v>
      </c>
      <c r="F381" s="15">
        <v>6.3299999999999999E-4</v>
      </c>
      <c r="G381" s="15"/>
    </row>
    <row r="382" spans="1:7" x14ac:dyDescent="0.3">
      <c r="A382" s="12" t="s">
        <v>154</v>
      </c>
      <c r="B382" s="30"/>
      <c r="C382" s="30"/>
      <c r="D382" s="13"/>
      <c r="E382" s="23">
        <v>-8175.9697311</v>
      </c>
      <c r="F382" s="24">
        <v>-1.1733E-2</v>
      </c>
      <c r="G382" s="15">
        <v>6.6409999999999997E-2</v>
      </c>
    </row>
    <row r="383" spans="1:7" x14ac:dyDescent="0.3">
      <c r="A383" s="25" t="s">
        <v>155</v>
      </c>
      <c r="B383" s="33"/>
      <c r="C383" s="33"/>
      <c r="D383" s="26"/>
      <c r="E383" s="27">
        <v>667530.28</v>
      </c>
      <c r="F383" s="28">
        <v>1</v>
      </c>
      <c r="G383" s="28"/>
    </row>
    <row r="385" spans="1:5" x14ac:dyDescent="0.3">
      <c r="A385" s="1" t="s">
        <v>1654</v>
      </c>
    </row>
    <row r="386" spans="1:5" x14ac:dyDescent="0.3">
      <c r="A386" s="1" t="s">
        <v>156</v>
      </c>
    </row>
    <row r="387" spans="1:5" x14ac:dyDescent="0.3">
      <c r="A387" s="1" t="s">
        <v>157</v>
      </c>
    </row>
    <row r="388" spans="1:5" x14ac:dyDescent="0.3">
      <c r="A388" s="1" t="s">
        <v>158</v>
      </c>
    </row>
    <row r="389" spans="1:5" x14ac:dyDescent="0.3">
      <c r="A389" s="47" t="s">
        <v>159</v>
      </c>
      <c r="B389" s="34" t="s">
        <v>112</v>
      </c>
    </row>
    <row r="390" spans="1:5" x14ac:dyDescent="0.3">
      <c r="A390" t="s">
        <v>160</v>
      </c>
    </row>
    <row r="391" spans="1:5" x14ac:dyDescent="0.3">
      <c r="A391" t="s">
        <v>161</v>
      </c>
      <c r="B391" t="s">
        <v>162</v>
      </c>
      <c r="C391" t="s">
        <v>162</v>
      </c>
    </row>
    <row r="392" spans="1:5" x14ac:dyDescent="0.3">
      <c r="B392" s="48">
        <v>45138</v>
      </c>
      <c r="C392" s="48">
        <v>45169</v>
      </c>
    </row>
    <row r="393" spans="1:5" x14ac:dyDescent="0.3">
      <c r="A393" t="s">
        <v>166</v>
      </c>
      <c r="B393">
        <v>17.892399999999999</v>
      </c>
      <c r="C393">
        <v>18.0412</v>
      </c>
      <c r="E393" s="2"/>
    </row>
    <row r="394" spans="1:5" x14ac:dyDescent="0.3">
      <c r="A394" t="s">
        <v>167</v>
      </c>
      <c r="B394">
        <v>12.7911</v>
      </c>
      <c r="C394">
        <v>12.897500000000001</v>
      </c>
      <c r="E394" s="2"/>
    </row>
    <row r="395" spans="1:5" x14ac:dyDescent="0.3">
      <c r="A395" t="s">
        <v>627</v>
      </c>
      <c r="B395">
        <v>14.698700000000001</v>
      </c>
      <c r="C395">
        <v>14.8209</v>
      </c>
      <c r="E395" s="2"/>
    </row>
    <row r="396" spans="1:5" x14ac:dyDescent="0.3">
      <c r="A396" t="s">
        <v>175</v>
      </c>
      <c r="B396">
        <v>16.8978</v>
      </c>
      <c r="C396">
        <v>17.028199999999998</v>
      </c>
      <c r="E396" s="2"/>
    </row>
    <row r="397" spans="1:5" x14ac:dyDescent="0.3">
      <c r="A397" t="s">
        <v>630</v>
      </c>
      <c r="B397">
        <v>16.893999999999998</v>
      </c>
      <c r="C397">
        <v>17.0244</v>
      </c>
      <c r="E397" s="2"/>
    </row>
    <row r="398" spans="1:5" x14ac:dyDescent="0.3">
      <c r="A398" t="s">
        <v>631</v>
      </c>
      <c r="B398">
        <v>12.3972</v>
      </c>
      <c r="C398">
        <v>12.492900000000001</v>
      </c>
      <c r="E398" s="2"/>
    </row>
    <row r="399" spans="1:5" x14ac:dyDescent="0.3">
      <c r="A399" t="s">
        <v>632</v>
      </c>
      <c r="B399">
        <v>13.802199999999999</v>
      </c>
      <c r="C399">
        <v>13.9087</v>
      </c>
      <c r="E399" s="2"/>
    </row>
    <row r="400" spans="1:5" x14ac:dyDescent="0.3">
      <c r="E400" s="2"/>
    </row>
    <row r="401" spans="1:4" x14ac:dyDescent="0.3">
      <c r="A401" t="s">
        <v>177</v>
      </c>
      <c r="B401" s="34" t="s">
        <v>112</v>
      </c>
    </row>
    <row r="402" spans="1:4" x14ac:dyDescent="0.3">
      <c r="A402" t="s">
        <v>178</v>
      </c>
      <c r="B402" s="34" t="s">
        <v>112</v>
      </c>
    </row>
    <row r="403" spans="1:4" ht="28.95" customHeight="1" x14ac:dyDescent="0.3">
      <c r="A403" s="47" t="s">
        <v>179</v>
      </c>
      <c r="B403" s="34" t="s">
        <v>112</v>
      </c>
    </row>
    <row r="404" spans="1:4" ht="28.95" customHeight="1" x14ac:dyDescent="0.3">
      <c r="A404" s="47" t="s">
        <v>180</v>
      </c>
      <c r="B404" s="34" t="s">
        <v>112</v>
      </c>
    </row>
    <row r="405" spans="1:4" x14ac:dyDescent="0.3">
      <c r="A405" t="s">
        <v>1655</v>
      </c>
      <c r="B405" s="49">
        <v>16.301606</v>
      </c>
    </row>
    <row r="406" spans="1:4" ht="43.5" customHeight="1" x14ac:dyDescent="0.3">
      <c r="A406" s="47" t="s">
        <v>182</v>
      </c>
      <c r="B406" s="34">
        <v>0</v>
      </c>
    </row>
    <row r="407" spans="1:4" ht="28.95" customHeight="1" x14ac:dyDescent="0.3">
      <c r="A407" s="47" t="s">
        <v>183</v>
      </c>
      <c r="B407" s="34" t="s">
        <v>112</v>
      </c>
    </row>
    <row r="408" spans="1:4" ht="28.95" customHeight="1" x14ac:dyDescent="0.3">
      <c r="A408" s="47" t="s">
        <v>184</v>
      </c>
      <c r="B408" s="34" t="s">
        <v>112</v>
      </c>
    </row>
    <row r="409" spans="1:4" x14ac:dyDescent="0.3">
      <c r="A409" t="s">
        <v>185</v>
      </c>
      <c r="B409" s="34" t="s">
        <v>112</v>
      </c>
    </row>
    <row r="410" spans="1:4" x14ac:dyDescent="0.3">
      <c r="A410" t="s">
        <v>186</v>
      </c>
      <c r="B410" s="34" t="s">
        <v>112</v>
      </c>
    </row>
    <row r="412" spans="1:4" ht="70.05" customHeight="1" x14ac:dyDescent="0.3">
      <c r="A412" s="72" t="s">
        <v>196</v>
      </c>
      <c r="B412" s="72" t="s">
        <v>197</v>
      </c>
      <c r="C412" s="72" t="s">
        <v>5</v>
      </c>
      <c r="D412" s="72" t="s">
        <v>6</v>
      </c>
    </row>
    <row r="413" spans="1:4" ht="70.05" customHeight="1" x14ac:dyDescent="0.3">
      <c r="A413" s="72" t="s">
        <v>1656</v>
      </c>
      <c r="B413" s="72"/>
      <c r="C413" s="72" t="s">
        <v>49</v>
      </c>
      <c r="D413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19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1657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1658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4292767</v>
      </c>
      <c r="E8" s="14">
        <v>67458.69</v>
      </c>
      <c r="F8" s="15">
        <v>7.1800000000000003E-2</v>
      </c>
      <c r="G8" s="15"/>
    </row>
    <row r="9" spans="1:8" x14ac:dyDescent="0.3">
      <c r="A9" s="12" t="s">
        <v>1117</v>
      </c>
      <c r="B9" s="30" t="s">
        <v>1118</v>
      </c>
      <c r="C9" s="30" t="s">
        <v>1119</v>
      </c>
      <c r="D9" s="13">
        <v>2468822</v>
      </c>
      <c r="E9" s="14">
        <v>59424.55</v>
      </c>
      <c r="F9" s="15">
        <v>6.3299999999999995E-2</v>
      </c>
      <c r="G9" s="15"/>
    </row>
    <row r="10" spans="1:8" x14ac:dyDescent="0.3">
      <c r="A10" s="12" t="s">
        <v>1130</v>
      </c>
      <c r="B10" s="30" t="s">
        <v>1131</v>
      </c>
      <c r="C10" s="30" t="s">
        <v>1116</v>
      </c>
      <c r="D10" s="13">
        <v>4819409</v>
      </c>
      <c r="E10" s="14">
        <v>46206.080000000002</v>
      </c>
      <c r="F10" s="15">
        <v>4.9200000000000001E-2</v>
      </c>
      <c r="G10" s="15"/>
    </row>
    <row r="11" spans="1:8" x14ac:dyDescent="0.3">
      <c r="A11" s="12" t="s">
        <v>1212</v>
      </c>
      <c r="B11" s="30" t="s">
        <v>1213</v>
      </c>
      <c r="C11" s="30" t="s">
        <v>1214</v>
      </c>
      <c r="D11" s="13">
        <v>6880938</v>
      </c>
      <c r="E11" s="14">
        <v>30255.48</v>
      </c>
      <c r="F11" s="15">
        <v>3.2199999999999999E-2</v>
      </c>
      <c r="G11" s="15"/>
    </row>
    <row r="12" spans="1:8" x14ac:dyDescent="0.3">
      <c r="A12" s="12" t="s">
        <v>1181</v>
      </c>
      <c r="B12" s="30" t="s">
        <v>1182</v>
      </c>
      <c r="C12" s="30" t="s">
        <v>1183</v>
      </c>
      <c r="D12" s="13">
        <v>1753909</v>
      </c>
      <c r="E12" s="14">
        <v>25176.49</v>
      </c>
      <c r="F12" s="15">
        <v>2.6800000000000001E-2</v>
      </c>
      <c r="G12" s="15"/>
    </row>
    <row r="13" spans="1:8" x14ac:dyDescent="0.3">
      <c r="A13" s="12" t="s">
        <v>1177</v>
      </c>
      <c r="B13" s="30" t="s">
        <v>1178</v>
      </c>
      <c r="C13" s="30" t="s">
        <v>1116</v>
      </c>
      <c r="D13" s="13">
        <v>2051599</v>
      </c>
      <c r="E13" s="14">
        <v>19972.32</v>
      </c>
      <c r="F13" s="15">
        <v>2.1299999999999999E-2</v>
      </c>
      <c r="G13" s="15"/>
    </row>
    <row r="14" spans="1:8" x14ac:dyDescent="0.3">
      <c r="A14" s="12" t="s">
        <v>1231</v>
      </c>
      <c r="B14" s="30" t="s">
        <v>1232</v>
      </c>
      <c r="C14" s="30" t="s">
        <v>1160</v>
      </c>
      <c r="D14" s="13">
        <v>2281609</v>
      </c>
      <c r="E14" s="14">
        <v>19539.7</v>
      </c>
      <c r="F14" s="15">
        <v>2.0799999999999999E-2</v>
      </c>
      <c r="G14" s="15"/>
    </row>
    <row r="15" spans="1:8" x14ac:dyDescent="0.3">
      <c r="A15" s="12" t="s">
        <v>1333</v>
      </c>
      <c r="B15" s="30" t="s">
        <v>1334</v>
      </c>
      <c r="C15" s="30" t="s">
        <v>1116</v>
      </c>
      <c r="D15" s="13">
        <v>3375084</v>
      </c>
      <c r="E15" s="14">
        <v>18946.03</v>
      </c>
      <c r="F15" s="15">
        <v>2.0199999999999999E-2</v>
      </c>
      <c r="G15" s="15"/>
    </row>
    <row r="16" spans="1:8" x14ac:dyDescent="0.3">
      <c r="A16" s="12" t="s">
        <v>1659</v>
      </c>
      <c r="B16" s="30" t="s">
        <v>1660</v>
      </c>
      <c r="C16" s="30" t="s">
        <v>1661</v>
      </c>
      <c r="D16" s="13">
        <v>581135</v>
      </c>
      <c r="E16" s="14">
        <v>15706.34</v>
      </c>
      <c r="F16" s="15">
        <v>1.67E-2</v>
      </c>
      <c r="G16" s="15"/>
    </row>
    <row r="17" spans="1:7" x14ac:dyDescent="0.3">
      <c r="A17" s="12" t="s">
        <v>1169</v>
      </c>
      <c r="B17" s="30" t="s">
        <v>1170</v>
      </c>
      <c r="C17" s="30" t="s">
        <v>1171</v>
      </c>
      <c r="D17" s="13">
        <v>6353809</v>
      </c>
      <c r="E17" s="14">
        <v>13997.44</v>
      </c>
      <c r="F17" s="15">
        <v>1.49E-2</v>
      </c>
      <c r="G17" s="15"/>
    </row>
    <row r="18" spans="1:7" x14ac:dyDescent="0.3">
      <c r="A18" s="12" t="s">
        <v>1235</v>
      </c>
      <c r="B18" s="30" t="s">
        <v>1236</v>
      </c>
      <c r="C18" s="30" t="s">
        <v>1183</v>
      </c>
      <c r="D18" s="13">
        <v>415891</v>
      </c>
      <c r="E18" s="14">
        <v>13960.63</v>
      </c>
      <c r="F18" s="15">
        <v>1.49E-2</v>
      </c>
      <c r="G18" s="15"/>
    </row>
    <row r="19" spans="1:7" x14ac:dyDescent="0.3">
      <c r="A19" s="12" t="s">
        <v>1237</v>
      </c>
      <c r="B19" s="30" t="s">
        <v>1238</v>
      </c>
      <c r="C19" s="30" t="s">
        <v>1129</v>
      </c>
      <c r="D19" s="13">
        <v>233870</v>
      </c>
      <c r="E19" s="14">
        <v>13115.08</v>
      </c>
      <c r="F19" s="15">
        <v>1.4E-2</v>
      </c>
      <c r="G19" s="15"/>
    </row>
    <row r="20" spans="1:7" x14ac:dyDescent="0.3">
      <c r="A20" s="12" t="s">
        <v>1125</v>
      </c>
      <c r="B20" s="30" t="s">
        <v>1126</v>
      </c>
      <c r="C20" s="30" t="s">
        <v>1116</v>
      </c>
      <c r="D20" s="13">
        <v>9037856</v>
      </c>
      <c r="E20" s="14">
        <v>13009.99</v>
      </c>
      <c r="F20" s="15">
        <v>1.38E-2</v>
      </c>
      <c r="G20" s="15"/>
    </row>
    <row r="21" spans="1:7" x14ac:dyDescent="0.3">
      <c r="A21" s="12" t="s">
        <v>1662</v>
      </c>
      <c r="B21" s="30" t="s">
        <v>1663</v>
      </c>
      <c r="C21" s="30" t="s">
        <v>1176</v>
      </c>
      <c r="D21" s="13">
        <v>178259</v>
      </c>
      <c r="E21" s="14">
        <v>12768.69</v>
      </c>
      <c r="F21" s="15">
        <v>1.3599999999999999E-2</v>
      </c>
      <c r="G21" s="15"/>
    </row>
    <row r="22" spans="1:7" x14ac:dyDescent="0.3">
      <c r="A22" s="12" t="s">
        <v>1186</v>
      </c>
      <c r="B22" s="30" t="s">
        <v>1187</v>
      </c>
      <c r="C22" s="30" t="s">
        <v>1116</v>
      </c>
      <c r="D22" s="13">
        <v>906770</v>
      </c>
      <c r="E22" s="14">
        <v>12496.65</v>
      </c>
      <c r="F22" s="15">
        <v>1.3299999999999999E-2</v>
      </c>
      <c r="G22" s="15"/>
    </row>
    <row r="23" spans="1:7" x14ac:dyDescent="0.3">
      <c r="A23" s="12" t="s">
        <v>1127</v>
      </c>
      <c r="B23" s="30" t="s">
        <v>1128</v>
      </c>
      <c r="C23" s="30" t="s">
        <v>1129</v>
      </c>
      <c r="D23" s="13">
        <v>998597</v>
      </c>
      <c r="E23" s="14">
        <v>11100.4</v>
      </c>
      <c r="F23" s="15">
        <v>1.18E-2</v>
      </c>
      <c r="G23" s="15"/>
    </row>
    <row r="24" spans="1:7" x14ac:dyDescent="0.3">
      <c r="A24" s="12" t="s">
        <v>1233</v>
      </c>
      <c r="B24" s="30" t="s">
        <v>1234</v>
      </c>
      <c r="C24" s="30" t="s">
        <v>1183</v>
      </c>
      <c r="D24" s="13">
        <v>201537</v>
      </c>
      <c r="E24" s="14">
        <v>10823.95</v>
      </c>
      <c r="F24" s="15">
        <v>1.15E-2</v>
      </c>
      <c r="G24" s="15"/>
    </row>
    <row r="25" spans="1:7" x14ac:dyDescent="0.3">
      <c r="A25" s="12" t="s">
        <v>1184</v>
      </c>
      <c r="B25" s="30" t="s">
        <v>1185</v>
      </c>
      <c r="C25" s="30" t="s">
        <v>1144</v>
      </c>
      <c r="D25" s="13">
        <v>105374</v>
      </c>
      <c r="E25" s="14">
        <v>10541.4</v>
      </c>
      <c r="F25" s="15">
        <v>1.12E-2</v>
      </c>
      <c r="G25" s="15"/>
    </row>
    <row r="26" spans="1:7" x14ac:dyDescent="0.3">
      <c r="A26" s="12" t="s">
        <v>1335</v>
      </c>
      <c r="B26" s="30" t="s">
        <v>1336</v>
      </c>
      <c r="C26" s="30" t="s">
        <v>1243</v>
      </c>
      <c r="D26" s="13">
        <v>2489202</v>
      </c>
      <c r="E26" s="14">
        <v>10477.049999999999</v>
      </c>
      <c r="F26" s="15">
        <v>1.12E-2</v>
      </c>
      <c r="G26" s="15"/>
    </row>
    <row r="27" spans="1:7" x14ac:dyDescent="0.3">
      <c r="A27" s="12" t="s">
        <v>1664</v>
      </c>
      <c r="B27" s="30" t="s">
        <v>1665</v>
      </c>
      <c r="C27" s="30" t="s">
        <v>1214</v>
      </c>
      <c r="D27" s="13">
        <v>405141</v>
      </c>
      <c r="E27" s="14">
        <v>10148.98</v>
      </c>
      <c r="F27" s="15">
        <v>1.0800000000000001E-2</v>
      </c>
      <c r="G27" s="15"/>
    </row>
    <row r="28" spans="1:7" x14ac:dyDescent="0.3">
      <c r="A28" s="12" t="s">
        <v>1172</v>
      </c>
      <c r="B28" s="30" t="s">
        <v>1173</v>
      </c>
      <c r="C28" s="30" t="s">
        <v>1163</v>
      </c>
      <c r="D28" s="13">
        <v>8087500</v>
      </c>
      <c r="E28" s="14">
        <v>9939.5400000000009</v>
      </c>
      <c r="F28" s="15">
        <v>1.06E-2</v>
      </c>
      <c r="G28" s="15"/>
    </row>
    <row r="29" spans="1:7" x14ac:dyDescent="0.3">
      <c r="A29" s="12" t="s">
        <v>1145</v>
      </c>
      <c r="B29" s="30" t="s">
        <v>1146</v>
      </c>
      <c r="C29" s="30" t="s">
        <v>1147</v>
      </c>
      <c r="D29" s="13">
        <v>2100000</v>
      </c>
      <c r="E29" s="14">
        <v>9656.85</v>
      </c>
      <c r="F29" s="15">
        <v>1.03E-2</v>
      </c>
      <c r="G29" s="15"/>
    </row>
    <row r="30" spans="1:7" x14ac:dyDescent="0.3">
      <c r="A30" s="12" t="s">
        <v>1449</v>
      </c>
      <c r="B30" s="30" t="s">
        <v>1450</v>
      </c>
      <c r="C30" s="30" t="s">
        <v>1282</v>
      </c>
      <c r="D30" s="13">
        <v>272000</v>
      </c>
      <c r="E30" s="14">
        <v>8856.59</v>
      </c>
      <c r="F30" s="15">
        <v>9.4000000000000004E-3</v>
      </c>
      <c r="G30" s="15"/>
    </row>
    <row r="31" spans="1:7" x14ac:dyDescent="0.3">
      <c r="A31" s="12" t="s">
        <v>1373</v>
      </c>
      <c r="B31" s="30" t="s">
        <v>1374</v>
      </c>
      <c r="C31" s="30" t="s">
        <v>1375</v>
      </c>
      <c r="D31" s="13">
        <v>172383</v>
      </c>
      <c r="E31" s="14">
        <v>7701.64</v>
      </c>
      <c r="F31" s="15">
        <v>8.2000000000000007E-3</v>
      </c>
      <c r="G31" s="15"/>
    </row>
    <row r="32" spans="1:7" x14ac:dyDescent="0.3">
      <c r="A32" s="12" t="s">
        <v>1666</v>
      </c>
      <c r="B32" s="30" t="s">
        <v>1667</v>
      </c>
      <c r="C32" s="30" t="s">
        <v>1144</v>
      </c>
      <c r="D32" s="13">
        <v>481821</v>
      </c>
      <c r="E32" s="14">
        <v>7590.61</v>
      </c>
      <c r="F32" s="15">
        <v>8.0999999999999996E-3</v>
      </c>
      <c r="G32" s="15"/>
    </row>
    <row r="33" spans="1:7" x14ac:dyDescent="0.3">
      <c r="A33" s="12" t="s">
        <v>1140</v>
      </c>
      <c r="B33" s="30" t="s">
        <v>1141</v>
      </c>
      <c r="C33" s="30" t="s">
        <v>1116</v>
      </c>
      <c r="D33" s="13">
        <v>415430</v>
      </c>
      <c r="E33" s="14">
        <v>7306.38</v>
      </c>
      <c r="F33" s="15">
        <v>7.7999999999999996E-3</v>
      </c>
      <c r="G33" s="15"/>
    </row>
    <row r="34" spans="1:7" x14ac:dyDescent="0.3">
      <c r="A34" s="12" t="s">
        <v>1254</v>
      </c>
      <c r="B34" s="30" t="s">
        <v>1255</v>
      </c>
      <c r="C34" s="30" t="s">
        <v>1183</v>
      </c>
      <c r="D34" s="13">
        <v>589446</v>
      </c>
      <c r="E34" s="14">
        <v>7084.85</v>
      </c>
      <c r="F34" s="15">
        <v>7.4999999999999997E-3</v>
      </c>
      <c r="G34" s="15"/>
    </row>
    <row r="35" spans="1:7" x14ac:dyDescent="0.3">
      <c r="A35" s="12" t="s">
        <v>1283</v>
      </c>
      <c r="B35" s="30" t="s">
        <v>1284</v>
      </c>
      <c r="C35" s="30" t="s">
        <v>1285</v>
      </c>
      <c r="D35" s="13">
        <v>283719</v>
      </c>
      <c r="E35" s="14">
        <v>6908.56</v>
      </c>
      <c r="F35" s="15">
        <v>7.4000000000000003E-3</v>
      </c>
      <c r="G35" s="15"/>
    </row>
    <row r="36" spans="1:7" x14ac:dyDescent="0.3">
      <c r="A36" s="12" t="s">
        <v>1123</v>
      </c>
      <c r="B36" s="30" t="s">
        <v>1124</v>
      </c>
      <c r="C36" s="30" t="s">
        <v>1116</v>
      </c>
      <c r="D36" s="13">
        <v>3687000</v>
      </c>
      <c r="E36" s="14">
        <v>6900.22</v>
      </c>
      <c r="F36" s="15">
        <v>7.3000000000000001E-3</v>
      </c>
      <c r="G36" s="15"/>
    </row>
    <row r="37" spans="1:7" x14ac:dyDescent="0.3">
      <c r="A37" s="12" t="s">
        <v>1668</v>
      </c>
      <c r="B37" s="30" t="s">
        <v>1669</v>
      </c>
      <c r="C37" s="30" t="s">
        <v>1176</v>
      </c>
      <c r="D37" s="13">
        <v>485577</v>
      </c>
      <c r="E37" s="14">
        <v>6873.59</v>
      </c>
      <c r="F37" s="15">
        <v>7.3000000000000001E-3</v>
      </c>
      <c r="G37" s="15"/>
    </row>
    <row r="38" spans="1:7" x14ac:dyDescent="0.3">
      <c r="A38" s="12" t="s">
        <v>1155</v>
      </c>
      <c r="B38" s="30" t="s">
        <v>1156</v>
      </c>
      <c r="C38" s="30" t="s">
        <v>1157</v>
      </c>
      <c r="D38" s="13">
        <v>508739</v>
      </c>
      <c r="E38" s="14">
        <v>6575.71</v>
      </c>
      <c r="F38" s="15">
        <v>7.0000000000000001E-3</v>
      </c>
      <c r="G38" s="15"/>
    </row>
    <row r="39" spans="1:7" x14ac:dyDescent="0.3">
      <c r="A39" s="12" t="s">
        <v>1670</v>
      </c>
      <c r="B39" s="30" t="s">
        <v>1671</v>
      </c>
      <c r="C39" s="30" t="s">
        <v>1253</v>
      </c>
      <c r="D39" s="13">
        <v>1070000</v>
      </c>
      <c r="E39" s="14">
        <v>6342.96</v>
      </c>
      <c r="F39" s="15">
        <v>6.7999999999999996E-3</v>
      </c>
      <c r="G39" s="15"/>
    </row>
    <row r="40" spans="1:7" x14ac:dyDescent="0.3">
      <c r="A40" s="12" t="s">
        <v>1394</v>
      </c>
      <c r="B40" s="30" t="s">
        <v>1395</v>
      </c>
      <c r="C40" s="30" t="s">
        <v>1152</v>
      </c>
      <c r="D40" s="13">
        <v>71608</v>
      </c>
      <c r="E40" s="14">
        <v>5941.64</v>
      </c>
      <c r="F40" s="15">
        <v>6.3E-3</v>
      </c>
      <c r="G40" s="15"/>
    </row>
    <row r="41" spans="1:7" x14ac:dyDescent="0.3">
      <c r="A41" s="12" t="s">
        <v>1672</v>
      </c>
      <c r="B41" s="30" t="s">
        <v>1673</v>
      </c>
      <c r="C41" s="30" t="s">
        <v>1176</v>
      </c>
      <c r="D41" s="13">
        <v>2468822</v>
      </c>
      <c r="E41" s="14">
        <v>5764.7</v>
      </c>
      <c r="F41" s="15">
        <v>6.1000000000000004E-3</v>
      </c>
      <c r="G41" s="15"/>
    </row>
    <row r="42" spans="1:7" x14ac:dyDescent="0.3">
      <c r="A42" s="12" t="s">
        <v>1272</v>
      </c>
      <c r="B42" s="30" t="s">
        <v>1273</v>
      </c>
      <c r="C42" s="30" t="s">
        <v>1219</v>
      </c>
      <c r="D42" s="13">
        <v>127485</v>
      </c>
      <c r="E42" s="14">
        <v>5585.82</v>
      </c>
      <c r="F42" s="15">
        <v>5.8999999999999999E-3</v>
      </c>
      <c r="G42" s="15"/>
    </row>
    <row r="43" spans="1:7" x14ac:dyDescent="0.3">
      <c r="A43" s="12" t="s">
        <v>1674</v>
      </c>
      <c r="B43" s="30" t="s">
        <v>1675</v>
      </c>
      <c r="C43" s="30" t="s">
        <v>1171</v>
      </c>
      <c r="D43" s="13">
        <v>839213</v>
      </c>
      <c r="E43" s="14">
        <v>5512.79</v>
      </c>
      <c r="F43" s="15">
        <v>5.8999999999999999E-3</v>
      </c>
      <c r="G43" s="15"/>
    </row>
    <row r="44" spans="1:7" x14ac:dyDescent="0.3">
      <c r="A44" s="12" t="s">
        <v>1676</v>
      </c>
      <c r="B44" s="30" t="s">
        <v>1677</v>
      </c>
      <c r="C44" s="30" t="s">
        <v>1116</v>
      </c>
      <c r="D44" s="13">
        <v>1448335</v>
      </c>
      <c r="E44" s="14">
        <v>5484.12</v>
      </c>
      <c r="F44" s="15">
        <v>5.7999999999999996E-3</v>
      </c>
      <c r="G44" s="15"/>
    </row>
    <row r="45" spans="1:7" x14ac:dyDescent="0.3">
      <c r="A45" s="12" t="s">
        <v>1306</v>
      </c>
      <c r="B45" s="30" t="s">
        <v>1307</v>
      </c>
      <c r="C45" s="30" t="s">
        <v>1129</v>
      </c>
      <c r="D45" s="13">
        <v>860499</v>
      </c>
      <c r="E45" s="14">
        <v>5385.43</v>
      </c>
      <c r="F45" s="15">
        <v>5.7000000000000002E-3</v>
      </c>
      <c r="G45" s="15"/>
    </row>
    <row r="46" spans="1:7" x14ac:dyDescent="0.3">
      <c r="A46" s="12" t="s">
        <v>1349</v>
      </c>
      <c r="B46" s="30" t="s">
        <v>1350</v>
      </c>
      <c r="C46" s="30" t="s">
        <v>1144</v>
      </c>
      <c r="D46" s="13">
        <v>379269</v>
      </c>
      <c r="E46" s="14">
        <v>5385.24</v>
      </c>
      <c r="F46" s="15">
        <v>5.7000000000000002E-3</v>
      </c>
      <c r="G46" s="15"/>
    </row>
    <row r="47" spans="1:7" x14ac:dyDescent="0.3">
      <c r="A47" s="12" t="s">
        <v>1256</v>
      </c>
      <c r="B47" s="30" t="s">
        <v>1257</v>
      </c>
      <c r="C47" s="30" t="s">
        <v>1183</v>
      </c>
      <c r="D47" s="13">
        <v>450000</v>
      </c>
      <c r="E47" s="14">
        <v>5274.68</v>
      </c>
      <c r="F47" s="15">
        <v>5.5999999999999999E-3</v>
      </c>
      <c r="G47" s="15"/>
    </row>
    <row r="48" spans="1:7" x14ac:dyDescent="0.3">
      <c r="A48" s="12" t="s">
        <v>1341</v>
      </c>
      <c r="B48" s="30" t="s">
        <v>1342</v>
      </c>
      <c r="C48" s="30" t="s">
        <v>1343</v>
      </c>
      <c r="D48" s="13">
        <v>2285873</v>
      </c>
      <c r="E48" s="14">
        <v>5258.65</v>
      </c>
      <c r="F48" s="15">
        <v>5.5999999999999999E-3</v>
      </c>
      <c r="G48" s="15"/>
    </row>
    <row r="49" spans="1:7" x14ac:dyDescent="0.3">
      <c r="A49" s="12" t="s">
        <v>1678</v>
      </c>
      <c r="B49" s="30" t="s">
        <v>1679</v>
      </c>
      <c r="C49" s="30" t="s">
        <v>1288</v>
      </c>
      <c r="D49" s="13">
        <v>140109</v>
      </c>
      <c r="E49" s="14">
        <v>5177.24</v>
      </c>
      <c r="F49" s="15">
        <v>5.4999999999999997E-3</v>
      </c>
      <c r="G49" s="15"/>
    </row>
    <row r="50" spans="1:7" x14ac:dyDescent="0.3">
      <c r="A50" s="12" t="s">
        <v>1680</v>
      </c>
      <c r="B50" s="30" t="s">
        <v>1681</v>
      </c>
      <c r="C50" s="30" t="s">
        <v>1248</v>
      </c>
      <c r="D50" s="13">
        <v>857995</v>
      </c>
      <c r="E50" s="14">
        <v>5058.3100000000004</v>
      </c>
      <c r="F50" s="15">
        <v>5.4000000000000003E-3</v>
      </c>
      <c r="G50" s="15"/>
    </row>
    <row r="51" spans="1:7" x14ac:dyDescent="0.3">
      <c r="A51" s="12" t="s">
        <v>1419</v>
      </c>
      <c r="B51" s="30" t="s">
        <v>1420</v>
      </c>
      <c r="C51" s="30" t="s">
        <v>1346</v>
      </c>
      <c r="D51" s="13">
        <v>500000</v>
      </c>
      <c r="E51" s="14">
        <v>5025.75</v>
      </c>
      <c r="F51" s="15">
        <v>5.3E-3</v>
      </c>
      <c r="G51" s="15"/>
    </row>
    <row r="52" spans="1:7" x14ac:dyDescent="0.3">
      <c r="A52" s="12" t="s">
        <v>1415</v>
      </c>
      <c r="B52" s="30" t="s">
        <v>1416</v>
      </c>
      <c r="C52" s="30" t="s">
        <v>1129</v>
      </c>
      <c r="D52" s="13">
        <v>21458</v>
      </c>
      <c r="E52" s="14">
        <v>4958.8500000000004</v>
      </c>
      <c r="F52" s="15">
        <v>5.3E-3</v>
      </c>
      <c r="G52" s="15"/>
    </row>
    <row r="53" spans="1:7" x14ac:dyDescent="0.3">
      <c r="A53" s="12" t="s">
        <v>1347</v>
      </c>
      <c r="B53" s="30" t="s">
        <v>1348</v>
      </c>
      <c r="C53" s="30" t="s">
        <v>1157</v>
      </c>
      <c r="D53" s="13">
        <v>372364</v>
      </c>
      <c r="E53" s="14">
        <v>4891.75</v>
      </c>
      <c r="F53" s="15">
        <v>5.1999999999999998E-3</v>
      </c>
      <c r="G53" s="15"/>
    </row>
    <row r="54" spans="1:7" x14ac:dyDescent="0.3">
      <c r="A54" s="12" t="s">
        <v>1682</v>
      </c>
      <c r="B54" s="30" t="s">
        <v>1683</v>
      </c>
      <c r="C54" s="30" t="s">
        <v>1282</v>
      </c>
      <c r="D54" s="13">
        <v>331164</v>
      </c>
      <c r="E54" s="14">
        <v>4870.59</v>
      </c>
      <c r="F54" s="15">
        <v>5.1999999999999998E-3</v>
      </c>
      <c r="G54" s="15"/>
    </row>
    <row r="55" spans="1:7" x14ac:dyDescent="0.3">
      <c r="A55" s="12" t="s">
        <v>1684</v>
      </c>
      <c r="B55" s="30" t="s">
        <v>1685</v>
      </c>
      <c r="C55" s="30" t="s">
        <v>1295</v>
      </c>
      <c r="D55" s="13">
        <v>359391</v>
      </c>
      <c r="E55" s="14">
        <v>4833.8100000000004</v>
      </c>
      <c r="F55" s="15">
        <v>5.1000000000000004E-3</v>
      </c>
      <c r="G55" s="15"/>
    </row>
    <row r="56" spans="1:7" x14ac:dyDescent="0.3">
      <c r="A56" s="12" t="s">
        <v>1431</v>
      </c>
      <c r="B56" s="30" t="s">
        <v>1432</v>
      </c>
      <c r="C56" s="30" t="s">
        <v>1176</v>
      </c>
      <c r="D56" s="13">
        <v>587698</v>
      </c>
      <c r="E56" s="14">
        <v>4798.8500000000004</v>
      </c>
      <c r="F56" s="15">
        <v>5.1000000000000004E-3</v>
      </c>
      <c r="G56" s="15"/>
    </row>
    <row r="57" spans="1:7" x14ac:dyDescent="0.3">
      <c r="A57" s="12" t="s">
        <v>1366</v>
      </c>
      <c r="B57" s="30" t="s">
        <v>1367</v>
      </c>
      <c r="C57" s="30" t="s">
        <v>1368</v>
      </c>
      <c r="D57" s="13">
        <v>11492</v>
      </c>
      <c r="E57" s="14">
        <v>4614.41</v>
      </c>
      <c r="F57" s="15">
        <v>4.8999999999999998E-3</v>
      </c>
      <c r="G57" s="15"/>
    </row>
    <row r="58" spans="1:7" x14ac:dyDescent="0.3">
      <c r="A58" s="12" t="s">
        <v>1447</v>
      </c>
      <c r="B58" s="30" t="s">
        <v>1448</v>
      </c>
      <c r="C58" s="30" t="s">
        <v>1375</v>
      </c>
      <c r="D58" s="13">
        <v>20959</v>
      </c>
      <c r="E58" s="14">
        <v>4608.13</v>
      </c>
      <c r="F58" s="15">
        <v>4.8999999999999998E-3</v>
      </c>
      <c r="G58" s="15"/>
    </row>
    <row r="59" spans="1:7" x14ac:dyDescent="0.3">
      <c r="A59" s="12" t="s">
        <v>1686</v>
      </c>
      <c r="B59" s="30" t="s">
        <v>1687</v>
      </c>
      <c r="C59" s="30" t="s">
        <v>1243</v>
      </c>
      <c r="D59" s="13">
        <v>489033</v>
      </c>
      <c r="E59" s="14">
        <v>4588.3500000000004</v>
      </c>
      <c r="F59" s="15">
        <v>4.8999999999999998E-3</v>
      </c>
      <c r="G59" s="15"/>
    </row>
    <row r="60" spans="1:7" x14ac:dyDescent="0.3">
      <c r="A60" s="12" t="s">
        <v>1688</v>
      </c>
      <c r="B60" s="30" t="s">
        <v>1689</v>
      </c>
      <c r="C60" s="30" t="s">
        <v>1690</v>
      </c>
      <c r="D60" s="13">
        <v>2490000</v>
      </c>
      <c r="E60" s="14">
        <v>4577.87</v>
      </c>
      <c r="F60" s="15">
        <v>4.8999999999999998E-3</v>
      </c>
      <c r="G60" s="15"/>
    </row>
    <row r="61" spans="1:7" x14ac:dyDescent="0.3">
      <c r="A61" s="12" t="s">
        <v>1691</v>
      </c>
      <c r="B61" s="30" t="s">
        <v>1692</v>
      </c>
      <c r="C61" s="30" t="s">
        <v>1316</v>
      </c>
      <c r="D61" s="13">
        <v>745088</v>
      </c>
      <c r="E61" s="14">
        <v>4486.92</v>
      </c>
      <c r="F61" s="15">
        <v>4.7999999999999996E-3</v>
      </c>
      <c r="G61" s="15"/>
    </row>
    <row r="62" spans="1:7" x14ac:dyDescent="0.3">
      <c r="A62" s="12" t="s">
        <v>1411</v>
      </c>
      <c r="B62" s="30" t="s">
        <v>1412</v>
      </c>
      <c r="C62" s="30" t="s">
        <v>1316</v>
      </c>
      <c r="D62" s="13">
        <v>4584403</v>
      </c>
      <c r="E62" s="14">
        <v>4391.8599999999997</v>
      </c>
      <c r="F62" s="15">
        <v>4.7000000000000002E-3</v>
      </c>
      <c r="G62" s="15"/>
    </row>
    <row r="63" spans="1:7" x14ac:dyDescent="0.3">
      <c r="A63" s="12" t="s">
        <v>1693</v>
      </c>
      <c r="B63" s="30" t="s">
        <v>1694</v>
      </c>
      <c r="C63" s="30" t="s">
        <v>1404</v>
      </c>
      <c r="D63" s="13">
        <v>745665</v>
      </c>
      <c r="E63" s="14">
        <v>4250.66</v>
      </c>
      <c r="F63" s="15">
        <v>4.4999999999999997E-3</v>
      </c>
      <c r="G63" s="15"/>
    </row>
    <row r="64" spans="1:7" x14ac:dyDescent="0.3">
      <c r="A64" s="12" t="s">
        <v>1695</v>
      </c>
      <c r="B64" s="30" t="s">
        <v>1696</v>
      </c>
      <c r="C64" s="30" t="s">
        <v>1697</v>
      </c>
      <c r="D64" s="13">
        <v>13628</v>
      </c>
      <c r="E64" s="14">
        <v>4245.6099999999997</v>
      </c>
      <c r="F64" s="15">
        <v>4.4999999999999997E-3</v>
      </c>
      <c r="G64" s="15"/>
    </row>
    <row r="65" spans="1:7" x14ac:dyDescent="0.3">
      <c r="A65" s="12" t="s">
        <v>1698</v>
      </c>
      <c r="B65" s="30" t="s">
        <v>1699</v>
      </c>
      <c r="C65" s="30" t="s">
        <v>1276</v>
      </c>
      <c r="D65" s="13">
        <v>87170</v>
      </c>
      <c r="E65" s="14">
        <v>4217.55</v>
      </c>
      <c r="F65" s="15">
        <v>4.4999999999999997E-3</v>
      </c>
      <c r="G65" s="15"/>
    </row>
    <row r="66" spans="1:7" x14ac:dyDescent="0.3">
      <c r="A66" s="12" t="s">
        <v>1312</v>
      </c>
      <c r="B66" s="30" t="s">
        <v>1313</v>
      </c>
      <c r="C66" s="30" t="s">
        <v>1176</v>
      </c>
      <c r="D66" s="13">
        <v>282576</v>
      </c>
      <c r="E66" s="14">
        <v>4207.2700000000004</v>
      </c>
      <c r="F66" s="15">
        <v>4.4999999999999997E-3</v>
      </c>
      <c r="G66" s="15"/>
    </row>
    <row r="67" spans="1:7" x14ac:dyDescent="0.3">
      <c r="A67" s="12" t="s">
        <v>1700</v>
      </c>
      <c r="B67" s="30" t="s">
        <v>1701</v>
      </c>
      <c r="C67" s="30" t="s">
        <v>1176</v>
      </c>
      <c r="D67" s="13">
        <v>101165</v>
      </c>
      <c r="E67" s="14">
        <v>4016.91</v>
      </c>
      <c r="F67" s="15">
        <v>4.3E-3</v>
      </c>
      <c r="G67" s="15"/>
    </row>
    <row r="68" spans="1:7" x14ac:dyDescent="0.3">
      <c r="A68" s="12" t="s">
        <v>1331</v>
      </c>
      <c r="B68" s="30" t="s">
        <v>1332</v>
      </c>
      <c r="C68" s="30" t="s">
        <v>1265</v>
      </c>
      <c r="D68" s="13">
        <v>394794</v>
      </c>
      <c r="E68" s="14">
        <v>3977.75</v>
      </c>
      <c r="F68" s="15">
        <v>4.1999999999999997E-3</v>
      </c>
      <c r="G68" s="15"/>
    </row>
    <row r="69" spans="1:7" x14ac:dyDescent="0.3">
      <c r="A69" s="12" t="s">
        <v>1702</v>
      </c>
      <c r="B69" s="30" t="s">
        <v>1703</v>
      </c>
      <c r="C69" s="30" t="s">
        <v>1144</v>
      </c>
      <c r="D69" s="13">
        <v>118923</v>
      </c>
      <c r="E69" s="14">
        <v>3967.98</v>
      </c>
      <c r="F69" s="15">
        <v>4.1999999999999997E-3</v>
      </c>
      <c r="G69" s="15"/>
    </row>
    <row r="70" spans="1:7" x14ac:dyDescent="0.3">
      <c r="A70" s="12" t="s">
        <v>1314</v>
      </c>
      <c r="B70" s="30" t="s">
        <v>1315</v>
      </c>
      <c r="C70" s="30" t="s">
        <v>1316</v>
      </c>
      <c r="D70" s="13">
        <v>21037</v>
      </c>
      <c r="E70" s="14">
        <v>3907.38</v>
      </c>
      <c r="F70" s="15">
        <v>4.1999999999999997E-3</v>
      </c>
      <c r="G70" s="15"/>
    </row>
    <row r="71" spans="1:7" x14ac:dyDescent="0.3">
      <c r="A71" s="12" t="s">
        <v>1704</v>
      </c>
      <c r="B71" s="30" t="s">
        <v>1705</v>
      </c>
      <c r="C71" s="30" t="s">
        <v>1316</v>
      </c>
      <c r="D71" s="13">
        <v>78776</v>
      </c>
      <c r="E71" s="14">
        <v>3874.28</v>
      </c>
      <c r="F71" s="15">
        <v>4.1000000000000003E-3</v>
      </c>
      <c r="G71" s="15"/>
    </row>
    <row r="72" spans="1:7" x14ac:dyDescent="0.3">
      <c r="A72" s="12" t="s">
        <v>1706</v>
      </c>
      <c r="B72" s="30" t="s">
        <v>1707</v>
      </c>
      <c r="C72" s="30" t="s">
        <v>1219</v>
      </c>
      <c r="D72" s="13">
        <v>752490</v>
      </c>
      <c r="E72" s="14">
        <v>3781.64</v>
      </c>
      <c r="F72" s="15">
        <v>4.0000000000000001E-3</v>
      </c>
      <c r="G72" s="15"/>
    </row>
    <row r="73" spans="1:7" x14ac:dyDescent="0.3">
      <c r="A73" s="12" t="s">
        <v>1194</v>
      </c>
      <c r="B73" s="30" t="s">
        <v>1195</v>
      </c>
      <c r="C73" s="30" t="s">
        <v>1152</v>
      </c>
      <c r="D73" s="13">
        <v>113883</v>
      </c>
      <c r="E73" s="14">
        <v>3753.24</v>
      </c>
      <c r="F73" s="15">
        <v>4.0000000000000001E-3</v>
      </c>
      <c r="G73" s="15"/>
    </row>
    <row r="74" spans="1:7" x14ac:dyDescent="0.3">
      <c r="A74" s="12" t="s">
        <v>1708</v>
      </c>
      <c r="B74" s="30" t="s">
        <v>1709</v>
      </c>
      <c r="C74" s="30" t="s">
        <v>1276</v>
      </c>
      <c r="D74" s="13">
        <v>363311</v>
      </c>
      <c r="E74" s="14">
        <v>3728.12</v>
      </c>
      <c r="F74" s="15">
        <v>4.0000000000000001E-3</v>
      </c>
      <c r="G74" s="15"/>
    </row>
    <row r="75" spans="1:7" x14ac:dyDescent="0.3">
      <c r="A75" s="12" t="s">
        <v>1413</v>
      </c>
      <c r="B75" s="30" t="s">
        <v>1414</v>
      </c>
      <c r="C75" s="30" t="s">
        <v>1207</v>
      </c>
      <c r="D75" s="13">
        <v>340000</v>
      </c>
      <c r="E75" s="14">
        <v>3709.23</v>
      </c>
      <c r="F75" s="15">
        <v>3.8999999999999998E-3</v>
      </c>
      <c r="G75" s="15"/>
    </row>
    <row r="76" spans="1:7" x14ac:dyDescent="0.3">
      <c r="A76" s="12" t="s">
        <v>1710</v>
      </c>
      <c r="B76" s="30" t="s">
        <v>1711</v>
      </c>
      <c r="C76" s="30" t="s">
        <v>1712</v>
      </c>
      <c r="D76" s="13">
        <v>83421</v>
      </c>
      <c r="E76" s="14">
        <v>3674.07</v>
      </c>
      <c r="F76" s="15">
        <v>3.8999999999999998E-3</v>
      </c>
      <c r="G76" s="15"/>
    </row>
    <row r="77" spans="1:7" x14ac:dyDescent="0.3">
      <c r="A77" s="12" t="s">
        <v>1228</v>
      </c>
      <c r="B77" s="30" t="s">
        <v>1229</v>
      </c>
      <c r="C77" s="30" t="s">
        <v>1230</v>
      </c>
      <c r="D77" s="13">
        <v>217216</v>
      </c>
      <c r="E77" s="14">
        <v>3667.15</v>
      </c>
      <c r="F77" s="15">
        <v>3.8999999999999998E-3</v>
      </c>
      <c r="G77" s="15"/>
    </row>
    <row r="78" spans="1:7" x14ac:dyDescent="0.3">
      <c r="A78" s="12" t="s">
        <v>1713</v>
      </c>
      <c r="B78" s="30" t="s">
        <v>1714</v>
      </c>
      <c r="C78" s="30" t="s">
        <v>1183</v>
      </c>
      <c r="D78" s="13">
        <v>49499</v>
      </c>
      <c r="E78" s="14">
        <v>3587.24</v>
      </c>
      <c r="F78" s="15">
        <v>3.8E-3</v>
      </c>
      <c r="G78" s="15"/>
    </row>
    <row r="79" spans="1:7" x14ac:dyDescent="0.3">
      <c r="A79" s="12" t="s">
        <v>1715</v>
      </c>
      <c r="B79" s="30" t="s">
        <v>1716</v>
      </c>
      <c r="C79" s="30" t="s">
        <v>1295</v>
      </c>
      <c r="D79" s="13">
        <v>92869</v>
      </c>
      <c r="E79" s="14">
        <v>3455.1</v>
      </c>
      <c r="F79" s="15">
        <v>3.7000000000000002E-3</v>
      </c>
      <c r="G79" s="15"/>
    </row>
    <row r="80" spans="1:7" x14ac:dyDescent="0.3">
      <c r="A80" s="12" t="s">
        <v>1451</v>
      </c>
      <c r="B80" s="30" t="s">
        <v>1452</v>
      </c>
      <c r="C80" s="30" t="s">
        <v>1129</v>
      </c>
      <c r="D80" s="13">
        <v>182554</v>
      </c>
      <c r="E80" s="14">
        <v>3363.56</v>
      </c>
      <c r="F80" s="15">
        <v>3.5999999999999999E-3</v>
      </c>
      <c r="G80" s="15"/>
    </row>
    <row r="81" spans="1:7" x14ac:dyDescent="0.3">
      <c r="A81" s="12" t="s">
        <v>1380</v>
      </c>
      <c r="B81" s="30" t="s">
        <v>1381</v>
      </c>
      <c r="C81" s="30" t="s">
        <v>1176</v>
      </c>
      <c r="D81" s="13">
        <v>406348</v>
      </c>
      <c r="E81" s="14">
        <v>3053.1</v>
      </c>
      <c r="F81" s="15">
        <v>3.2000000000000002E-3</v>
      </c>
      <c r="G81" s="15"/>
    </row>
    <row r="82" spans="1:7" x14ac:dyDescent="0.3">
      <c r="A82" s="12" t="s">
        <v>1717</v>
      </c>
      <c r="B82" s="30" t="s">
        <v>1718</v>
      </c>
      <c r="C82" s="30" t="s">
        <v>1282</v>
      </c>
      <c r="D82" s="13">
        <v>446605</v>
      </c>
      <c r="E82" s="14">
        <v>2972.83</v>
      </c>
      <c r="F82" s="15">
        <v>3.2000000000000002E-3</v>
      </c>
      <c r="G82" s="15"/>
    </row>
    <row r="83" spans="1:7" x14ac:dyDescent="0.3">
      <c r="A83" s="12" t="s">
        <v>1356</v>
      </c>
      <c r="B83" s="30" t="s">
        <v>1357</v>
      </c>
      <c r="C83" s="30" t="s">
        <v>1183</v>
      </c>
      <c r="D83" s="13">
        <v>52673</v>
      </c>
      <c r="E83" s="14">
        <v>2879.34</v>
      </c>
      <c r="F83" s="15">
        <v>3.0999999999999999E-3</v>
      </c>
      <c r="G83" s="15"/>
    </row>
    <row r="84" spans="1:7" x14ac:dyDescent="0.3">
      <c r="A84" s="12" t="s">
        <v>1150</v>
      </c>
      <c r="B84" s="30" t="s">
        <v>1151</v>
      </c>
      <c r="C84" s="30" t="s">
        <v>1152</v>
      </c>
      <c r="D84" s="13">
        <v>631800</v>
      </c>
      <c r="E84" s="14">
        <v>2706.63</v>
      </c>
      <c r="F84" s="15">
        <v>2.8999999999999998E-3</v>
      </c>
      <c r="G84" s="15"/>
    </row>
    <row r="85" spans="1:7" x14ac:dyDescent="0.3">
      <c r="A85" s="12" t="s">
        <v>1719</v>
      </c>
      <c r="B85" s="30" t="s">
        <v>1720</v>
      </c>
      <c r="C85" s="30" t="s">
        <v>1253</v>
      </c>
      <c r="D85" s="13">
        <v>987600</v>
      </c>
      <c r="E85" s="14">
        <v>2448.2600000000002</v>
      </c>
      <c r="F85" s="15">
        <v>2.5999999999999999E-3</v>
      </c>
      <c r="G85" s="15"/>
    </row>
    <row r="86" spans="1:7" x14ac:dyDescent="0.3">
      <c r="A86" s="12" t="s">
        <v>1174</v>
      </c>
      <c r="B86" s="30" t="s">
        <v>1175</v>
      </c>
      <c r="C86" s="30" t="s">
        <v>1176</v>
      </c>
      <c r="D86" s="13">
        <v>1685824</v>
      </c>
      <c r="E86" s="14">
        <v>2052.4899999999998</v>
      </c>
      <c r="F86" s="15">
        <v>2.2000000000000001E-3</v>
      </c>
      <c r="G86" s="15"/>
    </row>
    <row r="87" spans="1:7" x14ac:dyDescent="0.3">
      <c r="A87" s="12" t="s">
        <v>1263</v>
      </c>
      <c r="B87" s="30" t="s">
        <v>1264</v>
      </c>
      <c r="C87" s="30" t="s">
        <v>1265</v>
      </c>
      <c r="D87" s="13">
        <v>92400</v>
      </c>
      <c r="E87" s="14">
        <v>1401.34</v>
      </c>
      <c r="F87" s="15">
        <v>1.5E-3</v>
      </c>
      <c r="G87" s="15"/>
    </row>
    <row r="88" spans="1:7" x14ac:dyDescent="0.3">
      <c r="A88" s="12" t="s">
        <v>1721</v>
      </c>
      <c r="B88" s="30" t="s">
        <v>1722</v>
      </c>
      <c r="C88" s="30" t="s">
        <v>1295</v>
      </c>
      <c r="D88" s="13">
        <v>110859</v>
      </c>
      <c r="E88" s="14">
        <v>1397.32</v>
      </c>
      <c r="F88" s="15">
        <v>1.5E-3</v>
      </c>
      <c r="G88" s="15"/>
    </row>
    <row r="89" spans="1:7" x14ac:dyDescent="0.3">
      <c r="A89" s="12" t="s">
        <v>1723</v>
      </c>
      <c r="B89" s="30" t="s">
        <v>1724</v>
      </c>
      <c r="C89" s="30" t="s">
        <v>1368</v>
      </c>
      <c r="D89" s="13">
        <v>258862</v>
      </c>
      <c r="E89" s="14">
        <v>979.79</v>
      </c>
      <c r="F89" s="15">
        <v>1E-3</v>
      </c>
      <c r="G89" s="15"/>
    </row>
    <row r="90" spans="1:7" x14ac:dyDescent="0.3">
      <c r="A90" s="12" t="s">
        <v>1132</v>
      </c>
      <c r="B90" s="30" t="s">
        <v>1133</v>
      </c>
      <c r="C90" s="30" t="s">
        <v>1134</v>
      </c>
      <c r="D90" s="13">
        <v>285000</v>
      </c>
      <c r="E90" s="14">
        <v>747.27</v>
      </c>
      <c r="F90" s="15">
        <v>8.0000000000000004E-4</v>
      </c>
      <c r="G90" s="15"/>
    </row>
    <row r="91" spans="1:7" x14ac:dyDescent="0.3">
      <c r="A91" s="12" t="s">
        <v>1135</v>
      </c>
      <c r="B91" s="30" t="s">
        <v>1136</v>
      </c>
      <c r="C91" s="30" t="s">
        <v>1116</v>
      </c>
      <c r="D91" s="13">
        <v>1136000</v>
      </c>
      <c r="E91" s="14">
        <v>715.68</v>
      </c>
      <c r="F91" s="15">
        <v>8.0000000000000004E-4</v>
      </c>
      <c r="G91" s="15"/>
    </row>
    <row r="92" spans="1:7" x14ac:dyDescent="0.3">
      <c r="A92" s="12" t="s">
        <v>1289</v>
      </c>
      <c r="B92" s="30" t="s">
        <v>1290</v>
      </c>
      <c r="C92" s="30" t="s">
        <v>1129</v>
      </c>
      <c r="D92" s="13">
        <v>10400</v>
      </c>
      <c r="E92" s="14">
        <v>378.86</v>
      </c>
      <c r="F92" s="15">
        <v>4.0000000000000002E-4</v>
      </c>
      <c r="G92" s="15"/>
    </row>
    <row r="93" spans="1:7" x14ac:dyDescent="0.3">
      <c r="A93" s="12" t="s">
        <v>1725</v>
      </c>
      <c r="B93" s="30" t="s">
        <v>1726</v>
      </c>
      <c r="C93" s="30" t="s">
        <v>1129</v>
      </c>
      <c r="D93" s="13">
        <v>31306</v>
      </c>
      <c r="E93" s="14">
        <v>304.89999999999998</v>
      </c>
      <c r="F93" s="15">
        <v>2.9999999999999997E-4</v>
      </c>
      <c r="G93" s="15"/>
    </row>
    <row r="94" spans="1:7" x14ac:dyDescent="0.3">
      <c r="A94" s="12" t="s">
        <v>1222</v>
      </c>
      <c r="B94" s="30" t="s">
        <v>1223</v>
      </c>
      <c r="C94" s="30" t="s">
        <v>1166</v>
      </c>
      <c r="D94" s="13">
        <v>472500</v>
      </c>
      <c r="E94" s="14">
        <v>291.77</v>
      </c>
      <c r="F94" s="15">
        <v>2.9999999999999997E-4</v>
      </c>
      <c r="G94" s="15"/>
    </row>
    <row r="95" spans="1:7" x14ac:dyDescent="0.3">
      <c r="A95" s="12" t="s">
        <v>1203</v>
      </c>
      <c r="B95" s="30" t="s">
        <v>1204</v>
      </c>
      <c r="C95" s="30" t="s">
        <v>1147</v>
      </c>
      <c r="D95" s="13">
        <v>262500</v>
      </c>
      <c r="E95" s="14">
        <v>247.14</v>
      </c>
      <c r="F95" s="15">
        <v>2.9999999999999997E-4</v>
      </c>
      <c r="G95" s="15"/>
    </row>
    <row r="96" spans="1:7" x14ac:dyDescent="0.3">
      <c r="A96" s="12" t="s">
        <v>1190</v>
      </c>
      <c r="B96" s="30" t="s">
        <v>1191</v>
      </c>
      <c r="C96" s="30" t="s">
        <v>1134</v>
      </c>
      <c r="D96" s="13">
        <v>9768</v>
      </c>
      <c r="E96" s="14">
        <v>174.94</v>
      </c>
      <c r="F96" s="15">
        <v>2.0000000000000001E-4</v>
      </c>
      <c r="G96" s="15"/>
    </row>
    <row r="97" spans="1:7" x14ac:dyDescent="0.3">
      <c r="A97" s="12" t="s">
        <v>1388</v>
      </c>
      <c r="B97" s="30" t="s">
        <v>1389</v>
      </c>
      <c r="C97" s="30" t="s">
        <v>1176</v>
      </c>
      <c r="D97" s="13">
        <v>80316</v>
      </c>
      <c r="E97" s="14">
        <v>100.27</v>
      </c>
      <c r="F97" s="15">
        <v>1E-4</v>
      </c>
      <c r="G97" s="15"/>
    </row>
    <row r="98" spans="1:7" x14ac:dyDescent="0.3">
      <c r="A98" s="16" t="s">
        <v>120</v>
      </c>
      <c r="B98" s="31"/>
      <c r="C98" s="31"/>
      <c r="D98" s="17"/>
      <c r="E98" s="37">
        <v>735575.87</v>
      </c>
      <c r="F98" s="38">
        <v>0.78300000000000003</v>
      </c>
      <c r="G98" s="20"/>
    </row>
    <row r="99" spans="1:7" x14ac:dyDescent="0.3">
      <c r="A99" s="16" t="s">
        <v>1453</v>
      </c>
      <c r="B99" s="30"/>
      <c r="C99" s="30"/>
      <c r="D99" s="13"/>
      <c r="E99" s="14"/>
      <c r="F99" s="15"/>
      <c r="G99" s="15"/>
    </row>
    <row r="100" spans="1:7" x14ac:dyDescent="0.3">
      <c r="A100" s="16" t="s">
        <v>120</v>
      </c>
      <c r="B100" s="30"/>
      <c r="C100" s="30"/>
      <c r="D100" s="13"/>
      <c r="E100" s="39" t="s">
        <v>112</v>
      </c>
      <c r="F100" s="40" t="s">
        <v>112</v>
      </c>
      <c r="G100" s="15"/>
    </row>
    <row r="101" spans="1:7" x14ac:dyDescent="0.3">
      <c r="A101" s="21" t="s">
        <v>150</v>
      </c>
      <c r="B101" s="32"/>
      <c r="C101" s="32"/>
      <c r="D101" s="22"/>
      <c r="E101" s="27">
        <v>735575.87</v>
      </c>
      <c r="F101" s="28">
        <v>0.78300000000000003</v>
      </c>
      <c r="G101" s="20"/>
    </row>
    <row r="102" spans="1:7" x14ac:dyDescent="0.3">
      <c r="A102" s="12"/>
      <c r="B102" s="30"/>
      <c r="C102" s="30"/>
      <c r="D102" s="13"/>
      <c r="E102" s="14"/>
      <c r="F102" s="15"/>
      <c r="G102" s="15"/>
    </row>
    <row r="103" spans="1:7" x14ac:dyDescent="0.3">
      <c r="A103" s="16" t="s">
        <v>1454</v>
      </c>
      <c r="B103" s="30"/>
      <c r="C103" s="30"/>
      <c r="D103" s="13"/>
      <c r="E103" s="14"/>
      <c r="F103" s="15"/>
      <c r="G103" s="15"/>
    </row>
    <row r="104" spans="1:7" x14ac:dyDescent="0.3">
      <c r="A104" s="16" t="s">
        <v>1455</v>
      </c>
      <c r="B104" s="30"/>
      <c r="C104" s="30"/>
      <c r="D104" s="13"/>
      <c r="E104" s="14"/>
      <c r="F104" s="15"/>
      <c r="G104" s="15"/>
    </row>
    <row r="105" spans="1:7" x14ac:dyDescent="0.3">
      <c r="A105" s="12" t="s">
        <v>1466</v>
      </c>
      <c r="B105" s="30"/>
      <c r="C105" s="30" t="s">
        <v>1176</v>
      </c>
      <c r="D105" s="13">
        <v>187200</v>
      </c>
      <c r="E105" s="14">
        <v>1538.69</v>
      </c>
      <c r="F105" s="15">
        <v>1.637E-3</v>
      </c>
      <c r="G105" s="15"/>
    </row>
    <row r="106" spans="1:7" x14ac:dyDescent="0.3">
      <c r="A106" s="12" t="s">
        <v>1502</v>
      </c>
      <c r="B106" s="30"/>
      <c r="C106" s="30" t="s">
        <v>1183</v>
      </c>
      <c r="D106" s="13">
        <v>9000</v>
      </c>
      <c r="E106" s="14">
        <v>490.14</v>
      </c>
      <c r="F106" s="15">
        <v>5.2099999999999998E-4</v>
      </c>
      <c r="G106" s="15"/>
    </row>
    <row r="107" spans="1:7" x14ac:dyDescent="0.3">
      <c r="A107" s="12" t="s">
        <v>1727</v>
      </c>
      <c r="B107" s="30"/>
      <c r="C107" s="30" t="s">
        <v>1690</v>
      </c>
      <c r="D107" s="13">
        <v>10000</v>
      </c>
      <c r="E107" s="14">
        <v>18.420000000000002</v>
      </c>
      <c r="F107" s="15">
        <v>1.9000000000000001E-5</v>
      </c>
      <c r="G107" s="15"/>
    </row>
    <row r="108" spans="1:7" x14ac:dyDescent="0.3">
      <c r="A108" s="12" t="s">
        <v>1487</v>
      </c>
      <c r="B108" s="30"/>
      <c r="C108" s="30" t="s">
        <v>1176</v>
      </c>
      <c r="D108" s="41">
        <v>-80316</v>
      </c>
      <c r="E108" s="23">
        <v>-100.92</v>
      </c>
      <c r="F108" s="24">
        <v>-1.07E-4</v>
      </c>
      <c r="G108" s="15"/>
    </row>
    <row r="109" spans="1:7" x14ac:dyDescent="0.3">
      <c r="A109" s="12" t="s">
        <v>1575</v>
      </c>
      <c r="B109" s="30"/>
      <c r="C109" s="30" t="s">
        <v>1134</v>
      </c>
      <c r="D109" s="41">
        <v>-9768</v>
      </c>
      <c r="E109" s="23">
        <v>-176.31</v>
      </c>
      <c r="F109" s="24">
        <v>-1.8699999999999999E-4</v>
      </c>
      <c r="G109" s="15"/>
    </row>
    <row r="110" spans="1:7" x14ac:dyDescent="0.3">
      <c r="A110" s="12" t="s">
        <v>1595</v>
      </c>
      <c r="B110" s="30"/>
      <c r="C110" s="30" t="s">
        <v>1116</v>
      </c>
      <c r="D110" s="41">
        <v>-10800</v>
      </c>
      <c r="E110" s="23">
        <v>-191.35</v>
      </c>
      <c r="F110" s="24">
        <v>-2.03E-4</v>
      </c>
      <c r="G110" s="15"/>
    </row>
    <row r="111" spans="1:7" x14ac:dyDescent="0.3">
      <c r="A111" s="12" t="s">
        <v>1569</v>
      </c>
      <c r="B111" s="30"/>
      <c r="C111" s="30" t="s">
        <v>1147</v>
      </c>
      <c r="D111" s="41">
        <v>-262500</v>
      </c>
      <c r="E111" s="23">
        <v>-246.09</v>
      </c>
      <c r="F111" s="24">
        <v>-2.61E-4</v>
      </c>
      <c r="G111" s="15"/>
    </row>
    <row r="112" spans="1:7" x14ac:dyDescent="0.3">
      <c r="A112" s="12" t="s">
        <v>1561</v>
      </c>
      <c r="B112" s="30"/>
      <c r="C112" s="30" t="s">
        <v>1166</v>
      </c>
      <c r="D112" s="41">
        <v>-472500</v>
      </c>
      <c r="E112" s="23">
        <v>-293.66000000000003</v>
      </c>
      <c r="F112" s="24">
        <v>-3.1199999999999999E-4</v>
      </c>
      <c r="G112" s="15"/>
    </row>
    <row r="113" spans="1:7" x14ac:dyDescent="0.3">
      <c r="A113" s="12" t="s">
        <v>1533</v>
      </c>
      <c r="B113" s="30"/>
      <c r="C113" s="30" t="s">
        <v>1129</v>
      </c>
      <c r="D113" s="41">
        <v>-10400</v>
      </c>
      <c r="E113" s="23">
        <v>-381.07</v>
      </c>
      <c r="F113" s="24">
        <v>-4.0499999999999998E-4</v>
      </c>
      <c r="G113" s="15"/>
    </row>
    <row r="114" spans="1:7" x14ac:dyDescent="0.3">
      <c r="A114" s="12" t="s">
        <v>1597</v>
      </c>
      <c r="B114" s="30"/>
      <c r="C114" s="30" t="s">
        <v>1116</v>
      </c>
      <c r="D114" s="41">
        <v>-1136000</v>
      </c>
      <c r="E114" s="23">
        <v>-719.09</v>
      </c>
      <c r="F114" s="24">
        <v>-7.6499999999999995E-4</v>
      </c>
      <c r="G114" s="15"/>
    </row>
    <row r="115" spans="1:7" x14ac:dyDescent="0.3">
      <c r="A115" s="12" t="s">
        <v>1598</v>
      </c>
      <c r="B115" s="30"/>
      <c r="C115" s="30" t="s">
        <v>1134</v>
      </c>
      <c r="D115" s="41">
        <v>-285000</v>
      </c>
      <c r="E115" s="23">
        <v>-751.97</v>
      </c>
      <c r="F115" s="24">
        <v>-8.0000000000000004E-4</v>
      </c>
      <c r="G115" s="15"/>
    </row>
    <row r="116" spans="1:7" x14ac:dyDescent="0.3">
      <c r="A116" s="12" t="s">
        <v>1554</v>
      </c>
      <c r="B116" s="30"/>
      <c r="C116" s="30" t="s">
        <v>1129</v>
      </c>
      <c r="D116" s="41">
        <v>-21125</v>
      </c>
      <c r="E116" s="23">
        <v>-1194.1300000000001</v>
      </c>
      <c r="F116" s="24">
        <v>-1.271E-3</v>
      </c>
      <c r="G116" s="15"/>
    </row>
    <row r="117" spans="1:7" x14ac:dyDescent="0.3">
      <c r="A117" s="12" t="s">
        <v>1577</v>
      </c>
      <c r="B117" s="30"/>
      <c r="C117" s="30" t="s">
        <v>1116</v>
      </c>
      <c r="D117" s="41">
        <v>-87500</v>
      </c>
      <c r="E117" s="23">
        <v>-1211.44</v>
      </c>
      <c r="F117" s="24">
        <v>-1.289E-3</v>
      </c>
      <c r="G117" s="15"/>
    </row>
    <row r="118" spans="1:7" x14ac:dyDescent="0.3">
      <c r="A118" s="12" t="s">
        <v>1543</v>
      </c>
      <c r="B118" s="30"/>
      <c r="C118" s="30" t="s">
        <v>1265</v>
      </c>
      <c r="D118" s="41">
        <v>-92400</v>
      </c>
      <c r="E118" s="23">
        <v>-1408.31</v>
      </c>
      <c r="F118" s="24">
        <v>-1.4989999999999999E-3</v>
      </c>
      <c r="G118" s="15"/>
    </row>
    <row r="119" spans="1:7" x14ac:dyDescent="0.3">
      <c r="A119" s="12" t="s">
        <v>1602</v>
      </c>
      <c r="B119" s="30"/>
      <c r="C119" s="30" t="s">
        <v>1116</v>
      </c>
      <c r="D119" s="41">
        <v>-900900</v>
      </c>
      <c r="E119" s="23">
        <v>-1696.85</v>
      </c>
      <c r="F119" s="24">
        <v>-1.8060000000000001E-3</v>
      </c>
      <c r="G119" s="15"/>
    </row>
    <row r="120" spans="1:7" x14ac:dyDescent="0.3">
      <c r="A120" s="12" t="s">
        <v>1581</v>
      </c>
      <c r="B120" s="30"/>
      <c r="C120" s="30" t="s">
        <v>1176</v>
      </c>
      <c r="D120" s="41">
        <v>-1680000</v>
      </c>
      <c r="E120" s="23">
        <v>-2055.48</v>
      </c>
      <c r="F120" s="24">
        <v>-2.1870000000000001E-3</v>
      </c>
      <c r="G120" s="15"/>
    </row>
    <row r="121" spans="1:7" x14ac:dyDescent="0.3">
      <c r="A121" s="12" t="s">
        <v>1591</v>
      </c>
      <c r="B121" s="30"/>
      <c r="C121" s="30" t="s">
        <v>1152</v>
      </c>
      <c r="D121" s="41">
        <v>-631800</v>
      </c>
      <c r="E121" s="23">
        <v>-2727.16</v>
      </c>
      <c r="F121" s="24">
        <v>-2.9020000000000001E-3</v>
      </c>
      <c r="G121" s="15"/>
    </row>
    <row r="122" spans="1:7" x14ac:dyDescent="0.3">
      <c r="A122" s="12" t="s">
        <v>1605</v>
      </c>
      <c r="B122" s="30"/>
      <c r="C122" s="30" t="s">
        <v>1116</v>
      </c>
      <c r="D122" s="41">
        <v>-663850</v>
      </c>
      <c r="E122" s="23">
        <v>-10501.44</v>
      </c>
      <c r="F122" s="24">
        <v>-1.1178E-2</v>
      </c>
      <c r="G122" s="15"/>
    </row>
    <row r="123" spans="1:7" x14ac:dyDescent="0.3">
      <c r="A123" s="12" t="s">
        <v>1728</v>
      </c>
      <c r="B123" s="30"/>
      <c r="C123" s="30" t="s">
        <v>1729</v>
      </c>
      <c r="D123" s="41">
        <v>-100000</v>
      </c>
      <c r="E123" s="23">
        <v>-19414.25</v>
      </c>
      <c r="F123" s="24">
        <v>-2.0664999999999999E-2</v>
      </c>
      <c r="G123" s="15"/>
    </row>
    <row r="124" spans="1:7" x14ac:dyDescent="0.3">
      <c r="A124" s="16" t="s">
        <v>120</v>
      </c>
      <c r="B124" s="31"/>
      <c r="C124" s="31"/>
      <c r="D124" s="17"/>
      <c r="E124" s="42">
        <v>-41022.269999999997</v>
      </c>
      <c r="F124" s="43">
        <v>-4.3659999999999997E-2</v>
      </c>
      <c r="G124" s="20"/>
    </row>
    <row r="125" spans="1:7" x14ac:dyDescent="0.3">
      <c r="A125" s="12"/>
      <c r="B125" s="30"/>
      <c r="C125" s="30"/>
      <c r="D125" s="13"/>
      <c r="E125" s="14"/>
      <c r="F125" s="15"/>
      <c r="G125" s="15"/>
    </row>
    <row r="126" spans="1:7" x14ac:dyDescent="0.3">
      <c r="A126" s="12"/>
      <c r="B126" s="30"/>
      <c r="C126" s="30"/>
      <c r="D126" s="13"/>
      <c r="E126" s="14"/>
      <c r="F126" s="15"/>
      <c r="G126" s="15"/>
    </row>
    <row r="127" spans="1:7" x14ac:dyDescent="0.3">
      <c r="A127" s="16" t="s">
        <v>1730</v>
      </c>
      <c r="B127" s="31"/>
      <c r="C127" s="31"/>
      <c r="D127" s="17"/>
      <c r="E127" s="46"/>
      <c r="F127" s="20"/>
      <c r="G127" s="20"/>
    </row>
    <row r="128" spans="1:7" x14ac:dyDescent="0.3">
      <c r="A128" s="12" t="s">
        <v>1731</v>
      </c>
      <c r="B128" s="30"/>
      <c r="C128" s="30" t="s">
        <v>1732</v>
      </c>
      <c r="D128" s="13">
        <v>500000</v>
      </c>
      <c r="E128" s="14">
        <v>3027</v>
      </c>
      <c r="F128" s="15">
        <v>3.2000000000000002E-3</v>
      </c>
      <c r="G128" s="15"/>
    </row>
    <row r="129" spans="1:7" x14ac:dyDescent="0.3">
      <c r="A129" s="16" t="s">
        <v>120</v>
      </c>
      <c r="B129" s="31"/>
      <c r="C129" s="31"/>
      <c r="D129" s="17"/>
      <c r="E129" s="37">
        <v>3027</v>
      </c>
      <c r="F129" s="38">
        <v>3.2000000000000002E-3</v>
      </c>
      <c r="G129" s="20"/>
    </row>
    <row r="130" spans="1:7" x14ac:dyDescent="0.3">
      <c r="A130" s="12"/>
      <c r="B130" s="30"/>
      <c r="C130" s="30"/>
      <c r="D130" s="13"/>
      <c r="E130" s="14"/>
      <c r="F130" s="15"/>
      <c r="G130" s="15"/>
    </row>
    <row r="131" spans="1:7" x14ac:dyDescent="0.3">
      <c r="A131" s="21" t="s">
        <v>150</v>
      </c>
      <c r="B131" s="32"/>
      <c r="C131" s="32"/>
      <c r="D131" s="22"/>
      <c r="E131" s="18">
        <v>3027</v>
      </c>
      <c r="F131" s="19">
        <v>3.2000000000000002E-3</v>
      </c>
      <c r="G131" s="20"/>
    </row>
    <row r="132" spans="1:7" x14ac:dyDescent="0.3">
      <c r="A132" s="16" t="s">
        <v>200</v>
      </c>
      <c r="B132" s="30"/>
      <c r="C132" s="30"/>
      <c r="D132" s="13"/>
      <c r="E132" s="14"/>
      <c r="F132" s="15"/>
      <c r="G132" s="15"/>
    </row>
    <row r="133" spans="1:7" x14ac:dyDescent="0.3">
      <c r="A133" s="16" t="s">
        <v>201</v>
      </c>
      <c r="B133" s="30"/>
      <c r="C133" s="30"/>
      <c r="D133" s="13"/>
      <c r="E133" s="14"/>
      <c r="F133" s="15"/>
      <c r="G133" s="15"/>
    </row>
    <row r="134" spans="1:7" x14ac:dyDescent="0.3">
      <c r="A134" s="12" t="s">
        <v>1733</v>
      </c>
      <c r="B134" s="30" t="s">
        <v>1734</v>
      </c>
      <c r="C134" s="30" t="s">
        <v>207</v>
      </c>
      <c r="D134" s="13">
        <v>17500000</v>
      </c>
      <c r="E134" s="14">
        <v>17449.759999999998</v>
      </c>
      <c r="F134" s="15">
        <v>1.8599999999999998E-2</v>
      </c>
      <c r="G134" s="15">
        <v>7.6149999999999995E-2</v>
      </c>
    </row>
    <row r="135" spans="1:7" x14ac:dyDescent="0.3">
      <c r="A135" s="12" t="s">
        <v>717</v>
      </c>
      <c r="B135" s="30" t="s">
        <v>718</v>
      </c>
      <c r="C135" s="30" t="s">
        <v>207</v>
      </c>
      <c r="D135" s="13">
        <v>15000000</v>
      </c>
      <c r="E135" s="14">
        <v>14939.31</v>
      </c>
      <c r="F135" s="15">
        <v>1.5900000000000001E-2</v>
      </c>
      <c r="G135" s="15">
        <v>7.4224999999999999E-2</v>
      </c>
    </row>
    <row r="136" spans="1:7" x14ac:dyDescent="0.3">
      <c r="A136" s="12" t="s">
        <v>1735</v>
      </c>
      <c r="B136" s="30" t="s">
        <v>1736</v>
      </c>
      <c r="C136" s="30" t="s">
        <v>207</v>
      </c>
      <c r="D136" s="13">
        <v>10000000</v>
      </c>
      <c r="E136" s="14">
        <v>9990.07</v>
      </c>
      <c r="F136" s="15">
        <v>1.06E-2</v>
      </c>
      <c r="G136" s="15">
        <v>7.6052999999999996E-2</v>
      </c>
    </row>
    <row r="137" spans="1:7" x14ac:dyDescent="0.3">
      <c r="A137" s="12" t="s">
        <v>1737</v>
      </c>
      <c r="B137" s="30" t="s">
        <v>1738</v>
      </c>
      <c r="C137" s="30" t="s">
        <v>207</v>
      </c>
      <c r="D137" s="13">
        <v>10000000</v>
      </c>
      <c r="E137" s="14">
        <v>9985.98</v>
      </c>
      <c r="F137" s="15">
        <v>1.06E-2</v>
      </c>
      <c r="G137" s="15">
        <v>8.0186999999999994E-2</v>
      </c>
    </row>
    <row r="138" spans="1:7" x14ac:dyDescent="0.3">
      <c r="A138" s="12" t="s">
        <v>723</v>
      </c>
      <c r="B138" s="30" t="s">
        <v>724</v>
      </c>
      <c r="C138" s="30" t="s">
        <v>207</v>
      </c>
      <c r="D138" s="13">
        <v>10000000</v>
      </c>
      <c r="E138" s="14">
        <v>9672.3799999999992</v>
      </c>
      <c r="F138" s="15">
        <v>1.03E-2</v>
      </c>
      <c r="G138" s="15">
        <v>7.5950000000000004E-2</v>
      </c>
    </row>
    <row r="139" spans="1:7" x14ac:dyDescent="0.3">
      <c r="A139" s="12" t="s">
        <v>1739</v>
      </c>
      <c r="B139" s="30" t="s">
        <v>1740</v>
      </c>
      <c r="C139" s="30" t="s">
        <v>207</v>
      </c>
      <c r="D139" s="13">
        <v>7500000</v>
      </c>
      <c r="E139" s="14">
        <v>7514.81</v>
      </c>
      <c r="F139" s="15">
        <v>8.0000000000000002E-3</v>
      </c>
      <c r="G139" s="15">
        <v>7.6200000000000004E-2</v>
      </c>
    </row>
    <row r="140" spans="1:7" x14ac:dyDescent="0.3">
      <c r="A140" s="12" t="s">
        <v>719</v>
      </c>
      <c r="B140" s="30" t="s">
        <v>720</v>
      </c>
      <c r="C140" s="30" t="s">
        <v>216</v>
      </c>
      <c r="D140" s="13">
        <v>7500000</v>
      </c>
      <c r="E140" s="14">
        <v>7453</v>
      </c>
      <c r="F140" s="15">
        <v>7.9000000000000008E-3</v>
      </c>
      <c r="G140" s="15">
        <v>7.5999999999999998E-2</v>
      </c>
    </row>
    <row r="141" spans="1:7" x14ac:dyDescent="0.3">
      <c r="A141" s="12" t="s">
        <v>1741</v>
      </c>
      <c r="B141" s="30" t="s">
        <v>1742</v>
      </c>
      <c r="C141" s="30" t="s">
        <v>216</v>
      </c>
      <c r="D141" s="13">
        <v>5000000</v>
      </c>
      <c r="E141" s="14">
        <v>4952.76</v>
      </c>
      <c r="F141" s="15">
        <v>5.3E-3</v>
      </c>
      <c r="G141" s="15">
        <v>7.2599999999999998E-2</v>
      </c>
    </row>
    <row r="142" spans="1:7" x14ac:dyDescent="0.3">
      <c r="A142" s="12" t="s">
        <v>1743</v>
      </c>
      <c r="B142" s="30" t="s">
        <v>1744</v>
      </c>
      <c r="C142" s="30" t="s">
        <v>207</v>
      </c>
      <c r="D142" s="13">
        <v>2500000</v>
      </c>
      <c r="E142" s="14">
        <v>2540.29</v>
      </c>
      <c r="F142" s="15">
        <v>2.7000000000000001E-3</v>
      </c>
      <c r="G142" s="15">
        <v>7.9000000000000001E-2</v>
      </c>
    </row>
    <row r="143" spans="1:7" x14ac:dyDescent="0.3">
      <c r="A143" s="12" t="s">
        <v>1745</v>
      </c>
      <c r="B143" s="30" t="s">
        <v>1746</v>
      </c>
      <c r="C143" s="30" t="s">
        <v>326</v>
      </c>
      <c r="D143" s="13">
        <v>2500000</v>
      </c>
      <c r="E143" s="14">
        <v>2471.6799999999998</v>
      </c>
      <c r="F143" s="15">
        <v>2.5999999999999999E-3</v>
      </c>
      <c r="G143" s="15">
        <v>7.9250000000000001E-2</v>
      </c>
    </row>
    <row r="144" spans="1:7" x14ac:dyDescent="0.3">
      <c r="A144" s="16" t="s">
        <v>120</v>
      </c>
      <c r="B144" s="31"/>
      <c r="C144" s="31"/>
      <c r="D144" s="17"/>
      <c r="E144" s="37">
        <v>86970.04</v>
      </c>
      <c r="F144" s="38">
        <v>9.2499999999999999E-2</v>
      </c>
      <c r="G144" s="20"/>
    </row>
    <row r="145" spans="1:7" x14ac:dyDescent="0.3">
      <c r="A145" s="12"/>
      <c r="B145" s="30"/>
      <c r="C145" s="30"/>
      <c r="D145" s="13"/>
      <c r="E145" s="14"/>
      <c r="F145" s="15"/>
      <c r="G145" s="15"/>
    </row>
    <row r="146" spans="1:7" x14ac:dyDescent="0.3">
      <c r="A146" s="16" t="s">
        <v>291</v>
      </c>
      <c r="B146" s="30"/>
      <c r="C146" s="30"/>
      <c r="D146" s="13"/>
      <c r="E146" s="14"/>
      <c r="F146" s="15"/>
      <c r="G146" s="15"/>
    </row>
    <row r="147" spans="1:7" x14ac:dyDescent="0.3">
      <c r="A147" s="12" t="s">
        <v>624</v>
      </c>
      <c r="B147" s="30" t="s">
        <v>625</v>
      </c>
      <c r="C147" s="30" t="s">
        <v>117</v>
      </c>
      <c r="D147" s="13">
        <v>35000000</v>
      </c>
      <c r="E147" s="14">
        <v>35243.46</v>
      </c>
      <c r="F147" s="15">
        <v>3.7499999999999999E-2</v>
      </c>
      <c r="G147" s="15">
        <v>7.2913750040000003E-2</v>
      </c>
    </row>
    <row r="148" spans="1:7" x14ac:dyDescent="0.3">
      <c r="A148" s="12" t="s">
        <v>1606</v>
      </c>
      <c r="B148" s="30" t="s">
        <v>1607</v>
      </c>
      <c r="C148" s="30" t="s">
        <v>117</v>
      </c>
      <c r="D148" s="13">
        <v>10000000</v>
      </c>
      <c r="E148" s="14">
        <v>9973</v>
      </c>
      <c r="F148" s="15">
        <v>1.06E-2</v>
      </c>
      <c r="G148" s="15">
        <v>7.1399922140000002E-2</v>
      </c>
    </row>
    <row r="149" spans="1:7" x14ac:dyDescent="0.3">
      <c r="A149" s="12" t="s">
        <v>671</v>
      </c>
      <c r="B149" s="30" t="s">
        <v>672</v>
      </c>
      <c r="C149" s="30" t="s">
        <v>117</v>
      </c>
      <c r="D149" s="13">
        <v>10000000</v>
      </c>
      <c r="E149" s="14">
        <v>9961.76</v>
      </c>
      <c r="F149" s="15">
        <v>1.06E-2</v>
      </c>
      <c r="G149" s="15">
        <v>7.2842279960999998E-2</v>
      </c>
    </row>
    <row r="150" spans="1:7" x14ac:dyDescent="0.3">
      <c r="A150" s="12" t="s">
        <v>866</v>
      </c>
      <c r="B150" s="30" t="s">
        <v>867</v>
      </c>
      <c r="C150" s="30" t="s">
        <v>117</v>
      </c>
      <c r="D150" s="13">
        <v>10000000</v>
      </c>
      <c r="E150" s="14">
        <v>9595.5</v>
      </c>
      <c r="F150" s="15">
        <v>1.0200000000000001E-2</v>
      </c>
      <c r="G150" s="15">
        <v>7.2990401755999995E-2</v>
      </c>
    </row>
    <row r="151" spans="1:7" x14ac:dyDescent="0.3">
      <c r="A151" s="12" t="s">
        <v>993</v>
      </c>
      <c r="B151" s="30" t="s">
        <v>994</v>
      </c>
      <c r="C151" s="30" t="s">
        <v>117</v>
      </c>
      <c r="D151" s="13">
        <v>6000000</v>
      </c>
      <c r="E151" s="14">
        <v>5784.99</v>
      </c>
      <c r="F151" s="15">
        <v>6.1999999999999998E-3</v>
      </c>
      <c r="G151" s="15">
        <v>7.2816385592000002E-2</v>
      </c>
    </row>
    <row r="152" spans="1:7" x14ac:dyDescent="0.3">
      <c r="A152" s="16" t="s">
        <v>120</v>
      </c>
      <c r="B152" s="31"/>
      <c r="C152" s="31"/>
      <c r="D152" s="17"/>
      <c r="E152" s="37">
        <v>70558.710000000006</v>
      </c>
      <c r="F152" s="38">
        <v>7.51E-2</v>
      </c>
      <c r="G152" s="20"/>
    </row>
    <row r="153" spans="1:7" x14ac:dyDescent="0.3">
      <c r="A153" s="12"/>
      <c r="B153" s="30"/>
      <c r="C153" s="30"/>
      <c r="D153" s="13"/>
      <c r="E153" s="14"/>
      <c r="F153" s="15"/>
      <c r="G153" s="15"/>
    </row>
    <row r="154" spans="1:7" x14ac:dyDescent="0.3">
      <c r="A154" s="16" t="s">
        <v>294</v>
      </c>
      <c r="B154" s="30"/>
      <c r="C154" s="30"/>
      <c r="D154" s="13"/>
      <c r="E154" s="14"/>
      <c r="F154" s="15"/>
      <c r="G154" s="15"/>
    </row>
    <row r="155" spans="1:7" x14ac:dyDescent="0.3">
      <c r="A155" s="16" t="s">
        <v>120</v>
      </c>
      <c r="B155" s="30"/>
      <c r="C155" s="30"/>
      <c r="D155" s="13"/>
      <c r="E155" s="39" t="s">
        <v>112</v>
      </c>
      <c r="F155" s="40" t="s">
        <v>112</v>
      </c>
      <c r="G155" s="15"/>
    </row>
    <row r="156" spans="1:7" x14ac:dyDescent="0.3">
      <c r="A156" s="12"/>
      <c r="B156" s="30"/>
      <c r="C156" s="30"/>
      <c r="D156" s="13"/>
      <c r="E156" s="14"/>
      <c r="F156" s="15"/>
      <c r="G156" s="15"/>
    </row>
    <row r="157" spans="1:7" x14ac:dyDescent="0.3">
      <c r="A157" s="16" t="s">
        <v>295</v>
      </c>
      <c r="B157" s="30"/>
      <c r="C157" s="30"/>
      <c r="D157" s="13"/>
      <c r="E157" s="14"/>
      <c r="F157" s="15"/>
      <c r="G157" s="15"/>
    </row>
    <row r="158" spans="1:7" x14ac:dyDescent="0.3">
      <c r="A158" s="16" t="s">
        <v>120</v>
      </c>
      <c r="B158" s="30"/>
      <c r="C158" s="30"/>
      <c r="D158" s="13"/>
      <c r="E158" s="39" t="s">
        <v>112</v>
      </c>
      <c r="F158" s="40" t="s">
        <v>112</v>
      </c>
      <c r="G158" s="15"/>
    </row>
    <row r="159" spans="1:7" x14ac:dyDescent="0.3">
      <c r="A159" s="12"/>
      <c r="B159" s="30"/>
      <c r="C159" s="30"/>
      <c r="D159" s="13"/>
      <c r="E159" s="14"/>
      <c r="F159" s="15"/>
      <c r="G159" s="15"/>
    </row>
    <row r="160" spans="1:7" x14ac:dyDescent="0.3">
      <c r="A160" s="21" t="s">
        <v>150</v>
      </c>
      <c r="B160" s="32"/>
      <c r="C160" s="32"/>
      <c r="D160" s="22"/>
      <c r="E160" s="18">
        <v>157528.75</v>
      </c>
      <c r="F160" s="19">
        <v>0.1676</v>
      </c>
      <c r="G160" s="20"/>
    </row>
    <row r="161" spans="1:7" x14ac:dyDescent="0.3">
      <c r="A161" s="12"/>
      <c r="B161" s="30"/>
      <c r="C161" s="30"/>
      <c r="D161" s="13"/>
      <c r="E161" s="14"/>
      <c r="F161" s="15"/>
      <c r="G161" s="15"/>
    </row>
    <row r="162" spans="1:7" x14ac:dyDescent="0.3">
      <c r="A162" s="16" t="s">
        <v>113</v>
      </c>
      <c r="B162" s="30"/>
      <c r="C162" s="30"/>
      <c r="D162" s="13"/>
      <c r="E162" s="14"/>
      <c r="F162" s="15"/>
      <c r="G162" s="15"/>
    </row>
    <row r="163" spans="1:7" x14ac:dyDescent="0.3">
      <c r="A163" s="12"/>
      <c r="B163" s="30"/>
      <c r="C163" s="30"/>
      <c r="D163" s="13"/>
      <c r="E163" s="14"/>
      <c r="F163" s="15"/>
      <c r="G163" s="15"/>
    </row>
    <row r="164" spans="1:7" x14ac:dyDescent="0.3">
      <c r="A164" s="16" t="s">
        <v>114</v>
      </c>
      <c r="B164" s="30"/>
      <c r="C164" s="30"/>
      <c r="D164" s="13"/>
      <c r="E164" s="14"/>
      <c r="F164" s="15"/>
      <c r="G164" s="15"/>
    </row>
    <row r="165" spans="1:7" x14ac:dyDescent="0.3">
      <c r="A165" s="12" t="s">
        <v>1630</v>
      </c>
      <c r="B165" s="30" t="s">
        <v>1631</v>
      </c>
      <c r="C165" s="30" t="s">
        <v>117</v>
      </c>
      <c r="D165" s="13">
        <v>5000000</v>
      </c>
      <c r="E165" s="14">
        <v>4936.92</v>
      </c>
      <c r="F165" s="15">
        <v>5.3E-3</v>
      </c>
      <c r="G165" s="15">
        <v>6.7589999999999997E-2</v>
      </c>
    </row>
    <row r="166" spans="1:7" x14ac:dyDescent="0.3">
      <c r="A166" s="12" t="s">
        <v>1747</v>
      </c>
      <c r="B166" s="30" t="s">
        <v>1748</v>
      </c>
      <c r="C166" s="30" t="s">
        <v>117</v>
      </c>
      <c r="D166" s="13">
        <v>5000000</v>
      </c>
      <c r="E166" s="14">
        <v>4930.5</v>
      </c>
      <c r="F166" s="15">
        <v>5.1999999999999998E-3</v>
      </c>
      <c r="G166" s="15">
        <v>6.7697999999999994E-2</v>
      </c>
    </row>
    <row r="167" spans="1:7" x14ac:dyDescent="0.3">
      <c r="A167" s="12" t="s">
        <v>1614</v>
      </c>
      <c r="B167" s="30" t="s">
        <v>1615</v>
      </c>
      <c r="C167" s="30" t="s">
        <v>117</v>
      </c>
      <c r="D167" s="13">
        <v>500000</v>
      </c>
      <c r="E167" s="14">
        <v>490.51</v>
      </c>
      <c r="F167" s="15">
        <v>5.0000000000000001E-4</v>
      </c>
      <c r="G167" s="15">
        <v>6.7903000000000005E-2</v>
      </c>
    </row>
    <row r="168" spans="1:7" x14ac:dyDescent="0.3">
      <c r="A168" s="16" t="s">
        <v>120</v>
      </c>
      <c r="B168" s="31"/>
      <c r="C168" s="31"/>
      <c r="D168" s="17"/>
      <c r="E168" s="37">
        <v>10357.93</v>
      </c>
      <c r="F168" s="38">
        <v>1.0999999999999999E-2</v>
      </c>
      <c r="G168" s="20"/>
    </row>
    <row r="169" spans="1:7" x14ac:dyDescent="0.3">
      <c r="A169" s="12"/>
      <c r="B169" s="30"/>
      <c r="C169" s="30"/>
      <c r="D169" s="13"/>
      <c r="E169" s="14"/>
      <c r="F169" s="15"/>
      <c r="G169" s="15"/>
    </row>
    <row r="170" spans="1:7" x14ac:dyDescent="0.3">
      <c r="A170" s="21" t="s">
        <v>150</v>
      </c>
      <c r="B170" s="32"/>
      <c r="C170" s="32"/>
      <c r="D170" s="22"/>
      <c r="E170" s="18">
        <v>10357.93</v>
      </c>
      <c r="F170" s="19">
        <v>1.0999999999999999E-2</v>
      </c>
      <c r="G170" s="20"/>
    </row>
    <row r="171" spans="1:7" x14ac:dyDescent="0.3">
      <c r="A171" s="12"/>
      <c r="B171" s="30"/>
      <c r="C171" s="30"/>
      <c r="D171" s="13"/>
      <c r="E171" s="14"/>
      <c r="F171" s="15"/>
      <c r="G171" s="15"/>
    </row>
    <row r="172" spans="1:7" x14ac:dyDescent="0.3">
      <c r="A172" s="12"/>
      <c r="B172" s="30"/>
      <c r="C172" s="30"/>
      <c r="D172" s="13"/>
      <c r="E172" s="14"/>
      <c r="F172" s="15"/>
      <c r="G172" s="15"/>
    </row>
    <row r="173" spans="1:7" x14ac:dyDescent="0.3">
      <c r="A173" s="16" t="s">
        <v>795</v>
      </c>
      <c r="B173" s="30"/>
      <c r="C173" s="30"/>
      <c r="D173" s="13"/>
      <c r="E173" s="14"/>
      <c r="F173" s="15"/>
      <c r="G173" s="15"/>
    </row>
    <row r="174" spans="1:7" x14ac:dyDescent="0.3">
      <c r="A174" s="12" t="s">
        <v>1749</v>
      </c>
      <c r="B174" s="30" t="s">
        <v>1750</v>
      </c>
      <c r="C174" s="30"/>
      <c r="D174" s="13">
        <v>0.01</v>
      </c>
      <c r="E174" s="14">
        <v>0</v>
      </c>
      <c r="F174" s="15">
        <v>0</v>
      </c>
      <c r="G174" s="15"/>
    </row>
    <row r="175" spans="1:7" x14ac:dyDescent="0.3">
      <c r="A175" s="12"/>
      <c r="B175" s="30"/>
      <c r="C175" s="30"/>
      <c r="D175" s="13"/>
      <c r="E175" s="14"/>
      <c r="F175" s="15"/>
      <c r="G175" s="15"/>
    </row>
    <row r="176" spans="1:7" x14ac:dyDescent="0.3">
      <c r="A176" s="21" t="s">
        <v>150</v>
      </c>
      <c r="B176" s="32"/>
      <c r="C176" s="32"/>
      <c r="D176" s="22"/>
      <c r="E176" s="18">
        <v>0</v>
      </c>
      <c r="F176" s="19">
        <v>0</v>
      </c>
      <c r="G176" s="20"/>
    </row>
    <row r="177" spans="1:7" x14ac:dyDescent="0.3">
      <c r="A177" s="12"/>
      <c r="B177" s="30"/>
      <c r="C177" s="30"/>
      <c r="D177" s="13"/>
      <c r="E177" s="14"/>
      <c r="F177" s="15"/>
      <c r="G177" s="15"/>
    </row>
    <row r="178" spans="1:7" x14ac:dyDescent="0.3">
      <c r="A178" s="16" t="s">
        <v>151</v>
      </c>
      <c r="B178" s="30"/>
      <c r="C178" s="30"/>
      <c r="D178" s="13"/>
      <c r="E178" s="14"/>
      <c r="F178" s="15"/>
      <c r="G178" s="15"/>
    </row>
    <row r="179" spans="1:7" x14ac:dyDescent="0.3">
      <c r="A179" s="12" t="s">
        <v>152</v>
      </c>
      <c r="B179" s="30"/>
      <c r="C179" s="30"/>
      <c r="D179" s="13"/>
      <c r="E179" s="14">
        <v>35220.589999999997</v>
      </c>
      <c r="F179" s="15">
        <v>3.7499999999999999E-2</v>
      </c>
      <c r="G179" s="15">
        <v>6.6409999999999997E-2</v>
      </c>
    </row>
    <row r="180" spans="1:7" x14ac:dyDescent="0.3">
      <c r="A180" s="16" t="s">
        <v>120</v>
      </c>
      <c r="B180" s="31"/>
      <c r="C180" s="31"/>
      <c r="D180" s="17"/>
      <c r="E180" s="37">
        <v>35220.589999999997</v>
      </c>
      <c r="F180" s="38">
        <v>3.7499999999999999E-2</v>
      </c>
      <c r="G180" s="20"/>
    </row>
    <row r="181" spans="1:7" x14ac:dyDescent="0.3">
      <c r="A181" s="12"/>
      <c r="B181" s="30"/>
      <c r="C181" s="30"/>
      <c r="D181" s="13"/>
      <c r="E181" s="14"/>
      <c r="F181" s="15"/>
      <c r="G181" s="15"/>
    </row>
    <row r="182" spans="1:7" x14ac:dyDescent="0.3">
      <c r="A182" s="21" t="s">
        <v>150</v>
      </c>
      <c r="B182" s="32"/>
      <c r="C182" s="32"/>
      <c r="D182" s="22"/>
      <c r="E182" s="18">
        <v>35220.589999999997</v>
      </c>
      <c r="F182" s="19">
        <v>3.7499999999999999E-2</v>
      </c>
      <c r="G182" s="20"/>
    </row>
    <row r="183" spans="1:7" x14ac:dyDescent="0.3">
      <c r="A183" s="12" t="s">
        <v>153</v>
      </c>
      <c r="B183" s="30"/>
      <c r="C183" s="30"/>
      <c r="D183" s="13"/>
      <c r="E183" s="14">
        <v>3179.9965320000001</v>
      </c>
      <c r="F183" s="15">
        <v>3.3839999999999999E-3</v>
      </c>
      <c r="G183" s="15"/>
    </row>
    <row r="184" spans="1:7" x14ac:dyDescent="0.3">
      <c r="A184" s="12" t="s">
        <v>154</v>
      </c>
      <c r="B184" s="30"/>
      <c r="C184" s="30"/>
      <c r="D184" s="13"/>
      <c r="E184" s="23">
        <v>-5416.9565320000002</v>
      </c>
      <c r="F184" s="24">
        <v>-5.6839999999999998E-3</v>
      </c>
      <c r="G184" s="15">
        <v>6.6409999999999997E-2</v>
      </c>
    </row>
    <row r="185" spans="1:7" x14ac:dyDescent="0.3">
      <c r="A185" s="25" t="s">
        <v>155</v>
      </c>
      <c r="B185" s="33"/>
      <c r="C185" s="33"/>
      <c r="D185" s="26"/>
      <c r="E185" s="27">
        <v>939473.18</v>
      </c>
      <c r="F185" s="28">
        <v>1</v>
      </c>
      <c r="G185" s="28"/>
    </row>
    <row r="187" spans="1:7" x14ac:dyDescent="0.3">
      <c r="A187" s="1" t="s">
        <v>1654</v>
      </c>
    </row>
    <row r="188" spans="1:7" x14ac:dyDescent="0.3">
      <c r="A188" s="1" t="s">
        <v>157</v>
      </c>
    </row>
    <row r="190" spans="1:7" x14ac:dyDescent="0.3">
      <c r="A190" s="1" t="s">
        <v>158</v>
      </c>
    </row>
    <row r="191" spans="1:7" x14ac:dyDescent="0.3">
      <c r="A191" s="47" t="s">
        <v>159</v>
      </c>
      <c r="B191" s="34" t="s">
        <v>112</v>
      </c>
    </row>
    <row r="192" spans="1:7" x14ac:dyDescent="0.3">
      <c r="A192" t="s">
        <v>160</v>
      </c>
    </row>
    <row r="193" spans="1:5" x14ac:dyDescent="0.3">
      <c r="A193" t="s">
        <v>161</v>
      </c>
      <c r="B193" t="s">
        <v>162</v>
      </c>
      <c r="C193" t="s">
        <v>162</v>
      </c>
    </row>
    <row r="194" spans="1:5" x14ac:dyDescent="0.3">
      <c r="B194" s="48">
        <v>45138</v>
      </c>
      <c r="C194" s="48">
        <v>45169</v>
      </c>
    </row>
    <row r="195" spans="1:5" x14ac:dyDescent="0.3">
      <c r="A195" t="s">
        <v>1751</v>
      </c>
      <c r="B195">
        <v>23.72</v>
      </c>
      <c r="C195">
        <v>23.6</v>
      </c>
      <c r="E195" s="2"/>
    </row>
    <row r="196" spans="1:5" x14ac:dyDescent="0.3">
      <c r="A196" t="s">
        <v>166</v>
      </c>
      <c r="B196">
        <v>44.51</v>
      </c>
      <c r="C196">
        <v>44.28</v>
      </c>
      <c r="E196" s="2"/>
    </row>
    <row r="197" spans="1:5" x14ac:dyDescent="0.3">
      <c r="A197" t="s">
        <v>627</v>
      </c>
      <c r="B197">
        <v>24.04</v>
      </c>
      <c r="C197">
        <v>23.77</v>
      </c>
      <c r="E197" s="2"/>
    </row>
    <row r="198" spans="1:5" x14ac:dyDescent="0.3">
      <c r="A198" t="s">
        <v>1752</v>
      </c>
      <c r="B198">
        <v>18.45</v>
      </c>
      <c r="C198">
        <v>18.34</v>
      </c>
      <c r="E198" s="2"/>
    </row>
    <row r="199" spans="1:5" x14ac:dyDescent="0.3">
      <c r="A199" t="s">
        <v>630</v>
      </c>
      <c r="B199">
        <v>40.07</v>
      </c>
      <c r="C199">
        <v>39.82</v>
      </c>
      <c r="E199" s="2"/>
    </row>
    <row r="200" spans="1:5" x14ac:dyDescent="0.3">
      <c r="A200" t="s">
        <v>632</v>
      </c>
      <c r="B200">
        <v>20.58</v>
      </c>
      <c r="C200">
        <v>20.309999999999999</v>
      </c>
      <c r="E200" s="2"/>
    </row>
    <row r="201" spans="1:5" x14ac:dyDescent="0.3">
      <c r="E201" s="2"/>
    </row>
    <row r="202" spans="1:5" x14ac:dyDescent="0.3">
      <c r="A202" t="s">
        <v>634</v>
      </c>
    </row>
    <row r="204" spans="1:5" x14ac:dyDescent="0.3">
      <c r="A204" s="50" t="s">
        <v>635</v>
      </c>
      <c r="B204" s="50" t="s">
        <v>636</v>
      </c>
      <c r="C204" s="50" t="s">
        <v>637</v>
      </c>
      <c r="D204" s="50" t="s">
        <v>638</v>
      </c>
    </row>
    <row r="205" spans="1:5" x14ac:dyDescent="0.3">
      <c r="A205" s="50" t="s">
        <v>1753</v>
      </c>
      <c r="B205" s="50"/>
      <c r="C205" s="50">
        <v>0.15</v>
      </c>
      <c r="D205" s="50">
        <v>0.15</v>
      </c>
    </row>
    <row r="206" spans="1:5" x14ac:dyDescent="0.3">
      <c r="A206" s="50" t="s">
        <v>1754</v>
      </c>
      <c r="B206" s="50"/>
      <c r="C206" s="50">
        <v>0.15</v>
      </c>
      <c r="D206" s="50">
        <v>0.15</v>
      </c>
    </row>
    <row r="208" spans="1:5" x14ac:dyDescent="0.3">
      <c r="A208" t="s">
        <v>178</v>
      </c>
      <c r="B208" s="34" t="s">
        <v>112</v>
      </c>
    </row>
    <row r="209" spans="1:4" ht="28.95" customHeight="1" x14ac:dyDescent="0.3">
      <c r="A209" s="47" t="s">
        <v>179</v>
      </c>
      <c r="B209" s="34" t="s">
        <v>112</v>
      </c>
    </row>
    <row r="210" spans="1:4" ht="28.95" customHeight="1" x14ac:dyDescent="0.3">
      <c r="A210" s="47" t="s">
        <v>180</v>
      </c>
      <c r="B210" s="34" t="s">
        <v>112</v>
      </c>
    </row>
    <row r="211" spans="1:4" x14ac:dyDescent="0.3">
      <c r="A211" t="s">
        <v>1655</v>
      </c>
      <c r="B211" s="49">
        <v>2.2959529999999999</v>
      </c>
    </row>
    <row r="212" spans="1:4" ht="43.5" customHeight="1" x14ac:dyDescent="0.3">
      <c r="A212" s="47" t="s">
        <v>182</v>
      </c>
      <c r="B212" s="34">
        <v>5074.2548999999999</v>
      </c>
    </row>
    <row r="213" spans="1:4" ht="28.95" customHeight="1" x14ac:dyDescent="0.3">
      <c r="A213" s="47" t="s">
        <v>183</v>
      </c>
      <c r="B213" s="34" t="s">
        <v>112</v>
      </c>
    </row>
    <row r="214" spans="1:4" ht="28.95" customHeight="1" x14ac:dyDescent="0.3">
      <c r="A214" s="47" t="s">
        <v>184</v>
      </c>
      <c r="B214" s="34" t="s">
        <v>112</v>
      </c>
    </row>
    <row r="215" spans="1:4" x14ac:dyDescent="0.3">
      <c r="A215" t="s">
        <v>185</v>
      </c>
      <c r="B215" s="34" t="s">
        <v>112</v>
      </c>
    </row>
    <row r="216" spans="1:4" x14ac:dyDescent="0.3">
      <c r="A216" t="s">
        <v>186</v>
      </c>
      <c r="B216" s="34" t="s">
        <v>112</v>
      </c>
    </row>
    <row r="218" spans="1:4" ht="70.05" customHeight="1" x14ac:dyDescent="0.3">
      <c r="A218" s="72" t="s">
        <v>196</v>
      </c>
      <c r="B218" s="72" t="s">
        <v>197</v>
      </c>
      <c r="C218" s="72" t="s">
        <v>5</v>
      </c>
      <c r="D218" s="72" t="s">
        <v>6</v>
      </c>
    </row>
    <row r="219" spans="1:4" ht="70.05" customHeight="1" x14ac:dyDescent="0.3">
      <c r="A219" s="72" t="s">
        <v>1755</v>
      </c>
      <c r="B219" s="72"/>
      <c r="C219" s="72" t="s">
        <v>51</v>
      </c>
      <c r="D21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1"/>
  <sheetViews>
    <sheetView showGridLines="0" workbookViewId="0">
      <pane ySplit="4" topLeftCell="A100" activePane="bottomLeft" state="frozen"/>
      <selection pane="bottomLeft" activeCell="H109" sqref="H109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1756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1757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291966</v>
      </c>
      <c r="E8" s="14">
        <v>4588.1000000000004</v>
      </c>
      <c r="F8" s="15">
        <v>8.6400000000000005E-2</v>
      </c>
      <c r="G8" s="15"/>
    </row>
    <row r="9" spans="1:8" x14ac:dyDescent="0.3">
      <c r="A9" s="12" t="s">
        <v>1130</v>
      </c>
      <c r="B9" s="30" t="s">
        <v>1131</v>
      </c>
      <c r="C9" s="30" t="s">
        <v>1116</v>
      </c>
      <c r="D9" s="13">
        <v>348146</v>
      </c>
      <c r="E9" s="14">
        <v>3337.85</v>
      </c>
      <c r="F9" s="15">
        <v>6.2899999999999998E-2</v>
      </c>
      <c r="G9" s="15"/>
    </row>
    <row r="10" spans="1:8" x14ac:dyDescent="0.3">
      <c r="A10" s="12" t="s">
        <v>1117</v>
      </c>
      <c r="B10" s="30" t="s">
        <v>1118</v>
      </c>
      <c r="C10" s="30" t="s">
        <v>1119</v>
      </c>
      <c r="D10" s="13">
        <v>138250</v>
      </c>
      <c r="E10" s="14">
        <v>3327.68</v>
      </c>
      <c r="F10" s="15">
        <v>6.2700000000000006E-2</v>
      </c>
      <c r="G10" s="15"/>
    </row>
    <row r="11" spans="1:8" x14ac:dyDescent="0.3">
      <c r="A11" s="12" t="s">
        <v>1212</v>
      </c>
      <c r="B11" s="30" t="s">
        <v>1213</v>
      </c>
      <c r="C11" s="30" t="s">
        <v>1214</v>
      </c>
      <c r="D11" s="13">
        <v>600000</v>
      </c>
      <c r="E11" s="14">
        <v>2638.2</v>
      </c>
      <c r="F11" s="15">
        <v>4.9700000000000001E-2</v>
      </c>
      <c r="G11" s="15"/>
    </row>
    <row r="12" spans="1:8" x14ac:dyDescent="0.3">
      <c r="A12" s="12" t="s">
        <v>1659</v>
      </c>
      <c r="B12" s="30" t="s">
        <v>1660</v>
      </c>
      <c r="C12" s="30" t="s">
        <v>1661</v>
      </c>
      <c r="D12" s="13">
        <v>88045</v>
      </c>
      <c r="E12" s="14">
        <v>2379.59</v>
      </c>
      <c r="F12" s="15">
        <v>4.48E-2</v>
      </c>
      <c r="G12" s="15"/>
    </row>
    <row r="13" spans="1:8" x14ac:dyDescent="0.3">
      <c r="A13" s="12" t="s">
        <v>1181</v>
      </c>
      <c r="B13" s="30" t="s">
        <v>1182</v>
      </c>
      <c r="C13" s="30" t="s">
        <v>1183</v>
      </c>
      <c r="D13" s="13">
        <v>145900</v>
      </c>
      <c r="E13" s="14">
        <v>2094.3200000000002</v>
      </c>
      <c r="F13" s="15">
        <v>3.9399999999999998E-2</v>
      </c>
      <c r="G13" s="15"/>
    </row>
    <row r="14" spans="1:8" x14ac:dyDescent="0.3">
      <c r="A14" s="12" t="s">
        <v>1177</v>
      </c>
      <c r="B14" s="30" t="s">
        <v>1178</v>
      </c>
      <c r="C14" s="30" t="s">
        <v>1116</v>
      </c>
      <c r="D14" s="13">
        <v>206159</v>
      </c>
      <c r="E14" s="14">
        <v>2006.96</v>
      </c>
      <c r="F14" s="15">
        <v>3.78E-2</v>
      </c>
      <c r="G14" s="15"/>
    </row>
    <row r="15" spans="1:8" x14ac:dyDescent="0.3">
      <c r="A15" s="12" t="s">
        <v>1231</v>
      </c>
      <c r="B15" s="30" t="s">
        <v>1232</v>
      </c>
      <c r="C15" s="30" t="s">
        <v>1160</v>
      </c>
      <c r="D15" s="13">
        <v>223567</v>
      </c>
      <c r="E15" s="14">
        <v>1914.63</v>
      </c>
      <c r="F15" s="15">
        <v>3.61E-2</v>
      </c>
      <c r="G15" s="15"/>
    </row>
    <row r="16" spans="1:8" x14ac:dyDescent="0.3">
      <c r="A16" s="12" t="s">
        <v>1333</v>
      </c>
      <c r="B16" s="30" t="s">
        <v>1334</v>
      </c>
      <c r="C16" s="30" t="s">
        <v>1116</v>
      </c>
      <c r="D16" s="13">
        <v>278412</v>
      </c>
      <c r="E16" s="14">
        <v>1562.87</v>
      </c>
      <c r="F16" s="15">
        <v>2.9399999999999999E-2</v>
      </c>
      <c r="G16" s="15"/>
    </row>
    <row r="17" spans="1:7" x14ac:dyDescent="0.3">
      <c r="A17" s="12" t="s">
        <v>1184</v>
      </c>
      <c r="B17" s="30" t="s">
        <v>1185</v>
      </c>
      <c r="C17" s="30" t="s">
        <v>1144</v>
      </c>
      <c r="D17" s="13">
        <v>11895</v>
      </c>
      <c r="E17" s="14">
        <v>1189.95</v>
      </c>
      <c r="F17" s="15">
        <v>2.24E-2</v>
      </c>
      <c r="G17" s="15"/>
    </row>
    <row r="18" spans="1:7" x14ac:dyDescent="0.3">
      <c r="A18" s="12" t="s">
        <v>1186</v>
      </c>
      <c r="B18" s="30" t="s">
        <v>1187</v>
      </c>
      <c r="C18" s="30" t="s">
        <v>1116</v>
      </c>
      <c r="D18" s="13">
        <v>84000</v>
      </c>
      <c r="E18" s="14">
        <v>1157.6500000000001</v>
      </c>
      <c r="F18" s="15">
        <v>2.18E-2</v>
      </c>
      <c r="G18" s="15"/>
    </row>
    <row r="19" spans="1:7" x14ac:dyDescent="0.3">
      <c r="A19" s="12" t="s">
        <v>1664</v>
      </c>
      <c r="B19" s="30" t="s">
        <v>1665</v>
      </c>
      <c r="C19" s="30" t="s">
        <v>1214</v>
      </c>
      <c r="D19" s="13">
        <v>45000</v>
      </c>
      <c r="E19" s="14">
        <v>1127.27</v>
      </c>
      <c r="F19" s="15">
        <v>2.12E-2</v>
      </c>
      <c r="G19" s="15"/>
    </row>
    <row r="20" spans="1:7" x14ac:dyDescent="0.3">
      <c r="A20" s="12" t="s">
        <v>1662</v>
      </c>
      <c r="B20" s="30" t="s">
        <v>1663</v>
      </c>
      <c r="C20" s="30" t="s">
        <v>1176</v>
      </c>
      <c r="D20" s="13">
        <v>13489</v>
      </c>
      <c r="E20" s="14">
        <v>966.22</v>
      </c>
      <c r="F20" s="15">
        <v>1.8200000000000001E-2</v>
      </c>
      <c r="G20" s="15"/>
    </row>
    <row r="21" spans="1:7" x14ac:dyDescent="0.3">
      <c r="A21" s="12" t="s">
        <v>1127</v>
      </c>
      <c r="B21" s="30" t="s">
        <v>1128</v>
      </c>
      <c r="C21" s="30" t="s">
        <v>1129</v>
      </c>
      <c r="D21" s="13">
        <v>82597</v>
      </c>
      <c r="E21" s="14">
        <v>918.15</v>
      </c>
      <c r="F21" s="15">
        <v>1.7299999999999999E-2</v>
      </c>
      <c r="G21" s="15"/>
    </row>
    <row r="22" spans="1:7" x14ac:dyDescent="0.3">
      <c r="A22" s="12" t="s">
        <v>1237</v>
      </c>
      <c r="B22" s="30" t="s">
        <v>1238</v>
      </c>
      <c r="C22" s="30" t="s">
        <v>1129</v>
      </c>
      <c r="D22" s="13">
        <v>14307</v>
      </c>
      <c r="E22" s="14">
        <v>802.32</v>
      </c>
      <c r="F22" s="15">
        <v>1.5100000000000001E-2</v>
      </c>
      <c r="G22" s="15"/>
    </row>
    <row r="23" spans="1:7" x14ac:dyDescent="0.3">
      <c r="A23" s="12" t="s">
        <v>1335</v>
      </c>
      <c r="B23" s="30" t="s">
        <v>1336</v>
      </c>
      <c r="C23" s="30" t="s">
        <v>1243</v>
      </c>
      <c r="D23" s="13">
        <v>181874</v>
      </c>
      <c r="E23" s="14">
        <v>765.51</v>
      </c>
      <c r="F23" s="15">
        <v>1.44E-2</v>
      </c>
      <c r="G23" s="15"/>
    </row>
    <row r="24" spans="1:7" x14ac:dyDescent="0.3">
      <c r="A24" s="12" t="s">
        <v>1140</v>
      </c>
      <c r="B24" s="30" t="s">
        <v>1141</v>
      </c>
      <c r="C24" s="30" t="s">
        <v>1116</v>
      </c>
      <c r="D24" s="13">
        <v>42398</v>
      </c>
      <c r="E24" s="14">
        <v>745.67</v>
      </c>
      <c r="F24" s="15">
        <v>1.4E-2</v>
      </c>
      <c r="G24" s="15"/>
    </row>
    <row r="25" spans="1:7" x14ac:dyDescent="0.3">
      <c r="A25" s="12" t="s">
        <v>1394</v>
      </c>
      <c r="B25" s="30" t="s">
        <v>1395</v>
      </c>
      <c r="C25" s="30" t="s">
        <v>1152</v>
      </c>
      <c r="D25" s="13">
        <v>8916</v>
      </c>
      <c r="E25" s="14">
        <v>739.8</v>
      </c>
      <c r="F25" s="15">
        <v>1.3899999999999999E-2</v>
      </c>
      <c r="G25" s="15"/>
    </row>
    <row r="26" spans="1:7" x14ac:dyDescent="0.3">
      <c r="A26" s="12" t="s">
        <v>1200</v>
      </c>
      <c r="B26" s="30" t="s">
        <v>1201</v>
      </c>
      <c r="C26" s="30" t="s">
        <v>1202</v>
      </c>
      <c r="D26" s="13">
        <v>16592</v>
      </c>
      <c r="E26" s="14">
        <v>647.14</v>
      </c>
      <c r="F26" s="15">
        <v>1.2200000000000001E-2</v>
      </c>
      <c r="G26" s="15"/>
    </row>
    <row r="27" spans="1:7" x14ac:dyDescent="0.3">
      <c r="A27" s="12" t="s">
        <v>1666</v>
      </c>
      <c r="B27" s="30" t="s">
        <v>1667</v>
      </c>
      <c r="C27" s="30" t="s">
        <v>1144</v>
      </c>
      <c r="D27" s="13">
        <v>39960</v>
      </c>
      <c r="E27" s="14">
        <v>629.53</v>
      </c>
      <c r="F27" s="15">
        <v>1.1900000000000001E-2</v>
      </c>
      <c r="G27" s="15"/>
    </row>
    <row r="28" spans="1:7" x14ac:dyDescent="0.3">
      <c r="A28" s="12" t="s">
        <v>1169</v>
      </c>
      <c r="B28" s="30" t="s">
        <v>1170</v>
      </c>
      <c r="C28" s="30" t="s">
        <v>1171</v>
      </c>
      <c r="D28" s="13">
        <v>280369</v>
      </c>
      <c r="E28" s="14">
        <v>617.65</v>
      </c>
      <c r="F28" s="15">
        <v>1.1599999999999999E-2</v>
      </c>
      <c r="G28" s="15"/>
    </row>
    <row r="29" spans="1:7" x14ac:dyDescent="0.3">
      <c r="A29" s="12" t="s">
        <v>1235</v>
      </c>
      <c r="B29" s="30" t="s">
        <v>1236</v>
      </c>
      <c r="C29" s="30" t="s">
        <v>1183</v>
      </c>
      <c r="D29" s="13">
        <v>17000</v>
      </c>
      <c r="E29" s="14">
        <v>570.66</v>
      </c>
      <c r="F29" s="15">
        <v>1.0699999999999999E-2</v>
      </c>
      <c r="G29" s="15"/>
    </row>
    <row r="30" spans="1:7" x14ac:dyDescent="0.3">
      <c r="A30" s="12" t="s">
        <v>1172</v>
      </c>
      <c r="B30" s="30" t="s">
        <v>1173</v>
      </c>
      <c r="C30" s="30" t="s">
        <v>1163</v>
      </c>
      <c r="D30" s="13">
        <v>458826</v>
      </c>
      <c r="E30" s="14">
        <v>563.9</v>
      </c>
      <c r="F30" s="15">
        <v>1.06E-2</v>
      </c>
      <c r="G30" s="15"/>
    </row>
    <row r="31" spans="1:7" x14ac:dyDescent="0.3">
      <c r="A31" s="12" t="s">
        <v>1451</v>
      </c>
      <c r="B31" s="30" t="s">
        <v>1452</v>
      </c>
      <c r="C31" s="30" t="s">
        <v>1129</v>
      </c>
      <c r="D31" s="13">
        <v>29584</v>
      </c>
      <c r="E31" s="14">
        <v>545.09</v>
      </c>
      <c r="F31" s="15">
        <v>1.03E-2</v>
      </c>
      <c r="G31" s="15"/>
    </row>
    <row r="32" spans="1:7" x14ac:dyDescent="0.3">
      <c r="A32" s="12" t="s">
        <v>1142</v>
      </c>
      <c r="B32" s="30" t="s">
        <v>1143</v>
      </c>
      <c r="C32" s="30" t="s">
        <v>1144</v>
      </c>
      <c r="D32" s="13">
        <v>89158</v>
      </c>
      <c r="E32" s="14">
        <v>535.84</v>
      </c>
      <c r="F32" s="15">
        <v>1.01E-2</v>
      </c>
      <c r="G32" s="15"/>
    </row>
    <row r="33" spans="1:7" x14ac:dyDescent="0.3">
      <c r="A33" s="12" t="s">
        <v>1145</v>
      </c>
      <c r="B33" s="30" t="s">
        <v>1146</v>
      </c>
      <c r="C33" s="30" t="s">
        <v>1147</v>
      </c>
      <c r="D33" s="13">
        <v>115000</v>
      </c>
      <c r="E33" s="14">
        <v>528.83000000000004</v>
      </c>
      <c r="F33" s="15">
        <v>0.01</v>
      </c>
      <c r="G33" s="15"/>
    </row>
    <row r="34" spans="1:7" x14ac:dyDescent="0.3">
      <c r="A34" s="12" t="s">
        <v>1256</v>
      </c>
      <c r="B34" s="30" t="s">
        <v>1257</v>
      </c>
      <c r="C34" s="30" t="s">
        <v>1183</v>
      </c>
      <c r="D34" s="13">
        <v>45000</v>
      </c>
      <c r="E34" s="14">
        <v>527.47</v>
      </c>
      <c r="F34" s="15">
        <v>9.9000000000000008E-3</v>
      </c>
      <c r="G34" s="15"/>
    </row>
    <row r="35" spans="1:7" x14ac:dyDescent="0.3">
      <c r="A35" s="12" t="s">
        <v>1254</v>
      </c>
      <c r="B35" s="30" t="s">
        <v>1255</v>
      </c>
      <c r="C35" s="30" t="s">
        <v>1183</v>
      </c>
      <c r="D35" s="13">
        <v>40008</v>
      </c>
      <c r="E35" s="14">
        <v>480.88</v>
      </c>
      <c r="F35" s="15">
        <v>9.1000000000000004E-3</v>
      </c>
      <c r="G35" s="15"/>
    </row>
    <row r="36" spans="1:7" x14ac:dyDescent="0.3">
      <c r="A36" s="12" t="s">
        <v>1272</v>
      </c>
      <c r="B36" s="30" t="s">
        <v>1273</v>
      </c>
      <c r="C36" s="30" t="s">
        <v>1219</v>
      </c>
      <c r="D36" s="13">
        <v>10964</v>
      </c>
      <c r="E36" s="14">
        <v>480.39</v>
      </c>
      <c r="F36" s="15">
        <v>8.9999999999999993E-3</v>
      </c>
      <c r="G36" s="15"/>
    </row>
    <row r="37" spans="1:7" x14ac:dyDescent="0.3">
      <c r="A37" s="12" t="s">
        <v>1695</v>
      </c>
      <c r="B37" s="30" t="s">
        <v>1696</v>
      </c>
      <c r="C37" s="30" t="s">
        <v>1697</v>
      </c>
      <c r="D37" s="13">
        <v>1427</v>
      </c>
      <c r="E37" s="14">
        <v>444.56</v>
      </c>
      <c r="F37" s="15">
        <v>8.3999999999999995E-3</v>
      </c>
      <c r="G37" s="15"/>
    </row>
    <row r="38" spans="1:7" x14ac:dyDescent="0.3">
      <c r="A38" s="12" t="s">
        <v>1698</v>
      </c>
      <c r="B38" s="30" t="s">
        <v>1699</v>
      </c>
      <c r="C38" s="30" t="s">
        <v>1276</v>
      </c>
      <c r="D38" s="13">
        <v>8963</v>
      </c>
      <c r="E38" s="14">
        <v>433.66</v>
      </c>
      <c r="F38" s="15">
        <v>8.2000000000000007E-3</v>
      </c>
      <c r="G38" s="15"/>
    </row>
    <row r="39" spans="1:7" x14ac:dyDescent="0.3">
      <c r="A39" s="12" t="s">
        <v>1349</v>
      </c>
      <c r="B39" s="30" t="s">
        <v>1350</v>
      </c>
      <c r="C39" s="30" t="s">
        <v>1144</v>
      </c>
      <c r="D39" s="13">
        <v>29770</v>
      </c>
      <c r="E39" s="14">
        <v>422.7</v>
      </c>
      <c r="F39" s="15">
        <v>8.0000000000000002E-3</v>
      </c>
      <c r="G39" s="15"/>
    </row>
    <row r="40" spans="1:7" x14ac:dyDescent="0.3">
      <c r="A40" s="12" t="s">
        <v>1312</v>
      </c>
      <c r="B40" s="30" t="s">
        <v>1313</v>
      </c>
      <c r="C40" s="30" t="s">
        <v>1176</v>
      </c>
      <c r="D40" s="13">
        <v>27401</v>
      </c>
      <c r="E40" s="14">
        <v>407.97</v>
      </c>
      <c r="F40" s="15">
        <v>7.7000000000000002E-3</v>
      </c>
      <c r="G40" s="15"/>
    </row>
    <row r="41" spans="1:7" x14ac:dyDescent="0.3">
      <c r="A41" s="12" t="s">
        <v>1362</v>
      </c>
      <c r="B41" s="30" t="s">
        <v>1363</v>
      </c>
      <c r="C41" s="30" t="s">
        <v>1144</v>
      </c>
      <c r="D41" s="13">
        <v>8649</v>
      </c>
      <c r="E41" s="14">
        <v>399.05</v>
      </c>
      <c r="F41" s="15">
        <v>7.4999999999999997E-3</v>
      </c>
      <c r="G41" s="15"/>
    </row>
    <row r="42" spans="1:7" x14ac:dyDescent="0.3">
      <c r="A42" s="12" t="s">
        <v>1329</v>
      </c>
      <c r="B42" s="30" t="s">
        <v>1330</v>
      </c>
      <c r="C42" s="30" t="s">
        <v>1119</v>
      </c>
      <c r="D42" s="13">
        <v>438750</v>
      </c>
      <c r="E42" s="14">
        <v>390.93</v>
      </c>
      <c r="F42" s="15">
        <v>7.4000000000000003E-3</v>
      </c>
      <c r="G42" s="15"/>
    </row>
    <row r="43" spans="1:7" x14ac:dyDescent="0.3">
      <c r="A43" s="12" t="s">
        <v>1678</v>
      </c>
      <c r="B43" s="30" t="s">
        <v>1679</v>
      </c>
      <c r="C43" s="30" t="s">
        <v>1288</v>
      </c>
      <c r="D43" s="13">
        <v>10275</v>
      </c>
      <c r="E43" s="14">
        <v>379.68</v>
      </c>
      <c r="F43" s="15">
        <v>7.1999999999999998E-3</v>
      </c>
      <c r="G43" s="15"/>
    </row>
    <row r="44" spans="1:7" x14ac:dyDescent="0.3">
      <c r="A44" s="12" t="s">
        <v>1125</v>
      </c>
      <c r="B44" s="30" t="s">
        <v>1126</v>
      </c>
      <c r="C44" s="30" t="s">
        <v>1116</v>
      </c>
      <c r="D44" s="13">
        <v>251582</v>
      </c>
      <c r="E44" s="14">
        <v>362.15</v>
      </c>
      <c r="F44" s="15">
        <v>6.7999999999999996E-3</v>
      </c>
      <c r="G44" s="15"/>
    </row>
    <row r="45" spans="1:7" x14ac:dyDescent="0.3">
      <c r="A45" s="12" t="s">
        <v>1758</v>
      </c>
      <c r="B45" s="30" t="s">
        <v>1759</v>
      </c>
      <c r="C45" s="30" t="s">
        <v>1316</v>
      </c>
      <c r="D45" s="13">
        <v>12367</v>
      </c>
      <c r="E45" s="14">
        <v>358.7</v>
      </c>
      <c r="F45" s="15">
        <v>6.7999999999999996E-3</v>
      </c>
      <c r="G45" s="15"/>
    </row>
    <row r="46" spans="1:7" x14ac:dyDescent="0.3">
      <c r="A46" s="12" t="s">
        <v>1700</v>
      </c>
      <c r="B46" s="30" t="s">
        <v>1701</v>
      </c>
      <c r="C46" s="30" t="s">
        <v>1176</v>
      </c>
      <c r="D46" s="13">
        <v>8836</v>
      </c>
      <c r="E46" s="14">
        <v>350.85</v>
      </c>
      <c r="F46" s="15">
        <v>6.6E-3</v>
      </c>
      <c r="G46" s="15"/>
    </row>
    <row r="47" spans="1:7" x14ac:dyDescent="0.3">
      <c r="A47" s="12" t="s">
        <v>1155</v>
      </c>
      <c r="B47" s="30" t="s">
        <v>1156</v>
      </c>
      <c r="C47" s="30" t="s">
        <v>1157</v>
      </c>
      <c r="D47" s="13">
        <v>26885</v>
      </c>
      <c r="E47" s="14">
        <v>347.5</v>
      </c>
      <c r="F47" s="15">
        <v>6.4999999999999997E-3</v>
      </c>
      <c r="G47" s="15"/>
    </row>
    <row r="48" spans="1:7" x14ac:dyDescent="0.3">
      <c r="A48" s="12" t="s">
        <v>1411</v>
      </c>
      <c r="B48" s="30" t="s">
        <v>1412</v>
      </c>
      <c r="C48" s="30" t="s">
        <v>1316</v>
      </c>
      <c r="D48" s="13">
        <v>355321</v>
      </c>
      <c r="E48" s="14">
        <v>340.4</v>
      </c>
      <c r="F48" s="15">
        <v>6.4000000000000003E-3</v>
      </c>
      <c r="G48" s="15"/>
    </row>
    <row r="49" spans="1:7" x14ac:dyDescent="0.3">
      <c r="A49" s="12" t="s">
        <v>1306</v>
      </c>
      <c r="B49" s="30" t="s">
        <v>1307</v>
      </c>
      <c r="C49" s="30" t="s">
        <v>1129</v>
      </c>
      <c r="D49" s="13">
        <v>53843</v>
      </c>
      <c r="E49" s="14">
        <v>336.98</v>
      </c>
      <c r="F49" s="15">
        <v>6.3E-3</v>
      </c>
      <c r="G49" s="15"/>
    </row>
    <row r="50" spans="1:7" x14ac:dyDescent="0.3">
      <c r="A50" s="12" t="s">
        <v>1672</v>
      </c>
      <c r="B50" s="30" t="s">
        <v>1673</v>
      </c>
      <c r="C50" s="30" t="s">
        <v>1176</v>
      </c>
      <c r="D50" s="13">
        <v>138250</v>
      </c>
      <c r="E50" s="14">
        <v>322.81</v>
      </c>
      <c r="F50" s="15">
        <v>6.1000000000000004E-3</v>
      </c>
      <c r="G50" s="15"/>
    </row>
    <row r="51" spans="1:7" x14ac:dyDescent="0.3">
      <c r="A51" s="12" t="s">
        <v>1280</v>
      </c>
      <c r="B51" s="30" t="s">
        <v>1281</v>
      </c>
      <c r="C51" s="30" t="s">
        <v>1282</v>
      </c>
      <c r="D51" s="13">
        <v>10261</v>
      </c>
      <c r="E51" s="14">
        <v>318.55</v>
      </c>
      <c r="F51" s="15">
        <v>6.0000000000000001E-3</v>
      </c>
      <c r="G51" s="15"/>
    </row>
    <row r="52" spans="1:7" x14ac:dyDescent="0.3">
      <c r="A52" s="12" t="s">
        <v>1437</v>
      </c>
      <c r="B52" s="30" t="s">
        <v>1438</v>
      </c>
      <c r="C52" s="30" t="s">
        <v>1129</v>
      </c>
      <c r="D52" s="13">
        <v>25010</v>
      </c>
      <c r="E52" s="14">
        <v>314.52999999999997</v>
      </c>
      <c r="F52" s="15">
        <v>5.8999999999999999E-3</v>
      </c>
      <c r="G52" s="15"/>
    </row>
    <row r="53" spans="1:7" x14ac:dyDescent="0.3">
      <c r="A53" s="12" t="s">
        <v>1447</v>
      </c>
      <c r="B53" s="30" t="s">
        <v>1448</v>
      </c>
      <c r="C53" s="30" t="s">
        <v>1375</v>
      </c>
      <c r="D53" s="13">
        <v>1430</v>
      </c>
      <c r="E53" s="14">
        <v>314.41000000000003</v>
      </c>
      <c r="F53" s="15">
        <v>5.8999999999999999E-3</v>
      </c>
      <c r="G53" s="15"/>
    </row>
    <row r="54" spans="1:7" x14ac:dyDescent="0.3">
      <c r="A54" s="12" t="s">
        <v>1415</v>
      </c>
      <c r="B54" s="30" t="s">
        <v>1416</v>
      </c>
      <c r="C54" s="30" t="s">
        <v>1129</v>
      </c>
      <c r="D54" s="13">
        <v>1332</v>
      </c>
      <c r="E54" s="14">
        <v>307.82</v>
      </c>
      <c r="F54" s="15">
        <v>5.7999999999999996E-3</v>
      </c>
      <c r="G54" s="15"/>
    </row>
    <row r="55" spans="1:7" x14ac:dyDescent="0.3">
      <c r="A55" s="12" t="s">
        <v>1123</v>
      </c>
      <c r="B55" s="30" t="s">
        <v>1124</v>
      </c>
      <c r="C55" s="30" t="s">
        <v>1116</v>
      </c>
      <c r="D55" s="13">
        <v>164377</v>
      </c>
      <c r="E55" s="14">
        <v>307.63</v>
      </c>
      <c r="F55" s="15">
        <v>5.7999999999999996E-3</v>
      </c>
      <c r="G55" s="15"/>
    </row>
    <row r="56" spans="1:7" x14ac:dyDescent="0.3">
      <c r="A56" s="12" t="s">
        <v>1142</v>
      </c>
      <c r="B56" s="30" t="s">
        <v>1760</v>
      </c>
      <c r="C56" s="30" t="s">
        <v>1144</v>
      </c>
      <c r="D56" s="13">
        <v>76605</v>
      </c>
      <c r="E56" s="14">
        <v>306.04000000000002</v>
      </c>
      <c r="F56" s="15">
        <v>5.7999999999999996E-3</v>
      </c>
      <c r="G56" s="15"/>
    </row>
    <row r="57" spans="1:7" x14ac:dyDescent="0.3">
      <c r="A57" s="12" t="s">
        <v>1693</v>
      </c>
      <c r="B57" s="30" t="s">
        <v>1694</v>
      </c>
      <c r="C57" s="30" t="s">
        <v>1404</v>
      </c>
      <c r="D57" s="13">
        <v>52585</v>
      </c>
      <c r="E57" s="14">
        <v>299.76</v>
      </c>
      <c r="F57" s="15">
        <v>5.5999999999999999E-3</v>
      </c>
      <c r="G57" s="15"/>
    </row>
    <row r="58" spans="1:7" x14ac:dyDescent="0.3">
      <c r="A58" s="12" t="s">
        <v>1702</v>
      </c>
      <c r="B58" s="30" t="s">
        <v>1703</v>
      </c>
      <c r="C58" s="30" t="s">
        <v>1144</v>
      </c>
      <c r="D58" s="13">
        <v>8961</v>
      </c>
      <c r="E58" s="14">
        <v>298.99</v>
      </c>
      <c r="F58" s="15">
        <v>5.5999999999999999E-3</v>
      </c>
      <c r="G58" s="15"/>
    </row>
    <row r="59" spans="1:7" x14ac:dyDescent="0.3">
      <c r="A59" s="12" t="s">
        <v>1713</v>
      </c>
      <c r="B59" s="30" t="s">
        <v>1714</v>
      </c>
      <c r="C59" s="30" t="s">
        <v>1183</v>
      </c>
      <c r="D59" s="13">
        <v>4082</v>
      </c>
      <c r="E59" s="14">
        <v>295.83</v>
      </c>
      <c r="F59" s="15">
        <v>5.5999999999999999E-3</v>
      </c>
      <c r="G59" s="15"/>
    </row>
    <row r="60" spans="1:7" x14ac:dyDescent="0.3">
      <c r="A60" s="12" t="s">
        <v>1249</v>
      </c>
      <c r="B60" s="30" t="s">
        <v>1250</v>
      </c>
      <c r="C60" s="30" t="s">
        <v>1176</v>
      </c>
      <c r="D60" s="13">
        <v>15177</v>
      </c>
      <c r="E60" s="14">
        <v>292.66000000000003</v>
      </c>
      <c r="F60" s="15">
        <v>5.4999999999999997E-3</v>
      </c>
      <c r="G60" s="15"/>
    </row>
    <row r="61" spans="1:7" x14ac:dyDescent="0.3">
      <c r="A61" s="12" t="s">
        <v>1373</v>
      </c>
      <c r="B61" s="30" t="s">
        <v>1374</v>
      </c>
      <c r="C61" s="30" t="s">
        <v>1375</v>
      </c>
      <c r="D61" s="13">
        <v>6500</v>
      </c>
      <c r="E61" s="14">
        <v>290.39999999999998</v>
      </c>
      <c r="F61" s="15">
        <v>5.4999999999999997E-3</v>
      </c>
      <c r="G61" s="15"/>
    </row>
    <row r="62" spans="1:7" x14ac:dyDescent="0.3">
      <c r="A62" s="12" t="s">
        <v>1179</v>
      </c>
      <c r="B62" s="30" t="s">
        <v>1180</v>
      </c>
      <c r="C62" s="30" t="s">
        <v>1176</v>
      </c>
      <c r="D62" s="13">
        <v>25540</v>
      </c>
      <c r="E62" s="14">
        <v>286.52</v>
      </c>
      <c r="F62" s="15">
        <v>5.4000000000000003E-3</v>
      </c>
      <c r="G62" s="15"/>
    </row>
    <row r="63" spans="1:7" x14ac:dyDescent="0.3">
      <c r="A63" s="12" t="s">
        <v>1449</v>
      </c>
      <c r="B63" s="30" t="s">
        <v>1450</v>
      </c>
      <c r="C63" s="30" t="s">
        <v>1282</v>
      </c>
      <c r="D63" s="13">
        <v>8556</v>
      </c>
      <c r="E63" s="14">
        <v>278.58999999999997</v>
      </c>
      <c r="F63" s="15">
        <v>5.1999999999999998E-3</v>
      </c>
      <c r="G63" s="15"/>
    </row>
    <row r="64" spans="1:7" x14ac:dyDescent="0.3">
      <c r="A64" s="12" t="s">
        <v>1761</v>
      </c>
      <c r="B64" s="30" t="s">
        <v>1762</v>
      </c>
      <c r="C64" s="30" t="s">
        <v>1276</v>
      </c>
      <c r="D64" s="13">
        <v>8864</v>
      </c>
      <c r="E64" s="14">
        <v>270.05</v>
      </c>
      <c r="F64" s="15">
        <v>5.1000000000000004E-3</v>
      </c>
      <c r="G64" s="15"/>
    </row>
    <row r="65" spans="1:7" x14ac:dyDescent="0.3">
      <c r="A65" s="12" t="s">
        <v>1763</v>
      </c>
      <c r="B65" s="30" t="s">
        <v>1764</v>
      </c>
      <c r="C65" s="30" t="s">
        <v>1183</v>
      </c>
      <c r="D65" s="13">
        <v>22866</v>
      </c>
      <c r="E65" s="14">
        <v>268.88</v>
      </c>
      <c r="F65" s="15">
        <v>5.1000000000000004E-3</v>
      </c>
      <c r="G65" s="15"/>
    </row>
    <row r="66" spans="1:7" x14ac:dyDescent="0.3">
      <c r="A66" s="12" t="s">
        <v>1347</v>
      </c>
      <c r="B66" s="30" t="s">
        <v>1348</v>
      </c>
      <c r="C66" s="30" t="s">
        <v>1157</v>
      </c>
      <c r="D66" s="13">
        <v>20360</v>
      </c>
      <c r="E66" s="14">
        <v>267.47000000000003</v>
      </c>
      <c r="F66" s="15">
        <v>5.0000000000000001E-3</v>
      </c>
      <c r="G66" s="15"/>
    </row>
    <row r="67" spans="1:7" x14ac:dyDescent="0.3">
      <c r="A67" s="12" t="s">
        <v>1765</v>
      </c>
      <c r="B67" s="30" t="s">
        <v>1766</v>
      </c>
      <c r="C67" s="30" t="s">
        <v>1171</v>
      </c>
      <c r="D67" s="13">
        <v>517175</v>
      </c>
      <c r="E67" s="14">
        <v>259.62</v>
      </c>
      <c r="F67" s="15">
        <v>4.8999999999999998E-3</v>
      </c>
      <c r="G67" s="15"/>
    </row>
    <row r="68" spans="1:7" x14ac:dyDescent="0.3">
      <c r="A68" s="12" t="s">
        <v>1258</v>
      </c>
      <c r="B68" s="30" t="s">
        <v>1259</v>
      </c>
      <c r="C68" s="30" t="s">
        <v>1260</v>
      </c>
      <c r="D68" s="13">
        <v>225261</v>
      </c>
      <c r="E68" s="14">
        <v>259.05</v>
      </c>
      <c r="F68" s="15">
        <v>4.8999999999999998E-3</v>
      </c>
      <c r="G68" s="15"/>
    </row>
    <row r="69" spans="1:7" x14ac:dyDescent="0.3">
      <c r="A69" s="12" t="s">
        <v>1767</v>
      </c>
      <c r="B69" s="30" t="s">
        <v>1768</v>
      </c>
      <c r="C69" s="30" t="s">
        <v>1219</v>
      </c>
      <c r="D69" s="13">
        <v>9074</v>
      </c>
      <c r="E69" s="14">
        <v>254.88</v>
      </c>
      <c r="F69" s="15">
        <v>4.7999999999999996E-3</v>
      </c>
      <c r="G69" s="15"/>
    </row>
    <row r="70" spans="1:7" x14ac:dyDescent="0.3">
      <c r="A70" s="12" t="s">
        <v>1409</v>
      </c>
      <c r="B70" s="30" t="s">
        <v>1410</v>
      </c>
      <c r="C70" s="30" t="s">
        <v>1207</v>
      </c>
      <c r="D70" s="13">
        <v>6869</v>
      </c>
      <c r="E70" s="14">
        <v>249.23</v>
      </c>
      <c r="F70" s="15">
        <v>4.7000000000000002E-3</v>
      </c>
      <c r="G70" s="15"/>
    </row>
    <row r="71" spans="1:7" x14ac:dyDescent="0.3">
      <c r="A71" s="12" t="s">
        <v>1366</v>
      </c>
      <c r="B71" s="30" t="s">
        <v>1367</v>
      </c>
      <c r="C71" s="30" t="s">
        <v>1368</v>
      </c>
      <c r="D71" s="13">
        <v>605</v>
      </c>
      <c r="E71" s="14">
        <v>242.93</v>
      </c>
      <c r="F71" s="15">
        <v>4.5999999999999999E-3</v>
      </c>
      <c r="G71" s="15"/>
    </row>
    <row r="72" spans="1:7" x14ac:dyDescent="0.3">
      <c r="A72" s="12" t="s">
        <v>1417</v>
      </c>
      <c r="B72" s="30" t="s">
        <v>1418</v>
      </c>
      <c r="C72" s="30" t="s">
        <v>1129</v>
      </c>
      <c r="D72" s="13">
        <v>6231</v>
      </c>
      <c r="E72" s="14">
        <v>223.82</v>
      </c>
      <c r="F72" s="15">
        <v>4.1999999999999997E-3</v>
      </c>
      <c r="G72" s="15"/>
    </row>
    <row r="73" spans="1:7" x14ac:dyDescent="0.3">
      <c r="A73" s="12" t="s">
        <v>1246</v>
      </c>
      <c r="B73" s="30" t="s">
        <v>1247</v>
      </c>
      <c r="C73" s="30" t="s">
        <v>1248</v>
      </c>
      <c r="D73" s="13">
        <v>28585</v>
      </c>
      <c r="E73" s="14">
        <v>221.26</v>
      </c>
      <c r="F73" s="15">
        <v>4.1999999999999997E-3</v>
      </c>
      <c r="G73" s="15"/>
    </row>
    <row r="74" spans="1:7" x14ac:dyDescent="0.3">
      <c r="A74" s="12" t="s">
        <v>1676</v>
      </c>
      <c r="B74" s="30" t="s">
        <v>1677</v>
      </c>
      <c r="C74" s="30" t="s">
        <v>1116</v>
      </c>
      <c r="D74" s="13">
        <v>54824</v>
      </c>
      <c r="E74" s="14">
        <v>207.59</v>
      </c>
      <c r="F74" s="15">
        <v>3.8999999999999998E-3</v>
      </c>
      <c r="G74" s="15"/>
    </row>
    <row r="75" spans="1:7" x14ac:dyDescent="0.3">
      <c r="A75" s="12" t="s">
        <v>1769</v>
      </c>
      <c r="B75" s="30" t="s">
        <v>1770</v>
      </c>
      <c r="C75" s="30" t="s">
        <v>1288</v>
      </c>
      <c r="D75" s="13">
        <v>189</v>
      </c>
      <c r="E75" s="14">
        <v>3.23</v>
      </c>
      <c r="F75" s="15">
        <v>1E-4</v>
      </c>
      <c r="G75" s="15"/>
    </row>
    <row r="76" spans="1:7" x14ac:dyDescent="0.3">
      <c r="A76" s="16" t="s">
        <v>120</v>
      </c>
      <c r="B76" s="31"/>
      <c r="C76" s="31"/>
      <c r="D76" s="17"/>
      <c r="E76" s="37">
        <v>50327.8</v>
      </c>
      <c r="F76" s="38">
        <v>0.94789999999999996</v>
      </c>
      <c r="G76" s="20"/>
    </row>
    <row r="77" spans="1:7" x14ac:dyDescent="0.3">
      <c r="A77" s="16" t="s">
        <v>1453</v>
      </c>
      <c r="B77" s="30"/>
      <c r="C77" s="30"/>
      <c r="D77" s="13"/>
      <c r="E77" s="14"/>
      <c r="F77" s="15"/>
      <c r="G77" s="15"/>
    </row>
    <row r="78" spans="1:7" x14ac:dyDescent="0.3">
      <c r="A78" s="16" t="s">
        <v>120</v>
      </c>
      <c r="B78" s="30"/>
      <c r="C78" s="30"/>
      <c r="D78" s="13"/>
      <c r="E78" s="39" t="s">
        <v>112</v>
      </c>
      <c r="F78" s="40" t="s">
        <v>112</v>
      </c>
      <c r="G78" s="15"/>
    </row>
    <row r="79" spans="1:7" x14ac:dyDescent="0.3">
      <c r="A79" s="21" t="s">
        <v>150</v>
      </c>
      <c r="B79" s="32"/>
      <c r="C79" s="32"/>
      <c r="D79" s="22"/>
      <c r="E79" s="27">
        <v>50327.8</v>
      </c>
      <c r="F79" s="28">
        <v>0.94789999999999996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6" t="s">
        <v>1454</v>
      </c>
      <c r="B81" s="30"/>
      <c r="C81" s="30"/>
      <c r="D81" s="13"/>
      <c r="E81" s="14"/>
      <c r="F81" s="15"/>
      <c r="G81" s="15"/>
    </row>
    <row r="82" spans="1:7" x14ac:dyDescent="0.3">
      <c r="A82" s="16" t="s">
        <v>1455</v>
      </c>
      <c r="B82" s="30"/>
      <c r="C82" s="30"/>
      <c r="D82" s="13"/>
      <c r="E82" s="14"/>
      <c r="F82" s="15"/>
      <c r="G82" s="15"/>
    </row>
    <row r="83" spans="1:7" x14ac:dyDescent="0.3">
      <c r="A83" s="12" t="s">
        <v>1771</v>
      </c>
      <c r="B83" s="30"/>
      <c r="C83" s="30" t="s">
        <v>1729</v>
      </c>
      <c r="D83" s="13">
        <v>1500</v>
      </c>
      <c r="E83" s="14">
        <v>664.35</v>
      </c>
      <c r="F83" s="15">
        <v>1.2511E-2</v>
      </c>
      <c r="G83" s="15"/>
    </row>
    <row r="84" spans="1:7" x14ac:dyDescent="0.3">
      <c r="A84" s="12" t="s">
        <v>1772</v>
      </c>
      <c r="B84" s="30"/>
      <c r="C84" s="30" t="s">
        <v>1288</v>
      </c>
      <c r="D84" s="13">
        <v>19800</v>
      </c>
      <c r="E84" s="14">
        <v>337.62</v>
      </c>
      <c r="F84" s="15">
        <v>6.3579999999999999E-3</v>
      </c>
      <c r="G84" s="15"/>
    </row>
    <row r="85" spans="1:7" x14ac:dyDescent="0.3">
      <c r="A85" s="12" t="s">
        <v>1773</v>
      </c>
      <c r="B85" s="30"/>
      <c r="C85" s="30" t="s">
        <v>1230</v>
      </c>
      <c r="D85" s="13">
        <v>12600</v>
      </c>
      <c r="E85" s="14">
        <v>301.05</v>
      </c>
      <c r="F85" s="15">
        <v>5.6690000000000004E-3</v>
      </c>
      <c r="G85" s="15"/>
    </row>
    <row r="86" spans="1:7" x14ac:dyDescent="0.3">
      <c r="A86" s="12" t="s">
        <v>1728</v>
      </c>
      <c r="B86" s="30"/>
      <c r="C86" s="30" t="s">
        <v>1729</v>
      </c>
      <c r="D86" s="13">
        <v>1400</v>
      </c>
      <c r="E86" s="14">
        <v>271.8</v>
      </c>
      <c r="F86" s="15">
        <v>5.1180000000000002E-3</v>
      </c>
      <c r="G86" s="15"/>
    </row>
    <row r="87" spans="1:7" x14ac:dyDescent="0.3">
      <c r="A87" s="16" t="s">
        <v>120</v>
      </c>
      <c r="B87" s="31"/>
      <c r="C87" s="31"/>
      <c r="D87" s="17"/>
      <c r="E87" s="37">
        <v>1574.82</v>
      </c>
      <c r="F87" s="38">
        <v>2.9655999999999998E-2</v>
      </c>
      <c r="G87" s="20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21" t="s">
        <v>150</v>
      </c>
      <c r="B91" s="32"/>
      <c r="C91" s="32"/>
      <c r="D91" s="22"/>
      <c r="E91" s="18">
        <v>1574.82</v>
      </c>
      <c r="F91" s="19">
        <v>2.9655999999999998E-2</v>
      </c>
      <c r="G91" s="20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113</v>
      </c>
      <c r="B93" s="30"/>
      <c r="C93" s="30"/>
      <c r="D93" s="13"/>
      <c r="E93" s="14"/>
      <c r="F93" s="15"/>
      <c r="G93" s="15"/>
    </row>
    <row r="94" spans="1:7" x14ac:dyDescent="0.3">
      <c r="A94" s="12"/>
      <c r="B94" s="30"/>
      <c r="C94" s="30"/>
      <c r="D94" s="13"/>
      <c r="E94" s="14"/>
      <c r="F94" s="15"/>
      <c r="G94" s="15"/>
    </row>
    <row r="95" spans="1:7" x14ac:dyDescent="0.3">
      <c r="A95" s="16" t="s">
        <v>114</v>
      </c>
      <c r="B95" s="30"/>
      <c r="C95" s="30"/>
      <c r="D95" s="13"/>
      <c r="E95" s="14"/>
      <c r="F95" s="15"/>
      <c r="G95" s="15"/>
    </row>
    <row r="96" spans="1:7" x14ac:dyDescent="0.3">
      <c r="A96" s="12" t="s">
        <v>1774</v>
      </c>
      <c r="B96" s="30" t="s">
        <v>1775</v>
      </c>
      <c r="C96" s="30" t="s">
        <v>117</v>
      </c>
      <c r="D96" s="13">
        <v>200000</v>
      </c>
      <c r="E96" s="14">
        <v>197.74</v>
      </c>
      <c r="F96" s="15">
        <v>3.7000000000000002E-3</v>
      </c>
      <c r="G96" s="15">
        <v>6.7350999999999994E-2</v>
      </c>
    </row>
    <row r="97" spans="1:8" x14ac:dyDescent="0.3">
      <c r="A97" s="12" t="s">
        <v>1776</v>
      </c>
      <c r="B97" s="30" t="s">
        <v>1777</v>
      </c>
      <c r="C97" s="30" t="s">
        <v>117</v>
      </c>
      <c r="D97" s="13">
        <v>200000</v>
      </c>
      <c r="E97" s="14">
        <v>197.22</v>
      </c>
      <c r="F97" s="15">
        <v>3.7000000000000002E-3</v>
      </c>
      <c r="G97" s="15">
        <v>6.7697999999999994E-2</v>
      </c>
    </row>
    <row r="98" spans="1:8" x14ac:dyDescent="0.3">
      <c r="A98" s="16" t="s">
        <v>120</v>
      </c>
      <c r="B98" s="31"/>
      <c r="C98" s="31"/>
      <c r="D98" s="17"/>
      <c r="E98" s="37">
        <v>394.96</v>
      </c>
      <c r="F98" s="38">
        <v>7.4000000000000003E-3</v>
      </c>
      <c r="G98" s="20"/>
    </row>
    <row r="99" spans="1:8" x14ac:dyDescent="0.3">
      <c r="A99" s="12"/>
      <c r="B99" s="30"/>
      <c r="C99" s="30"/>
      <c r="D99" s="13"/>
      <c r="E99" s="14"/>
      <c r="F99" s="15"/>
      <c r="G99" s="15"/>
    </row>
    <row r="100" spans="1:8" x14ac:dyDescent="0.3">
      <c r="A100" s="21" t="s">
        <v>150</v>
      </c>
      <c r="B100" s="32"/>
      <c r="C100" s="32"/>
      <c r="D100" s="22"/>
      <c r="E100" s="18">
        <v>394.96</v>
      </c>
      <c r="F100" s="19">
        <v>7.4000000000000003E-3</v>
      </c>
      <c r="G100" s="20"/>
    </row>
    <row r="101" spans="1:8" x14ac:dyDescent="0.3">
      <c r="A101" s="12"/>
      <c r="B101" s="30"/>
      <c r="C101" s="30"/>
      <c r="D101" s="13"/>
      <c r="E101" s="14"/>
      <c r="F101" s="15"/>
      <c r="G101" s="15"/>
    </row>
    <row r="102" spans="1:8" x14ac:dyDescent="0.3">
      <c r="A102" s="12"/>
      <c r="B102" s="30"/>
      <c r="C102" s="30"/>
      <c r="D102" s="13"/>
      <c r="E102" s="14"/>
      <c r="F102" s="15"/>
      <c r="G102" s="15"/>
    </row>
    <row r="103" spans="1:8" x14ac:dyDescent="0.3">
      <c r="A103" s="16" t="s">
        <v>151</v>
      </c>
      <c r="B103" s="30"/>
      <c r="C103" s="30"/>
      <c r="D103" s="13"/>
      <c r="E103" s="14"/>
      <c r="F103" s="15"/>
      <c r="G103" s="15"/>
    </row>
    <row r="104" spans="1:8" x14ac:dyDescent="0.3">
      <c r="A104" s="12" t="s">
        <v>152</v>
      </c>
      <c r="B104" s="30"/>
      <c r="C104" s="30"/>
      <c r="D104" s="13"/>
      <c r="E104" s="14">
        <v>2961.46</v>
      </c>
      <c r="F104" s="15">
        <v>5.5800000000000002E-2</v>
      </c>
      <c r="G104" s="15">
        <v>6.6409999999999997E-2</v>
      </c>
    </row>
    <row r="105" spans="1:8" x14ac:dyDescent="0.3">
      <c r="A105" s="16" t="s">
        <v>120</v>
      </c>
      <c r="B105" s="31"/>
      <c r="C105" s="31"/>
      <c r="D105" s="17"/>
      <c r="E105" s="37">
        <v>2961.46</v>
      </c>
      <c r="F105" s="38">
        <v>5.5800000000000002E-2</v>
      </c>
      <c r="G105" s="20"/>
    </row>
    <row r="106" spans="1:8" x14ac:dyDescent="0.3">
      <c r="A106" s="12"/>
      <c r="B106" s="30"/>
      <c r="C106" s="30"/>
      <c r="D106" s="13"/>
      <c r="E106" s="14"/>
      <c r="F106" s="15"/>
      <c r="G106" s="15"/>
    </row>
    <row r="107" spans="1:8" x14ac:dyDescent="0.3">
      <c r="A107" s="21" t="s">
        <v>150</v>
      </c>
      <c r="B107" s="32"/>
      <c r="C107" s="32"/>
      <c r="D107" s="22"/>
      <c r="E107" s="18">
        <v>2961.46</v>
      </c>
      <c r="F107" s="19">
        <v>5.5800000000000002E-2</v>
      </c>
      <c r="G107" s="20"/>
    </row>
    <row r="108" spans="1:8" x14ac:dyDescent="0.3">
      <c r="A108" s="12" t="s">
        <v>153</v>
      </c>
      <c r="B108" s="30"/>
      <c r="C108" s="30"/>
      <c r="D108" s="13"/>
      <c r="E108" s="14">
        <v>0.53882370000000002</v>
      </c>
      <c r="F108" s="15">
        <v>1.0000000000000001E-5</v>
      </c>
      <c r="G108" s="15"/>
    </row>
    <row r="109" spans="1:8" x14ac:dyDescent="0.3">
      <c r="A109" s="12" t="s">
        <v>154</v>
      </c>
      <c r="B109" s="30"/>
      <c r="C109" s="30"/>
      <c r="D109" s="13"/>
      <c r="E109" s="23">
        <v>-587.68882369999994</v>
      </c>
      <c r="F109" s="24">
        <v>-1.111E-2</v>
      </c>
      <c r="G109" s="15">
        <v>6.6409999999999997E-2</v>
      </c>
      <c r="H109" s="69"/>
    </row>
    <row r="110" spans="1:8" x14ac:dyDescent="0.3">
      <c r="A110" s="25" t="s">
        <v>155</v>
      </c>
      <c r="B110" s="33"/>
      <c r="C110" s="33"/>
      <c r="D110" s="26"/>
      <c r="E110" s="27">
        <v>53097.07</v>
      </c>
      <c r="F110" s="28">
        <v>1</v>
      </c>
      <c r="G110" s="28"/>
    </row>
    <row r="112" spans="1:8" x14ac:dyDescent="0.3">
      <c r="A112" s="1" t="s">
        <v>1654</v>
      </c>
    </row>
    <row r="115" spans="1:5" x14ac:dyDescent="0.3">
      <c r="A115" s="1" t="s">
        <v>158</v>
      </c>
    </row>
    <row r="116" spans="1:5" x14ac:dyDescent="0.3">
      <c r="A116" s="47" t="s">
        <v>159</v>
      </c>
      <c r="B116" s="34" t="s">
        <v>112</v>
      </c>
    </row>
    <row r="117" spans="1:5" x14ac:dyDescent="0.3">
      <c r="A117" t="s">
        <v>160</v>
      </c>
    </row>
    <row r="118" spans="1:5" x14ac:dyDescent="0.3">
      <c r="A118" t="s">
        <v>161</v>
      </c>
      <c r="B118" t="s">
        <v>162</v>
      </c>
      <c r="C118" t="s">
        <v>162</v>
      </c>
    </row>
    <row r="119" spans="1:5" x14ac:dyDescent="0.3">
      <c r="B119" s="48">
        <v>45138</v>
      </c>
      <c r="C119" s="48">
        <v>45169</v>
      </c>
    </row>
    <row r="120" spans="1:5" x14ac:dyDescent="0.3">
      <c r="A120" t="s">
        <v>166</v>
      </c>
      <c r="B120">
        <v>71.03</v>
      </c>
      <c r="C120">
        <v>69.84</v>
      </c>
      <c r="E120" s="2"/>
    </row>
    <row r="121" spans="1:5" x14ac:dyDescent="0.3">
      <c r="A121" t="s">
        <v>167</v>
      </c>
      <c r="B121">
        <v>32.22</v>
      </c>
      <c r="C121">
        <v>31.68</v>
      </c>
      <c r="E121" s="2"/>
    </row>
    <row r="122" spans="1:5" x14ac:dyDescent="0.3">
      <c r="A122" t="s">
        <v>1778</v>
      </c>
      <c r="B122">
        <v>64.16</v>
      </c>
      <c r="C122">
        <v>63.01</v>
      </c>
      <c r="E122" s="2"/>
    </row>
    <row r="123" spans="1:5" x14ac:dyDescent="0.3">
      <c r="A123" t="s">
        <v>1779</v>
      </c>
      <c r="B123">
        <v>64.92</v>
      </c>
      <c r="C123">
        <v>63.76</v>
      </c>
      <c r="E123" s="2"/>
    </row>
    <row r="124" spans="1:5" x14ac:dyDescent="0.3">
      <c r="A124" t="s">
        <v>1780</v>
      </c>
      <c r="B124">
        <v>63.32</v>
      </c>
      <c r="C124">
        <v>62.18</v>
      </c>
      <c r="E124" s="2"/>
    </row>
    <row r="125" spans="1:5" x14ac:dyDescent="0.3">
      <c r="A125" t="s">
        <v>1781</v>
      </c>
      <c r="B125">
        <v>51.75</v>
      </c>
      <c r="C125">
        <v>50.82</v>
      </c>
      <c r="E125" s="2"/>
    </row>
    <row r="126" spans="1:5" x14ac:dyDescent="0.3">
      <c r="A126" t="s">
        <v>630</v>
      </c>
      <c r="B126">
        <v>63.77</v>
      </c>
      <c r="C126">
        <v>62.62</v>
      </c>
      <c r="E126" s="2"/>
    </row>
    <row r="127" spans="1:5" x14ac:dyDescent="0.3">
      <c r="A127" t="s">
        <v>631</v>
      </c>
      <c r="B127">
        <v>24.36</v>
      </c>
      <c r="C127">
        <v>23.93</v>
      </c>
      <c r="E127" s="2"/>
    </row>
    <row r="128" spans="1:5" x14ac:dyDescent="0.3">
      <c r="E128" s="2"/>
    </row>
    <row r="129" spans="1:4" x14ac:dyDescent="0.3">
      <c r="A129" t="s">
        <v>177</v>
      </c>
      <c r="B129" s="34" t="s">
        <v>112</v>
      </c>
    </row>
    <row r="130" spans="1:4" x14ac:dyDescent="0.3">
      <c r="A130" t="s">
        <v>178</v>
      </c>
      <c r="B130" s="34" t="s">
        <v>112</v>
      </c>
    </row>
    <row r="131" spans="1:4" ht="28.95" customHeight="1" x14ac:dyDescent="0.3">
      <c r="A131" s="47" t="s">
        <v>179</v>
      </c>
      <c r="B131" s="34" t="s">
        <v>112</v>
      </c>
    </row>
    <row r="132" spans="1:4" ht="28.95" customHeight="1" x14ac:dyDescent="0.3">
      <c r="A132" s="47" t="s">
        <v>180</v>
      </c>
      <c r="B132" s="34" t="s">
        <v>112</v>
      </c>
    </row>
    <row r="133" spans="1:4" x14ac:dyDescent="0.3">
      <c r="A133" t="s">
        <v>1655</v>
      </c>
      <c r="B133" s="49">
        <v>1.520907</v>
      </c>
    </row>
    <row r="134" spans="1:4" ht="43.5" customHeight="1" x14ac:dyDescent="0.3">
      <c r="A134" s="47" t="s">
        <v>182</v>
      </c>
      <c r="B134" s="49">
        <v>1574.8187499999999</v>
      </c>
    </row>
    <row r="135" spans="1:4" ht="28.95" customHeight="1" x14ac:dyDescent="0.3">
      <c r="A135" s="47" t="s">
        <v>183</v>
      </c>
      <c r="B135" s="34" t="s">
        <v>112</v>
      </c>
    </row>
    <row r="136" spans="1:4" ht="28.95" customHeight="1" x14ac:dyDescent="0.3">
      <c r="A136" s="47" t="s">
        <v>184</v>
      </c>
      <c r="B136" s="34" t="s">
        <v>112</v>
      </c>
    </row>
    <row r="137" spans="1:4" x14ac:dyDescent="0.3">
      <c r="A137" t="s">
        <v>185</v>
      </c>
      <c r="B137" s="34" t="s">
        <v>112</v>
      </c>
    </row>
    <row r="138" spans="1:4" x14ac:dyDescent="0.3">
      <c r="A138" t="s">
        <v>186</v>
      </c>
      <c r="B138" s="34" t="s">
        <v>112</v>
      </c>
    </row>
    <row r="140" spans="1:4" ht="70.05" customHeight="1" x14ac:dyDescent="0.3">
      <c r="A140" s="72" t="s">
        <v>196</v>
      </c>
      <c r="B140" s="72" t="s">
        <v>197</v>
      </c>
      <c r="C140" s="72" t="s">
        <v>5</v>
      </c>
      <c r="D140" s="72" t="s">
        <v>6</v>
      </c>
    </row>
    <row r="141" spans="1:4" ht="70.05" customHeight="1" x14ac:dyDescent="0.3">
      <c r="A141" s="72" t="s">
        <v>1782</v>
      </c>
      <c r="B141" s="72"/>
      <c r="C141" s="72" t="s">
        <v>53</v>
      </c>
      <c r="D14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4"/>
  <sheetViews>
    <sheetView showGridLines="0" workbookViewId="0">
      <pane ySplit="4" topLeftCell="A75" activePane="bottomLeft" state="frozen"/>
      <selection pane="bottomLeft" activeCell="A75" sqref="A7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1783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1784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719727</v>
      </c>
      <c r="E8" s="14">
        <v>11310.15</v>
      </c>
      <c r="F8" s="15">
        <v>8.7400000000000005E-2</v>
      </c>
      <c r="G8" s="15"/>
    </row>
    <row r="9" spans="1:8" x14ac:dyDescent="0.3">
      <c r="A9" s="12" t="s">
        <v>1130</v>
      </c>
      <c r="B9" s="30" t="s">
        <v>1131</v>
      </c>
      <c r="C9" s="30" t="s">
        <v>1116</v>
      </c>
      <c r="D9" s="13">
        <v>1109831</v>
      </c>
      <c r="E9" s="14">
        <v>10640.5</v>
      </c>
      <c r="F9" s="15">
        <v>8.2199999999999995E-2</v>
      </c>
      <c r="G9" s="15"/>
    </row>
    <row r="10" spans="1:8" x14ac:dyDescent="0.3">
      <c r="A10" s="12" t="s">
        <v>1659</v>
      </c>
      <c r="B10" s="30" t="s">
        <v>1660</v>
      </c>
      <c r="C10" s="30" t="s">
        <v>1661</v>
      </c>
      <c r="D10" s="13">
        <v>275481</v>
      </c>
      <c r="E10" s="14">
        <v>7445.42</v>
      </c>
      <c r="F10" s="15">
        <v>5.7500000000000002E-2</v>
      </c>
      <c r="G10" s="15"/>
    </row>
    <row r="11" spans="1:8" x14ac:dyDescent="0.3">
      <c r="A11" s="12" t="s">
        <v>1117</v>
      </c>
      <c r="B11" s="30" t="s">
        <v>1118</v>
      </c>
      <c r="C11" s="30" t="s">
        <v>1119</v>
      </c>
      <c r="D11" s="13">
        <v>230044</v>
      </c>
      <c r="E11" s="14">
        <v>5537.16</v>
      </c>
      <c r="F11" s="15">
        <v>4.2799999999999998E-2</v>
      </c>
      <c r="G11" s="15"/>
    </row>
    <row r="12" spans="1:8" x14ac:dyDescent="0.3">
      <c r="A12" s="12" t="s">
        <v>1333</v>
      </c>
      <c r="B12" s="30" t="s">
        <v>1334</v>
      </c>
      <c r="C12" s="30" t="s">
        <v>1116</v>
      </c>
      <c r="D12" s="13">
        <v>896830</v>
      </c>
      <c r="E12" s="14">
        <v>5034.3599999999997</v>
      </c>
      <c r="F12" s="15">
        <v>3.8899999999999997E-2</v>
      </c>
      <c r="G12" s="15"/>
    </row>
    <row r="13" spans="1:8" x14ac:dyDescent="0.3">
      <c r="A13" s="12" t="s">
        <v>1394</v>
      </c>
      <c r="B13" s="30" t="s">
        <v>1395</v>
      </c>
      <c r="C13" s="30" t="s">
        <v>1152</v>
      </c>
      <c r="D13" s="13">
        <v>46728</v>
      </c>
      <c r="E13" s="14">
        <v>3877.23</v>
      </c>
      <c r="F13" s="15">
        <v>2.9899999999999999E-2</v>
      </c>
      <c r="G13" s="15"/>
    </row>
    <row r="14" spans="1:8" x14ac:dyDescent="0.3">
      <c r="A14" s="12" t="s">
        <v>1212</v>
      </c>
      <c r="B14" s="30" t="s">
        <v>1213</v>
      </c>
      <c r="C14" s="30" t="s">
        <v>1214</v>
      </c>
      <c r="D14" s="13">
        <v>862816</v>
      </c>
      <c r="E14" s="14">
        <v>3793.8</v>
      </c>
      <c r="F14" s="15">
        <v>2.93E-2</v>
      </c>
      <c r="G14" s="15"/>
    </row>
    <row r="15" spans="1:8" x14ac:dyDescent="0.3">
      <c r="A15" s="12" t="s">
        <v>1235</v>
      </c>
      <c r="B15" s="30" t="s">
        <v>1236</v>
      </c>
      <c r="C15" s="30" t="s">
        <v>1183</v>
      </c>
      <c r="D15" s="13">
        <v>107919</v>
      </c>
      <c r="E15" s="14">
        <v>3622.62</v>
      </c>
      <c r="F15" s="15">
        <v>2.8000000000000001E-2</v>
      </c>
      <c r="G15" s="15"/>
    </row>
    <row r="16" spans="1:8" x14ac:dyDescent="0.3">
      <c r="A16" s="12" t="s">
        <v>1272</v>
      </c>
      <c r="B16" s="30" t="s">
        <v>1273</v>
      </c>
      <c r="C16" s="30" t="s">
        <v>1219</v>
      </c>
      <c r="D16" s="13">
        <v>73753</v>
      </c>
      <c r="E16" s="14">
        <v>3231.52</v>
      </c>
      <c r="F16" s="15">
        <v>2.5000000000000001E-2</v>
      </c>
      <c r="G16" s="15"/>
    </row>
    <row r="17" spans="1:7" x14ac:dyDescent="0.3">
      <c r="A17" s="12" t="s">
        <v>1400</v>
      </c>
      <c r="B17" s="30" t="s">
        <v>1401</v>
      </c>
      <c r="C17" s="30" t="s">
        <v>1202</v>
      </c>
      <c r="D17" s="13">
        <v>2180388</v>
      </c>
      <c r="E17" s="14">
        <v>2904.28</v>
      </c>
      <c r="F17" s="15">
        <v>2.24E-2</v>
      </c>
      <c r="G17" s="15"/>
    </row>
    <row r="18" spans="1:7" x14ac:dyDescent="0.3">
      <c r="A18" s="12" t="s">
        <v>1179</v>
      </c>
      <c r="B18" s="30" t="s">
        <v>1180</v>
      </c>
      <c r="C18" s="30" t="s">
        <v>1176</v>
      </c>
      <c r="D18" s="13">
        <v>253999</v>
      </c>
      <c r="E18" s="14">
        <v>2849.49</v>
      </c>
      <c r="F18" s="15">
        <v>2.1999999999999999E-2</v>
      </c>
      <c r="G18" s="15"/>
    </row>
    <row r="19" spans="1:7" x14ac:dyDescent="0.3">
      <c r="A19" s="12" t="s">
        <v>1181</v>
      </c>
      <c r="B19" s="30" t="s">
        <v>1182</v>
      </c>
      <c r="C19" s="30" t="s">
        <v>1183</v>
      </c>
      <c r="D19" s="13">
        <v>194623</v>
      </c>
      <c r="E19" s="14">
        <v>2793.72</v>
      </c>
      <c r="F19" s="15">
        <v>2.1600000000000001E-2</v>
      </c>
      <c r="G19" s="15"/>
    </row>
    <row r="20" spans="1:7" x14ac:dyDescent="0.3">
      <c r="A20" s="12" t="s">
        <v>1769</v>
      </c>
      <c r="B20" s="30" t="s">
        <v>1770</v>
      </c>
      <c r="C20" s="30" t="s">
        <v>1288</v>
      </c>
      <c r="D20" s="13">
        <v>163026</v>
      </c>
      <c r="E20" s="14">
        <v>2784.08</v>
      </c>
      <c r="F20" s="15">
        <v>2.1499999999999998E-2</v>
      </c>
      <c r="G20" s="15"/>
    </row>
    <row r="21" spans="1:7" x14ac:dyDescent="0.3">
      <c r="A21" s="12" t="s">
        <v>1356</v>
      </c>
      <c r="B21" s="30" t="s">
        <v>1357</v>
      </c>
      <c r="C21" s="30" t="s">
        <v>1183</v>
      </c>
      <c r="D21" s="13">
        <v>50900</v>
      </c>
      <c r="E21" s="14">
        <v>2782.42</v>
      </c>
      <c r="F21" s="15">
        <v>2.1499999999999998E-2</v>
      </c>
      <c r="G21" s="15"/>
    </row>
    <row r="22" spans="1:7" x14ac:dyDescent="0.3">
      <c r="A22" s="12" t="s">
        <v>1362</v>
      </c>
      <c r="B22" s="30" t="s">
        <v>1363</v>
      </c>
      <c r="C22" s="30" t="s">
        <v>1144</v>
      </c>
      <c r="D22" s="13">
        <v>58772</v>
      </c>
      <c r="E22" s="14">
        <v>2711.62</v>
      </c>
      <c r="F22" s="15">
        <v>2.0899999999999998E-2</v>
      </c>
      <c r="G22" s="15"/>
    </row>
    <row r="23" spans="1:7" x14ac:dyDescent="0.3">
      <c r="A23" s="12" t="s">
        <v>1664</v>
      </c>
      <c r="B23" s="30" t="s">
        <v>1665</v>
      </c>
      <c r="C23" s="30" t="s">
        <v>1214</v>
      </c>
      <c r="D23" s="13">
        <v>106772</v>
      </c>
      <c r="E23" s="14">
        <v>2674.69</v>
      </c>
      <c r="F23" s="15">
        <v>2.07E-2</v>
      </c>
      <c r="G23" s="15"/>
    </row>
    <row r="24" spans="1:7" x14ac:dyDescent="0.3">
      <c r="A24" s="12" t="s">
        <v>1177</v>
      </c>
      <c r="B24" s="30" t="s">
        <v>1178</v>
      </c>
      <c r="C24" s="30" t="s">
        <v>1116</v>
      </c>
      <c r="D24" s="13">
        <v>262859</v>
      </c>
      <c r="E24" s="14">
        <v>2558.9299999999998</v>
      </c>
      <c r="F24" s="15">
        <v>1.9800000000000002E-2</v>
      </c>
      <c r="G24" s="15"/>
    </row>
    <row r="25" spans="1:7" x14ac:dyDescent="0.3">
      <c r="A25" s="12" t="s">
        <v>1127</v>
      </c>
      <c r="B25" s="30" t="s">
        <v>1128</v>
      </c>
      <c r="C25" s="30" t="s">
        <v>1129</v>
      </c>
      <c r="D25" s="13">
        <v>221213</v>
      </c>
      <c r="E25" s="14">
        <v>2459</v>
      </c>
      <c r="F25" s="15">
        <v>1.9E-2</v>
      </c>
      <c r="G25" s="15"/>
    </row>
    <row r="26" spans="1:7" x14ac:dyDescent="0.3">
      <c r="A26" s="12" t="s">
        <v>1233</v>
      </c>
      <c r="B26" s="30" t="s">
        <v>1234</v>
      </c>
      <c r="C26" s="30" t="s">
        <v>1183</v>
      </c>
      <c r="D26" s="13">
        <v>45679</v>
      </c>
      <c r="E26" s="14">
        <v>2453.2800000000002</v>
      </c>
      <c r="F26" s="15">
        <v>1.89E-2</v>
      </c>
      <c r="G26" s="15"/>
    </row>
    <row r="27" spans="1:7" x14ac:dyDescent="0.3">
      <c r="A27" s="12" t="s">
        <v>1435</v>
      </c>
      <c r="B27" s="30" t="s">
        <v>1436</v>
      </c>
      <c r="C27" s="30" t="s">
        <v>1295</v>
      </c>
      <c r="D27" s="13">
        <v>118611</v>
      </c>
      <c r="E27" s="14">
        <v>2429.86</v>
      </c>
      <c r="F27" s="15">
        <v>1.8800000000000001E-2</v>
      </c>
      <c r="G27" s="15"/>
    </row>
    <row r="28" spans="1:7" x14ac:dyDescent="0.3">
      <c r="A28" s="12" t="s">
        <v>1411</v>
      </c>
      <c r="B28" s="30" t="s">
        <v>1412</v>
      </c>
      <c r="C28" s="30" t="s">
        <v>1316</v>
      </c>
      <c r="D28" s="13">
        <v>2291603</v>
      </c>
      <c r="E28" s="14">
        <v>2195.36</v>
      </c>
      <c r="F28" s="15">
        <v>1.7000000000000001E-2</v>
      </c>
      <c r="G28" s="15"/>
    </row>
    <row r="29" spans="1:7" x14ac:dyDescent="0.3">
      <c r="A29" s="12" t="s">
        <v>1327</v>
      </c>
      <c r="B29" s="30" t="s">
        <v>1328</v>
      </c>
      <c r="C29" s="30" t="s">
        <v>1157</v>
      </c>
      <c r="D29" s="13">
        <v>369717</v>
      </c>
      <c r="E29" s="14">
        <v>2084.83</v>
      </c>
      <c r="F29" s="15">
        <v>1.61E-2</v>
      </c>
      <c r="G29" s="15"/>
    </row>
    <row r="30" spans="1:7" x14ac:dyDescent="0.3">
      <c r="A30" s="12" t="s">
        <v>1785</v>
      </c>
      <c r="B30" s="30" t="s">
        <v>1786</v>
      </c>
      <c r="C30" s="30" t="s">
        <v>1288</v>
      </c>
      <c r="D30" s="13">
        <v>74046</v>
      </c>
      <c r="E30" s="14">
        <v>2004.8</v>
      </c>
      <c r="F30" s="15">
        <v>1.55E-2</v>
      </c>
      <c r="G30" s="15"/>
    </row>
    <row r="31" spans="1:7" x14ac:dyDescent="0.3">
      <c r="A31" s="12" t="s">
        <v>1682</v>
      </c>
      <c r="B31" s="30" t="s">
        <v>1683</v>
      </c>
      <c r="C31" s="30" t="s">
        <v>1282</v>
      </c>
      <c r="D31" s="13">
        <v>134944</v>
      </c>
      <c r="E31" s="14">
        <v>1984.69</v>
      </c>
      <c r="F31" s="15">
        <v>1.5299999999999999E-2</v>
      </c>
      <c r="G31" s="15"/>
    </row>
    <row r="32" spans="1:7" x14ac:dyDescent="0.3">
      <c r="A32" s="12" t="s">
        <v>1142</v>
      </c>
      <c r="B32" s="30" t="s">
        <v>1143</v>
      </c>
      <c r="C32" s="30" t="s">
        <v>1144</v>
      </c>
      <c r="D32" s="13">
        <v>328508</v>
      </c>
      <c r="E32" s="14">
        <v>1974.33</v>
      </c>
      <c r="F32" s="15">
        <v>1.52E-2</v>
      </c>
      <c r="G32" s="15"/>
    </row>
    <row r="33" spans="1:7" x14ac:dyDescent="0.3">
      <c r="A33" s="12" t="s">
        <v>1662</v>
      </c>
      <c r="B33" s="30" t="s">
        <v>1663</v>
      </c>
      <c r="C33" s="30" t="s">
        <v>1176</v>
      </c>
      <c r="D33" s="13">
        <v>25322</v>
      </c>
      <c r="E33" s="14">
        <v>1813.81</v>
      </c>
      <c r="F33" s="15">
        <v>1.4E-2</v>
      </c>
      <c r="G33" s="15"/>
    </row>
    <row r="34" spans="1:7" x14ac:dyDescent="0.3">
      <c r="A34" s="12" t="s">
        <v>1125</v>
      </c>
      <c r="B34" s="30" t="s">
        <v>1126</v>
      </c>
      <c r="C34" s="30" t="s">
        <v>1116</v>
      </c>
      <c r="D34" s="13">
        <v>1203775</v>
      </c>
      <c r="E34" s="14">
        <v>1732.83</v>
      </c>
      <c r="F34" s="15">
        <v>1.34E-2</v>
      </c>
      <c r="G34" s="15"/>
    </row>
    <row r="35" spans="1:7" x14ac:dyDescent="0.3">
      <c r="A35" s="12" t="s">
        <v>1210</v>
      </c>
      <c r="B35" s="30" t="s">
        <v>1211</v>
      </c>
      <c r="C35" s="30" t="s">
        <v>1183</v>
      </c>
      <c r="D35" s="13">
        <v>32698</v>
      </c>
      <c r="E35" s="14">
        <v>1698.14</v>
      </c>
      <c r="F35" s="15">
        <v>1.3100000000000001E-2</v>
      </c>
      <c r="G35" s="15"/>
    </row>
    <row r="36" spans="1:7" x14ac:dyDescent="0.3">
      <c r="A36" s="12" t="s">
        <v>1787</v>
      </c>
      <c r="B36" s="30" t="s">
        <v>1788</v>
      </c>
      <c r="C36" s="30" t="s">
        <v>1375</v>
      </c>
      <c r="D36" s="13">
        <v>320214</v>
      </c>
      <c r="E36" s="14">
        <v>1595.31</v>
      </c>
      <c r="F36" s="15">
        <v>1.23E-2</v>
      </c>
      <c r="G36" s="15"/>
    </row>
    <row r="37" spans="1:7" x14ac:dyDescent="0.3">
      <c r="A37" s="12" t="s">
        <v>1291</v>
      </c>
      <c r="B37" s="30" t="s">
        <v>1292</v>
      </c>
      <c r="C37" s="30" t="s">
        <v>1282</v>
      </c>
      <c r="D37" s="13">
        <v>31124</v>
      </c>
      <c r="E37" s="14">
        <v>1557.4</v>
      </c>
      <c r="F37" s="15">
        <v>1.2E-2</v>
      </c>
      <c r="G37" s="15"/>
    </row>
    <row r="38" spans="1:7" x14ac:dyDescent="0.3">
      <c r="A38" s="12" t="s">
        <v>1789</v>
      </c>
      <c r="B38" s="30" t="s">
        <v>1790</v>
      </c>
      <c r="C38" s="30" t="s">
        <v>1129</v>
      </c>
      <c r="D38" s="13">
        <v>54042</v>
      </c>
      <c r="E38" s="14">
        <v>1496.15</v>
      </c>
      <c r="F38" s="15">
        <v>1.1599999999999999E-2</v>
      </c>
      <c r="G38" s="15"/>
    </row>
    <row r="39" spans="1:7" x14ac:dyDescent="0.3">
      <c r="A39" s="12" t="s">
        <v>1231</v>
      </c>
      <c r="B39" s="30" t="s">
        <v>1232</v>
      </c>
      <c r="C39" s="30" t="s">
        <v>1160</v>
      </c>
      <c r="D39" s="13">
        <v>173724</v>
      </c>
      <c r="E39" s="14">
        <v>1487.77</v>
      </c>
      <c r="F39" s="15">
        <v>1.15E-2</v>
      </c>
      <c r="G39" s="15"/>
    </row>
    <row r="40" spans="1:7" x14ac:dyDescent="0.3">
      <c r="A40" s="12" t="s">
        <v>1249</v>
      </c>
      <c r="B40" s="30" t="s">
        <v>1250</v>
      </c>
      <c r="C40" s="30" t="s">
        <v>1176</v>
      </c>
      <c r="D40" s="13">
        <v>76070</v>
      </c>
      <c r="E40" s="14">
        <v>1466.86</v>
      </c>
      <c r="F40" s="15">
        <v>1.1299999999999999E-2</v>
      </c>
      <c r="G40" s="15"/>
    </row>
    <row r="41" spans="1:7" x14ac:dyDescent="0.3">
      <c r="A41" s="12" t="s">
        <v>1169</v>
      </c>
      <c r="B41" s="30" t="s">
        <v>1170</v>
      </c>
      <c r="C41" s="30" t="s">
        <v>1171</v>
      </c>
      <c r="D41" s="13">
        <v>659092</v>
      </c>
      <c r="E41" s="14">
        <v>1451.98</v>
      </c>
      <c r="F41" s="15">
        <v>1.12E-2</v>
      </c>
      <c r="G41" s="15"/>
    </row>
    <row r="42" spans="1:7" x14ac:dyDescent="0.3">
      <c r="A42" s="12" t="s">
        <v>1791</v>
      </c>
      <c r="B42" s="30" t="s">
        <v>1792</v>
      </c>
      <c r="C42" s="30" t="s">
        <v>1288</v>
      </c>
      <c r="D42" s="13">
        <v>72715</v>
      </c>
      <c r="E42" s="14">
        <v>1420.89</v>
      </c>
      <c r="F42" s="15">
        <v>1.0999999999999999E-2</v>
      </c>
      <c r="G42" s="15"/>
    </row>
    <row r="43" spans="1:7" x14ac:dyDescent="0.3">
      <c r="A43" s="12" t="s">
        <v>1793</v>
      </c>
      <c r="B43" s="30" t="s">
        <v>1794</v>
      </c>
      <c r="C43" s="30" t="s">
        <v>1202</v>
      </c>
      <c r="D43" s="13">
        <v>118524</v>
      </c>
      <c r="E43" s="14">
        <v>1335.05</v>
      </c>
      <c r="F43" s="15">
        <v>1.03E-2</v>
      </c>
      <c r="G43" s="15"/>
    </row>
    <row r="44" spans="1:7" x14ac:dyDescent="0.3">
      <c r="A44" s="12" t="s">
        <v>1256</v>
      </c>
      <c r="B44" s="30" t="s">
        <v>1257</v>
      </c>
      <c r="C44" s="30" t="s">
        <v>1183</v>
      </c>
      <c r="D44" s="13">
        <v>109202</v>
      </c>
      <c r="E44" s="14">
        <v>1280.01</v>
      </c>
      <c r="F44" s="15">
        <v>9.9000000000000008E-3</v>
      </c>
      <c r="G44" s="15"/>
    </row>
    <row r="45" spans="1:7" x14ac:dyDescent="0.3">
      <c r="A45" s="12" t="s">
        <v>1280</v>
      </c>
      <c r="B45" s="30" t="s">
        <v>1281</v>
      </c>
      <c r="C45" s="30" t="s">
        <v>1282</v>
      </c>
      <c r="D45" s="13">
        <v>40815</v>
      </c>
      <c r="E45" s="14">
        <v>1267.08</v>
      </c>
      <c r="F45" s="15">
        <v>9.7999999999999997E-3</v>
      </c>
      <c r="G45" s="15"/>
    </row>
    <row r="46" spans="1:7" x14ac:dyDescent="0.3">
      <c r="A46" s="12" t="s">
        <v>1237</v>
      </c>
      <c r="B46" s="30" t="s">
        <v>1238</v>
      </c>
      <c r="C46" s="30" t="s">
        <v>1129</v>
      </c>
      <c r="D46" s="13">
        <v>22585</v>
      </c>
      <c r="E46" s="14">
        <v>1266.53</v>
      </c>
      <c r="F46" s="15">
        <v>9.7999999999999997E-3</v>
      </c>
      <c r="G46" s="15"/>
    </row>
    <row r="47" spans="1:7" x14ac:dyDescent="0.3">
      <c r="A47" s="12" t="s">
        <v>1246</v>
      </c>
      <c r="B47" s="30" t="s">
        <v>1247</v>
      </c>
      <c r="C47" s="30" t="s">
        <v>1248</v>
      </c>
      <c r="D47" s="13">
        <v>159462</v>
      </c>
      <c r="E47" s="14">
        <v>1234.32</v>
      </c>
      <c r="F47" s="15">
        <v>9.4999999999999998E-3</v>
      </c>
      <c r="G47" s="15"/>
    </row>
    <row r="48" spans="1:7" x14ac:dyDescent="0.3">
      <c r="A48" s="12" t="s">
        <v>1795</v>
      </c>
      <c r="B48" s="30" t="s">
        <v>1796</v>
      </c>
      <c r="C48" s="30" t="s">
        <v>1276</v>
      </c>
      <c r="D48" s="13">
        <v>25953</v>
      </c>
      <c r="E48" s="14">
        <v>1195.0999999999999</v>
      </c>
      <c r="F48" s="15">
        <v>9.1999999999999998E-3</v>
      </c>
      <c r="G48" s="15"/>
    </row>
    <row r="49" spans="1:7" x14ac:dyDescent="0.3">
      <c r="A49" s="12" t="s">
        <v>1797</v>
      </c>
      <c r="B49" s="30" t="s">
        <v>1798</v>
      </c>
      <c r="C49" s="30" t="s">
        <v>1282</v>
      </c>
      <c r="D49" s="13">
        <v>40639</v>
      </c>
      <c r="E49" s="14">
        <v>1178.43</v>
      </c>
      <c r="F49" s="15">
        <v>9.1000000000000004E-3</v>
      </c>
      <c r="G49" s="15"/>
    </row>
    <row r="50" spans="1:7" x14ac:dyDescent="0.3">
      <c r="A50" s="12" t="s">
        <v>1666</v>
      </c>
      <c r="B50" s="30" t="s">
        <v>1667</v>
      </c>
      <c r="C50" s="30" t="s">
        <v>1144</v>
      </c>
      <c r="D50" s="13">
        <v>66395</v>
      </c>
      <c r="E50" s="14">
        <v>1045.99</v>
      </c>
      <c r="F50" s="15">
        <v>8.0999999999999996E-3</v>
      </c>
      <c r="G50" s="15"/>
    </row>
    <row r="51" spans="1:7" x14ac:dyDescent="0.3">
      <c r="A51" s="12" t="s">
        <v>1670</v>
      </c>
      <c r="B51" s="30" t="s">
        <v>1671</v>
      </c>
      <c r="C51" s="30" t="s">
        <v>1253</v>
      </c>
      <c r="D51" s="13">
        <v>176217</v>
      </c>
      <c r="E51" s="14">
        <v>1044.6099999999999</v>
      </c>
      <c r="F51" s="15">
        <v>8.0999999999999996E-3</v>
      </c>
      <c r="G51" s="15"/>
    </row>
    <row r="52" spans="1:7" x14ac:dyDescent="0.3">
      <c r="A52" s="12" t="s">
        <v>1145</v>
      </c>
      <c r="B52" s="30" t="s">
        <v>1146</v>
      </c>
      <c r="C52" s="30" t="s">
        <v>1147</v>
      </c>
      <c r="D52" s="13">
        <v>191269</v>
      </c>
      <c r="E52" s="14">
        <v>879.55</v>
      </c>
      <c r="F52" s="15">
        <v>6.7999999999999996E-3</v>
      </c>
      <c r="G52" s="15"/>
    </row>
    <row r="53" spans="1:7" x14ac:dyDescent="0.3">
      <c r="A53" s="12" t="s">
        <v>1799</v>
      </c>
      <c r="B53" s="30" t="s">
        <v>1800</v>
      </c>
      <c r="C53" s="30" t="s">
        <v>1288</v>
      </c>
      <c r="D53" s="13">
        <v>46570</v>
      </c>
      <c r="E53" s="14">
        <v>780.37</v>
      </c>
      <c r="F53" s="15">
        <v>6.0000000000000001E-3</v>
      </c>
      <c r="G53" s="15"/>
    </row>
    <row r="54" spans="1:7" x14ac:dyDescent="0.3">
      <c r="A54" s="12" t="s">
        <v>1437</v>
      </c>
      <c r="B54" s="30" t="s">
        <v>1438</v>
      </c>
      <c r="C54" s="30" t="s">
        <v>1129</v>
      </c>
      <c r="D54" s="13">
        <v>61073</v>
      </c>
      <c r="E54" s="14">
        <v>768.05</v>
      </c>
      <c r="F54" s="15">
        <v>5.8999999999999999E-3</v>
      </c>
      <c r="G54" s="15"/>
    </row>
    <row r="55" spans="1:7" x14ac:dyDescent="0.3">
      <c r="A55" s="12" t="s">
        <v>1688</v>
      </c>
      <c r="B55" s="30" t="s">
        <v>1689</v>
      </c>
      <c r="C55" s="30" t="s">
        <v>1690</v>
      </c>
      <c r="D55" s="13">
        <v>377663</v>
      </c>
      <c r="E55" s="14">
        <v>694.33</v>
      </c>
      <c r="F55" s="15">
        <v>5.4000000000000003E-3</v>
      </c>
      <c r="G55" s="15"/>
    </row>
    <row r="56" spans="1:7" x14ac:dyDescent="0.3">
      <c r="A56" s="12" t="s">
        <v>1668</v>
      </c>
      <c r="B56" s="30" t="s">
        <v>1669</v>
      </c>
      <c r="C56" s="30" t="s">
        <v>1176</v>
      </c>
      <c r="D56" s="13">
        <v>44853</v>
      </c>
      <c r="E56" s="14">
        <v>634.91999999999996</v>
      </c>
      <c r="F56" s="15">
        <v>4.8999999999999998E-3</v>
      </c>
      <c r="G56" s="15"/>
    </row>
    <row r="57" spans="1:7" x14ac:dyDescent="0.3">
      <c r="A57" s="12" t="s">
        <v>1344</v>
      </c>
      <c r="B57" s="30" t="s">
        <v>1345</v>
      </c>
      <c r="C57" s="30" t="s">
        <v>1346</v>
      </c>
      <c r="D57" s="13">
        <v>109160</v>
      </c>
      <c r="E57" s="14">
        <v>603.76</v>
      </c>
      <c r="F57" s="15">
        <v>4.7000000000000002E-3</v>
      </c>
      <c r="G57" s="15"/>
    </row>
    <row r="58" spans="1:7" x14ac:dyDescent="0.3">
      <c r="A58" s="12" t="s">
        <v>1672</v>
      </c>
      <c r="B58" s="30" t="s">
        <v>1673</v>
      </c>
      <c r="C58" s="30" t="s">
        <v>1176</v>
      </c>
      <c r="D58" s="13">
        <v>247940</v>
      </c>
      <c r="E58" s="14">
        <v>578.94000000000005</v>
      </c>
      <c r="F58" s="15">
        <v>4.4999999999999997E-3</v>
      </c>
      <c r="G58" s="15"/>
    </row>
    <row r="59" spans="1:7" x14ac:dyDescent="0.3">
      <c r="A59" s="12" t="s">
        <v>1801</v>
      </c>
      <c r="B59" s="30" t="s">
        <v>1802</v>
      </c>
      <c r="C59" s="30" t="s">
        <v>1803</v>
      </c>
      <c r="D59" s="13">
        <v>1354</v>
      </c>
      <c r="E59" s="14">
        <v>536.78</v>
      </c>
      <c r="F59" s="15">
        <v>4.1000000000000003E-3</v>
      </c>
      <c r="G59" s="15"/>
    </row>
    <row r="60" spans="1:7" x14ac:dyDescent="0.3">
      <c r="A60" s="12" t="s">
        <v>1184</v>
      </c>
      <c r="B60" s="30" t="s">
        <v>1185</v>
      </c>
      <c r="C60" s="30" t="s">
        <v>1144</v>
      </c>
      <c r="D60" s="13">
        <v>4582</v>
      </c>
      <c r="E60" s="14">
        <v>458.37</v>
      </c>
      <c r="F60" s="15">
        <v>3.5000000000000001E-3</v>
      </c>
      <c r="G60" s="15"/>
    </row>
    <row r="61" spans="1:7" x14ac:dyDescent="0.3">
      <c r="A61" s="12" t="s">
        <v>1409</v>
      </c>
      <c r="B61" s="30" t="s">
        <v>1410</v>
      </c>
      <c r="C61" s="30" t="s">
        <v>1207</v>
      </c>
      <c r="D61" s="13">
        <v>8250</v>
      </c>
      <c r="E61" s="14">
        <v>299.33</v>
      </c>
      <c r="F61" s="15">
        <v>2.3E-3</v>
      </c>
      <c r="G61" s="15"/>
    </row>
    <row r="62" spans="1:7" x14ac:dyDescent="0.3">
      <c r="A62" s="12" t="s">
        <v>1123</v>
      </c>
      <c r="B62" s="30" t="s">
        <v>1124</v>
      </c>
      <c r="C62" s="30" t="s">
        <v>1116</v>
      </c>
      <c r="D62" s="13">
        <v>157810</v>
      </c>
      <c r="E62" s="14">
        <v>295.33999999999997</v>
      </c>
      <c r="F62" s="15">
        <v>2.3E-3</v>
      </c>
      <c r="G62" s="15"/>
    </row>
    <row r="63" spans="1:7" x14ac:dyDescent="0.3">
      <c r="A63" s="12" t="s">
        <v>1804</v>
      </c>
      <c r="B63" s="30" t="s">
        <v>1805</v>
      </c>
      <c r="C63" s="30" t="s">
        <v>1219</v>
      </c>
      <c r="D63" s="13">
        <v>15575</v>
      </c>
      <c r="E63" s="14">
        <v>104.58</v>
      </c>
      <c r="F63" s="15">
        <v>8.0000000000000004E-4</v>
      </c>
      <c r="G63" s="15"/>
    </row>
    <row r="64" spans="1:7" x14ac:dyDescent="0.3">
      <c r="A64" s="16" t="s">
        <v>120</v>
      </c>
      <c r="B64" s="31"/>
      <c r="C64" s="31"/>
      <c r="D64" s="17"/>
      <c r="E64" s="37">
        <v>127340.72</v>
      </c>
      <c r="F64" s="38">
        <v>0.98360000000000003</v>
      </c>
      <c r="G64" s="20"/>
    </row>
    <row r="65" spans="1:7" x14ac:dyDescent="0.3">
      <c r="A65" s="16" t="s">
        <v>1453</v>
      </c>
      <c r="B65" s="30"/>
      <c r="C65" s="30"/>
      <c r="D65" s="13"/>
      <c r="E65" s="14"/>
      <c r="F65" s="15"/>
      <c r="G65" s="15"/>
    </row>
    <row r="66" spans="1:7" x14ac:dyDescent="0.3">
      <c r="A66" s="16" t="s">
        <v>120</v>
      </c>
      <c r="B66" s="30"/>
      <c r="C66" s="30"/>
      <c r="D66" s="13"/>
      <c r="E66" s="39" t="s">
        <v>112</v>
      </c>
      <c r="F66" s="40" t="s">
        <v>112</v>
      </c>
      <c r="G66" s="15"/>
    </row>
    <row r="67" spans="1:7" x14ac:dyDescent="0.3">
      <c r="A67" s="21" t="s">
        <v>150</v>
      </c>
      <c r="B67" s="32"/>
      <c r="C67" s="32"/>
      <c r="D67" s="22"/>
      <c r="E67" s="27">
        <v>127340.72</v>
      </c>
      <c r="F67" s="28">
        <v>0.98360000000000003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151</v>
      </c>
      <c r="B70" s="30"/>
      <c r="C70" s="30"/>
      <c r="D70" s="13"/>
      <c r="E70" s="14"/>
      <c r="F70" s="15"/>
      <c r="G70" s="15"/>
    </row>
    <row r="71" spans="1:7" x14ac:dyDescent="0.3">
      <c r="A71" s="12" t="s">
        <v>152</v>
      </c>
      <c r="B71" s="30"/>
      <c r="C71" s="30"/>
      <c r="D71" s="13"/>
      <c r="E71" s="14">
        <v>2142.61</v>
      </c>
      <c r="F71" s="15">
        <v>1.6500000000000001E-2</v>
      </c>
      <c r="G71" s="15">
        <v>6.6409999999999997E-2</v>
      </c>
    </row>
    <row r="72" spans="1:7" x14ac:dyDescent="0.3">
      <c r="A72" s="16" t="s">
        <v>120</v>
      </c>
      <c r="B72" s="31"/>
      <c r="C72" s="31"/>
      <c r="D72" s="17"/>
      <c r="E72" s="37">
        <v>2142.61</v>
      </c>
      <c r="F72" s="38">
        <v>1.6500000000000001E-2</v>
      </c>
      <c r="G72" s="20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21" t="s">
        <v>150</v>
      </c>
      <c r="B74" s="32"/>
      <c r="C74" s="32"/>
      <c r="D74" s="22"/>
      <c r="E74" s="18">
        <v>2142.61</v>
      </c>
      <c r="F74" s="19">
        <v>1.6500000000000001E-2</v>
      </c>
      <c r="G74" s="20"/>
    </row>
    <row r="75" spans="1:7" x14ac:dyDescent="0.3">
      <c r="A75" s="12" t="s">
        <v>153</v>
      </c>
      <c r="B75" s="30"/>
      <c r="C75" s="30"/>
      <c r="D75" s="13"/>
      <c r="E75" s="14">
        <v>0.38983760000000001</v>
      </c>
      <c r="F75" s="15">
        <v>3.0000000000000001E-6</v>
      </c>
      <c r="G75" s="15"/>
    </row>
    <row r="76" spans="1:7" x14ac:dyDescent="0.3">
      <c r="A76" s="12" t="s">
        <v>154</v>
      </c>
      <c r="B76" s="30"/>
      <c r="C76" s="30"/>
      <c r="D76" s="13"/>
      <c r="E76" s="23">
        <v>-3.4598376000000002</v>
      </c>
      <c r="F76" s="24">
        <v>-1.03E-4</v>
      </c>
      <c r="G76" s="15">
        <v>6.6409999999999997E-2</v>
      </c>
    </row>
    <row r="77" spans="1:7" x14ac:dyDescent="0.3">
      <c r="A77" s="25" t="s">
        <v>155</v>
      </c>
      <c r="B77" s="33"/>
      <c r="C77" s="33"/>
      <c r="D77" s="26"/>
      <c r="E77" s="27">
        <v>129480.26</v>
      </c>
      <c r="F77" s="28">
        <v>1</v>
      </c>
      <c r="G77" s="28"/>
    </row>
    <row r="82" spans="1:5" x14ac:dyDescent="0.3">
      <c r="A82" s="1" t="s">
        <v>158</v>
      </c>
    </row>
    <row r="83" spans="1:5" x14ac:dyDescent="0.3">
      <c r="A83" s="47" t="s">
        <v>159</v>
      </c>
      <c r="B83" s="34" t="s">
        <v>112</v>
      </c>
    </row>
    <row r="84" spans="1:5" x14ac:dyDescent="0.3">
      <c r="A84" t="s">
        <v>160</v>
      </c>
    </row>
    <row r="85" spans="1:5" x14ac:dyDescent="0.3">
      <c r="A85" t="s">
        <v>161</v>
      </c>
      <c r="B85" t="s">
        <v>162</v>
      </c>
      <c r="C85" t="s">
        <v>162</v>
      </c>
    </row>
    <row r="86" spans="1:5" x14ac:dyDescent="0.3">
      <c r="B86" s="48">
        <v>45138</v>
      </c>
      <c r="C86" s="48">
        <v>45169</v>
      </c>
    </row>
    <row r="87" spans="1:5" x14ac:dyDescent="0.3">
      <c r="A87" t="s">
        <v>166</v>
      </c>
      <c r="B87">
        <v>29.692</v>
      </c>
      <c r="C87">
        <v>29.501000000000001</v>
      </c>
      <c r="E87" s="2"/>
    </row>
    <row r="88" spans="1:5" x14ac:dyDescent="0.3">
      <c r="A88" t="s">
        <v>167</v>
      </c>
      <c r="B88">
        <v>24.376999999999999</v>
      </c>
      <c r="C88">
        <v>24.22</v>
      </c>
      <c r="E88" s="2"/>
    </row>
    <row r="89" spans="1:5" x14ac:dyDescent="0.3">
      <c r="A89" t="s">
        <v>630</v>
      </c>
      <c r="B89">
        <v>26.465</v>
      </c>
      <c r="C89">
        <v>26.259</v>
      </c>
      <c r="E89" s="2"/>
    </row>
    <row r="90" spans="1:5" x14ac:dyDescent="0.3">
      <c r="A90" t="s">
        <v>631</v>
      </c>
      <c r="B90">
        <v>21.73</v>
      </c>
      <c r="C90">
        <v>21.561</v>
      </c>
      <c r="E90" s="2"/>
    </row>
    <row r="91" spans="1:5" x14ac:dyDescent="0.3">
      <c r="E91" s="2"/>
    </row>
    <row r="92" spans="1:5" x14ac:dyDescent="0.3">
      <c r="A92" t="s">
        <v>177</v>
      </c>
      <c r="B92" s="34" t="s">
        <v>112</v>
      </c>
    </row>
    <row r="93" spans="1:5" x14ac:dyDescent="0.3">
      <c r="A93" t="s">
        <v>178</v>
      </c>
      <c r="B93" s="34" t="s">
        <v>112</v>
      </c>
    </row>
    <row r="94" spans="1:5" ht="28.95" customHeight="1" x14ac:dyDescent="0.3">
      <c r="A94" s="47" t="s">
        <v>179</v>
      </c>
      <c r="B94" s="34" t="s">
        <v>112</v>
      </c>
    </row>
    <row r="95" spans="1:5" ht="28.95" customHeight="1" x14ac:dyDescent="0.3">
      <c r="A95" s="47" t="s">
        <v>180</v>
      </c>
      <c r="B95" s="34" t="s">
        <v>112</v>
      </c>
    </row>
    <row r="96" spans="1:5" x14ac:dyDescent="0.3">
      <c r="A96" t="s">
        <v>1655</v>
      </c>
      <c r="B96" s="49">
        <v>0.50451800000000002</v>
      </c>
    </row>
    <row r="97" spans="1:4" ht="43.5" customHeight="1" x14ac:dyDescent="0.3">
      <c r="A97" s="47" t="s">
        <v>182</v>
      </c>
      <c r="B97" s="34" t="s">
        <v>112</v>
      </c>
    </row>
    <row r="98" spans="1:4" ht="28.95" customHeight="1" x14ac:dyDescent="0.3">
      <c r="A98" s="47" t="s">
        <v>183</v>
      </c>
      <c r="B98" s="34" t="s">
        <v>112</v>
      </c>
    </row>
    <row r="99" spans="1:4" ht="28.95" customHeight="1" x14ac:dyDescent="0.3">
      <c r="A99" s="47" t="s">
        <v>184</v>
      </c>
      <c r="B99" s="34" t="s">
        <v>112</v>
      </c>
    </row>
    <row r="100" spans="1:4" x14ac:dyDescent="0.3">
      <c r="A100" t="s">
        <v>185</v>
      </c>
      <c r="B100" s="34" t="s">
        <v>112</v>
      </c>
    </row>
    <row r="101" spans="1:4" x14ac:dyDescent="0.3">
      <c r="A101" t="s">
        <v>186</v>
      </c>
      <c r="B101" s="34" t="s">
        <v>112</v>
      </c>
    </row>
    <row r="103" spans="1:4" ht="70.05" customHeight="1" x14ac:dyDescent="0.3">
      <c r="A103" s="72" t="s">
        <v>196</v>
      </c>
      <c r="B103" s="72" t="s">
        <v>197</v>
      </c>
      <c r="C103" s="72" t="s">
        <v>5</v>
      </c>
      <c r="D103" s="72" t="s">
        <v>6</v>
      </c>
    </row>
    <row r="104" spans="1:4" ht="70.05" customHeight="1" x14ac:dyDescent="0.3">
      <c r="A104" s="72" t="s">
        <v>1806</v>
      </c>
      <c r="B104" s="72"/>
      <c r="C104" s="72" t="s">
        <v>55</v>
      </c>
      <c r="D10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09"/>
  <sheetViews>
    <sheetView showGridLines="0" workbookViewId="0">
      <pane ySplit="4" topLeftCell="A75" activePane="bottomLeft" state="frozen"/>
      <selection pane="bottomLeft" activeCell="A75" sqref="A7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1807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1808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143851</v>
      </c>
      <c r="E8" s="14">
        <v>2260.5500000000002</v>
      </c>
      <c r="F8" s="15">
        <v>8.8200000000000001E-2</v>
      </c>
      <c r="G8" s="15"/>
    </row>
    <row r="9" spans="1:8" x14ac:dyDescent="0.3">
      <c r="A9" s="12" t="s">
        <v>1130</v>
      </c>
      <c r="B9" s="30" t="s">
        <v>1131</v>
      </c>
      <c r="C9" s="30" t="s">
        <v>1116</v>
      </c>
      <c r="D9" s="13">
        <v>209561</v>
      </c>
      <c r="E9" s="14">
        <v>2009.17</v>
      </c>
      <c r="F9" s="15">
        <v>7.8399999999999997E-2</v>
      </c>
      <c r="G9" s="15"/>
    </row>
    <row r="10" spans="1:8" x14ac:dyDescent="0.3">
      <c r="A10" s="12" t="s">
        <v>1659</v>
      </c>
      <c r="B10" s="30" t="s">
        <v>1660</v>
      </c>
      <c r="C10" s="30" t="s">
        <v>1661</v>
      </c>
      <c r="D10" s="13">
        <v>53390</v>
      </c>
      <c r="E10" s="14">
        <v>1442.97</v>
      </c>
      <c r="F10" s="15">
        <v>5.6300000000000003E-2</v>
      </c>
      <c r="G10" s="15"/>
    </row>
    <row r="11" spans="1:8" x14ac:dyDescent="0.3">
      <c r="A11" s="12" t="s">
        <v>1117</v>
      </c>
      <c r="B11" s="30" t="s">
        <v>1118</v>
      </c>
      <c r="C11" s="30" t="s">
        <v>1119</v>
      </c>
      <c r="D11" s="13">
        <v>54330</v>
      </c>
      <c r="E11" s="14">
        <v>1307.72</v>
      </c>
      <c r="F11" s="15">
        <v>5.0999999999999997E-2</v>
      </c>
      <c r="G11" s="15"/>
    </row>
    <row r="12" spans="1:8" x14ac:dyDescent="0.3">
      <c r="A12" s="12" t="s">
        <v>1333</v>
      </c>
      <c r="B12" s="30" t="s">
        <v>1334</v>
      </c>
      <c r="C12" s="30" t="s">
        <v>1116</v>
      </c>
      <c r="D12" s="13">
        <v>190032</v>
      </c>
      <c r="E12" s="14">
        <v>1066.74</v>
      </c>
      <c r="F12" s="15">
        <v>4.1599999999999998E-2</v>
      </c>
      <c r="G12" s="15"/>
    </row>
    <row r="13" spans="1:8" x14ac:dyDescent="0.3">
      <c r="A13" s="12" t="s">
        <v>1177</v>
      </c>
      <c r="B13" s="30" t="s">
        <v>1178</v>
      </c>
      <c r="C13" s="30" t="s">
        <v>1116</v>
      </c>
      <c r="D13" s="13">
        <v>98765</v>
      </c>
      <c r="E13" s="14">
        <v>961.48</v>
      </c>
      <c r="F13" s="15">
        <v>3.7499999999999999E-2</v>
      </c>
      <c r="G13" s="15"/>
    </row>
    <row r="14" spans="1:8" x14ac:dyDescent="0.3">
      <c r="A14" s="12" t="s">
        <v>1394</v>
      </c>
      <c r="B14" s="30" t="s">
        <v>1395</v>
      </c>
      <c r="C14" s="30" t="s">
        <v>1152</v>
      </c>
      <c r="D14" s="13">
        <v>9300</v>
      </c>
      <c r="E14" s="14">
        <v>771.66</v>
      </c>
      <c r="F14" s="15">
        <v>3.0099999999999998E-2</v>
      </c>
      <c r="G14" s="15"/>
    </row>
    <row r="15" spans="1:8" x14ac:dyDescent="0.3">
      <c r="A15" s="12" t="s">
        <v>1212</v>
      </c>
      <c r="B15" s="30" t="s">
        <v>1213</v>
      </c>
      <c r="C15" s="30" t="s">
        <v>1214</v>
      </c>
      <c r="D15" s="13">
        <v>175158</v>
      </c>
      <c r="E15" s="14">
        <v>770.17</v>
      </c>
      <c r="F15" s="15">
        <v>0.03</v>
      </c>
      <c r="G15" s="15"/>
    </row>
    <row r="16" spans="1:8" x14ac:dyDescent="0.3">
      <c r="A16" s="12" t="s">
        <v>1181</v>
      </c>
      <c r="B16" s="30" t="s">
        <v>1182</v>
      </c>
      <c r="C16" s="30" t="s">
        <v>1183</v>
      </c>
      <c r="D16" s="13">
        <v>47648</v>
      </c>
      <c r="E16" s="14">
        <v>683.96</v>
      </c>
      <c r="F16" s="15">
        <v>2.6700000000000002E-2</v>
      </c>
      <c r="G16" s="15"/>
    </row>
    <row r="17" spans="1:7" x14ac:dyDescent="0.3">
      <c r="A17" s="12" t="s">
        <v>1235</v>
      </c>
      <c r="B17" s="30" t="s">
        <v>1236</v>
      </c>
      <c r="C17" s="30" t="s">
        <v>1183</v>
      </c>
      <c r="D17" s="13">
        <v>18740</v>
      </c>
      <c r="E17" s="14">
        <v>629.05999999999995</v>
      </c>
      <c r="F17" s="15">
        <v>2.4500000000000001E-2</v>
      </c>
      <c r="G17" s="15"/>
    </row>
    <row r="18" spans="1:7" x14ac:dyDescent="0.3">
      <c r="A18" s="12" t="s">
        <v>1769</v>
      </c>
      <c r="B18" s="30" t="s">
        <v>1770</v>
      </c>
      <c r="C18" s="30" t="s">
        <v>1288</v>
      </c>
      <c r="D18" s="13">
        <v>35737</v>
      </c>
      <c r="E18" s="14">
        <v>610.29999999999995</v>
      </c>
      <c r="F18" s="15">
        <v>2.3800000000000002E-2</v>
      </c>
      <c r="G18" s="15"/>
    </row>
    <row r="19" spans="1:7" x14ac:dyDescent="0.3">
      <c r="A19" s="12" t="s">
        <v>1400</v>
      </c>
      <c r="B19" s="30" t="s">
        <v>1401</v>
      </c>
      <c r="C19" s="30" t="s">
        <v>1202</v>
      </c>
      <c r="D19" s="13">
        <v>424098</v>
      </c>
      <c r="E19" s="14">
        <v>564.9</v>
      </c>
      <c r="F19" s="15">
        <v>2.1999999999999999E-2</v>
      </c>
      <c r="G19" s="15"/>
    </row>
    <row r="20" spans="1:7" x14ac:dyDescent="0.3">
      <c r="A20" s="12" t="s">
        <v>1664</v>
      </c>
      <c r="B20" s="30" t="s">
        <v>1665</v>
      </c>
      <c r="C20" s="30" t="s">
        <v>1214</v>
      </c>
      <c r="D20" s="13">
        <v>21251</v>
      </c>
      <c r="E20" s="14">
        <v>532.35</v>
      </c>
      <c r="F20" s="15">
        <v>2.0799999999999999E-2</v>
      </c>
      <c r="G20" s="15"/>
    </row>
    <row r="21" spans="1:7" x14ac:dyDescent="0.3">
      <c r="A21" s="12" t="s">
        <v>1125</v>
      </c>
      <c r="B21" s="30" t="s">
        <v>1126</v>
      </c>
      <c r="C21" s="30" t="s">
        <v>1116</v>
      </c>
      <c r="D21" s="13">
        <v>369566</v>
      </c>
      <c r="E21" s="14">
        <v>531.99</v>
      </c>
      <c r="F21" s="15">
        <v>2.0799999999999999E-2</v>
      </c>
      <c r="G21" s="15"/>
    </row>
    <row r="22" spans="1:7" x14ac:dyDescent="0.3">
      <c r="A22" s="12" t="s">
        <v>1231</v>
      </c>
      <c r="B22" s="30" t="s">
        <v>1232</v>
      </c>
      <c r="C22" s="30" t="s">
        <v>1160</v>
      </c>
      <c r="D22" s="13">
        <v>61438</v>
      </c>
      <c r="E22" s="14">
        <v>526.16</v>
      </c>
      <c r="F22" s="15">
        <v>2.0500000000000001E-2</v>
      </c>
      <c r="G22" s="15"/>
    </row>
    <row r="23" spans="1:7" x14ac:dyDescent="0.3">
      <c r="A23" s="12" t="s">
        <v>1127</v>
      </c>
      <c r="B23" s="30" t="s">
        <v>1128</v>
      </c>
      <c r="C23" s="30" t="s">
        <v>1129</v>
      </c>
      <c r="D23" s="13">
        <v>44172</v>
      </c>
      <c r="E23" s="14">
        <v>491.02</v>
      </c>
      <c r="F23" s="15">
        <v>1.9199999999999998E-2</v>
      </c>
      <c r="G23" s="15"/>
    </row>
    <row r="24" spans="1:7" x14ac:dyDescent="0.3">
      <c r="A24" s="12" t="s">
        <v>1435</v>
      </c>
      <c r="B24" s="30" t="s">
        <v>1436</v>
      </c>
      <c r="C24" s="30" t="s">
        <v>1295</v>
      </c>
      <c r="D24" s="13">
        <v>22899</v>
      </c>
      <c r="E24" s="14">
        <v>469.11</v>
      </c>
      <c r="F24" s="15">
        <v>1.83E-2</v>
      </c>
      <c r="G24" s="15"/>
    </row>
    <row r="25" spans="1:7" x14ac:dyDescent="0.3">
      <c r="A25" s="12" t="s">
        <v>1272</v>
      </c>
      <c r="B25" s="30" t="s">
        <v>1273</v>
      </c>
      <c r="C25" s="30" t="s">
        <v>1219</v>
      </c>
      <c r="D25" s="13">
        <v>10182</v>
      </c>
      <c r="E25" s="14">
        <v>446.13</v>
      </c>
      <c r="F25" s="15">
        <v>1.7399999999999999E-2</v>
      </c>
      <c r="G25" s="15"/>
    </row>
    <row r="26" spans="1:7" x14ac:dyDescent="0.3">
      <c r="A26" s="12" t="s">
        <v>1411</v>
      </c>
      <c r="B26" s="30" t="s">
        <v>1412</v>
      </c>
      <c r="C26" s="30" t="s">
        <v>1316</v>
      </c>
      <c r="D26" s="13">
        <v>449586</v>
      </c>
      <c r="E26" s="14">
        <v>430.7</v>
      </c>
      <c r="F26" s="15">
        <v>1.6799999999999999E-2</v>
      </c>
      <c r="G26" s="15"/>
    </row>
    <row r="27" spans="1:7" x14ac:dyDescent="0.3">
      <c r="A27" s="12" t="s">
        <v>1179</v>
      </c>
      <c r="B27" s="30" t="s">
        <v>1180</v>
      </c>
      <c r="C27" s="30" t="s">
        <v>1176</v>
      </c>
      <c r="D27" s="13">
        <v>38149</v>
      </c>
      <c r="E27" s="14">
        <v>427.97</v>
      </c>
      <c r="F27" s="15">
        <v>1.67E-2</v>
      </c>
      <c r="G27" s="15"/>
    </row>
    <row r="28" spans="1:7" x14ac:dyDescent="0.3">
      <c r="A28" s="12" t="s">
        <v>1682</v>
      </c>
      <c r="B28" s="30" t="s">
        <v>1683</v>
      </c>
      <c r="C28" s="30" t="s">
        <v>1282</v>
      </c>
      <c r="D28" s="13">
        <v>26474</v>
      </c>
      <c r="E28" s="14">
        <v>389.37</v>
      </c>
      <c r="F28" s="15">
        <v>1.52E-2</v>
      </c>
      <c r="G28" s="15"/>
    </row>
    <row r="29" spans="1:7" x14ac:dyDescent="0.3">
      <c r="A29" s="12" t="s">
        <v>1787</v>
      </c>
      <c r="B29" s="30" t="s">
        <v>1788</v>
      </c>
      <c r="C29" s="30" t="s">
        <v>1375</v>
      </c>
      <c r="D29" s="13">
        <v>74140</v>
      </c>
      <c r="E29" s="14">
        <v>369.37</v>
      </c>
      <c r="F29" s="15">
        <v>1.44E-2</v>
      </c>
      <c r="G29" s="15"/>
    </row>
    <row r="30" spans="1:7" x14ac:dyDescent="0.3">
      <c r="A30" s="12" t="s">
        <v>1233</v>
      </c>
      <c r="B30" s="30" t="s">
        <v>1234</v>
      </c>
      <c r="C30" s="30" t="s">
        <v>1183</v>
      </c>
      <c r="D30" s="13">
        <v>6042</v>
      </c>
      <c r="E30" s="14">
        <v>324.5</v>
      </c>
      <c r="F30" s="15">
        <v>1.2699999999999999E-2</v>
      </c>
      <c r="G30" s="15"/>
    </row>
    <row r="31" spans="1:7" x14ac:dyDescent="0.3">
      <c r="A31" s="12" t="s">
        <v>1210</v>
      </c>
      <c r="B31" s="30" t="s">
        <v>1211</v>
      </c>
      <c r="C31" s="30" t="s">
        <v>1183</v>
      </c>
      <c r="D31" s="13">
        <v>6025</v>
      </c>
      <c r="E31" s="14">
        <v>312.89999999999998</v>
      </c>
      <c r="F31" s="15">
        <v>1.2200000000000001E-2</v>
      </c>
      <c r="G31" s="15"/>
    </row>
    <row r="32" spans="1:7" x14ac:dyDescent="0.3">
      <c r="A32" s="12" t="s">
        <v>1246</v>
      </c>
      <c r="B32" s="30" t="s">
        <v>1247</v>
      </c>
      <c r="C32" s="30" t="s">
        <v>1248</v>
      </c>
      <c r="D32" s="13">
        <v>40421</v>
      </c>
      <c r="E32" s="14">
        <v>312.88</v>
      </c>
      <c r="F32" s="15">
        <v>1.2200000000000001E-2</v>
      </c>
      <c r="G32" s="15"/>
    </row>
    <row r="33" spans="1:7" x14ac:dyDescent="0.3">
      <c r="A33" s="12" t="s">
        <v>1437</v>
      </c>
      <c r="B33" s="30" t="s">
        <v>1438</v>
      </c>
      <c r="C33" s="30" t="s">
        <v>1129</v>
      </c>
      <c r="D33" s="13">
        <v>24382</v>
      </c>
      <c r="E33" s="14">
        <v>306.63</v>
      </c>
      <c r="F33" s="15">
        <v>1.2E-2</v>
      </c>
      <c r="G33" s="15"/>
    </row>
    <row r="34" spans="1:7" x14ac:dyDescent="0.3">
      <c r="A34" s="12" t="s">
        <v>1789</v>
      </c>
      <c r="B34" s="30" t="s">
        <v>1790</v>
      </c>
      <c r="C34" s="30" t="s">
        <v>1129</v>
      </c>
      <c r="D34" s="13">
        <v>10448</v>
      </c>
      <c r="E34" s="14">
        <v>289.25</v>
      </c>
      <c r="F34" s="15">
        <v>1.1299999999999999E-2</v>
      </c>
      <c r="G34" s="15"/>
    </row>
    <row r="35" spans="1:7" x14ac:dyDescent="0.3">
      <c r="A35" s="12" t="s">
        <v>1169</v>
      </c>
      <c r="B35" s="30" t="s">
        <v>1170</v>
      </c>
      <c r="C35" s="30" t="s">
        <v>1171</v>
      </c>
      <c r="D35" s="13">
        <v>127422</v>
      </c>
      <c r="E35" s="14">
        <v>280.70999999999998</v>
      </c>
      <c r="F35" s="15">
        <v>1.0999999999999999E-2</v>
      </c>
      <c r="G35" s="15"/>
    </row>
    <row r="36" spans="1:7" x14ac:dyDescent="0.3">
      <c r="A36" s="12" t="s">
        <v>1142</v>
      </c>
      <c r="B36" s="30" t="s">
        <v>1143</v>
      </c>
      <c r="C36" s="30" t="s">
        <v>1144</v>
      </c>
      <c r="D36" s="13">
        <v>46177</v>
      </c>
      <c r="E36" s="14">
        <v>277.52</v>
      </c>
      <c r="F36" s="15">
        <v>1.0800000000000001E-2</v>
      </c>
      <c r="G36" s="15"/>
    </row>
    <row r="37" spans="1:7" x14ac:dyDescent="0.3">
      <c r="A37" s="12" t="s">
        <v>1791</v>
      </c>
      <c r="B37" s="30" t="s">
        <v>1792</v>
      </c>
      <c r="C37" s="30" t="s">
        <v>1288</v>
      </c>
      <c r="D37" s="13">
        <v>14144</v>
      </c>
      <c r="E37" s="14">
        <v>276.38</v>
      </c>
      <c r="F37" s="15">
        <v>1.0800000000000001E-2</v>
      </c>
      <c r="G37" s="15"/>
    </row>
    <row r="38" spans="1:7" x14ac:dyDescent="0.3">
      <c r="A38" s="12" t="s">
        <v>1666</v>
      </c>
      <c r="B38" s="30" t="s">
        <v>1667</v>
      </c>
      <c r="C38" s="30" t="s">
        <v>1144</v>
      </c>
      <c r="D38" s="13">
        <v>17058</v>
      </c>
      <c r="E38" s="14">
        <v>268.73</v>
      </c>
      <c r="F38" s="15">
        <v>1.0500000000000001E-2</v>
      </c>
      <c r="G38" s="15"/>
    </row>
    <row r="39" spans="1:7" x14ac:dyDescent="0.3">
      <c r="A39" s="12" t="s">
        <v>1793</v>
      </c>
      <c r="B39" s="30" t="s">
        <v>1794</v>
      </c>
      <c r="C39" s="30" t="s">
        <v>1202</v>
      </c>
      <c r="D39" s="13">
        <v>23667</v>
      </c>
      <c r="E39" s="14">
        <v>266.58999999999997</v>
      </c>
      <c r="F39" s="15">
        <v>1.04E-2</v>
      </c>
      <c r="G39" s="15"/>
    </row>
    <row r="40" spans="1:7" x14ac:dyDescent="0.3">
      <c r="A40" s="12" t="s">
        <v>1184</v>
      </c>
      <c r="B40" s="30" t="s">
        <v>1185</v>
      </c>
      <c r="C40" s="30" t="s">
        <v>1144</v>
      </c>
      <c r="D40" s="13">
        <v>2467</v>
      </c>
      <c r="E40" s="14">
        <v>246.79</v>
      </c>
      <c r="F40" s="15">
        <v>9.5999999999999992E-3</v>
      </c>
      <c r="G40" s="15"/>
    </row>
    <row r="41" spans="1:7" x14ac:dyDescent="0.3">
      <c r="A41" s="12" t="s">
        <v>1356</v>
      </c>
      <c r="B41" s="30" t="s">
        <v>1357</v>
      </c>
      <c r="C41" s="30" t="s">
        <v>1183</v>
      </c>
      <c r="D41" s="13">
        <v>4306</v>
      </c>
      <c r="E41" s="14">
        <v>235.39</v>
      </c>
      <c r="F41" s="15">
        <v>9.1999999999999998E-3</v>
      </c>
      <c r="G41" s="15"/>
    </row>
    <row r="42" spans="1:7" x14ac:dyDescent="0.3">
      <c r="A42" s="12" t="s">
        <v>1795</v>
      </c>
      <c r="B42" s="30" t="s">
        <v>1796</v>
      </c>
      <c r="C42" s="30" t="s">
        <v>1276</v>
      </c>
      <c r="D42" s="13">
        <v>5017</v>
      </c>
      <c r="E42" s="14">
        <v>231.03</v>
      </c>
      <c r="F42" s="15">
        <v>8.9999999999999993E-3</v>
      </c>
      <c r="G42" s="15"/>
    </row>
    <row r="43" spans="1:7" x14ac:dyDescent="0.3">
      <c r="A43" s="12" t="s">
        <v>1256</v>
      </c>
      <c r="B43" s="30" t="s">
        <v>1257</v>
      </c>
      <c r="C43" s="30" t="s">
        <v>1183</v>
      </c>
      <c r="D43" s="13">
        <v>19563</v>
      </c>
      <c r="E43" s="14">
        <v>229.31</v>
      </c>
      <c r="F43" s="15">
        <v>8.8999999999999999E-3</v>
      </c>
      <c r="G43" s="15"/>
    </row>
    <row r="44" spans="1:7" x14ac:dyDescent="0.3">
      <c r="A44" s="12" t="s">
        <v>1249</v>
      </c>
      <c r="B44" s="30" t="s">
        <v>1250</v>
      </c>
      <c r="C44" s="30" t="s">
        <v>1176</v>
      </c>
      <c r="D44" s="13">
        <v>11253</v>
      </c>
      <c r="E44" s="14">
        <v>216.99</v>
      </c>
      <c r="F44" s="15">
        <v>8.5000000000000006E-3</v>
      </c>
      <c r="G44" s="15"/>
    </row>
    <row r="45" spans="1:7" x14ac:dyDescent="0.3">
      <c r="A45" s="12" t="s">
        <v>1668</v>
      </c>
      <c r="B45" s="30" t="s">
        <v>1669</v>
      </c>
      <c r="C45" s="30" t="s">
        <v>1176</v>
      </c>
      <c r="D45" s="13">
        <v>14785</v>
      </c>
      <c r="E45" s="14">
        <v>209.29</v>
      </c>
      <c r="F45" s="15">
        <v>8.2000000000000007E-3</v>
      </c>
      <c r="G45" s="15"/>
    </row>
    <row r="46" spans="1:7" x14ac:dyDescent="0.3">
      <c r="A46" s="12" t="s">
        <v>1670</v>
      </c>
      <c r="B46" s="30" t="s">
        <v>1671</v>
      </c>
      <c r="C46" s="30" t="s">
        <v>1253</v>
      </c>
      <c r="D46" s="13">
        <v>35072</v>
      </c>
      <c r="E46" s="14">
        <v>207.91</v>
      </c>
      <c r="F46" s="15">
        <v>8.0999999999999996E-3</v>
      </c>
      <c r="G46" s="15"/>
    </row>
    <row r="47" spans="1:7" x14ac:dyDescent="0.3">
      <c r="A47" s="12" t="s">
        <v>1280</v>
      </c>
      <c r="B47" s="30" t="s">
        <v>1281</v>
      </c>
      <c r="C47" s="30" t="s">
        <v>1282</v>
      </c>
      <c r="D47" s="13">
        <v>6110</v>
      </c>
      <c r="E47" s="14">
        <v>189.68</v>
      </c>
      <c r="F47" s="15">
        <v>7.4000000000000003E-3</v>
      </c>
      <c r="G47" s="15"/>
    </row>
    <row r="48" spans="1:7" x14ac:dyDescent="0.3">
      <c r="A48" s="12" t="s">
        <v>1785</v>
      </c>
      <c r="B48" s="30" t="s">
        <v>1786</v>
      </c>
      <c r="C48" s="30" t="s">
        <v>1288</v>
      </c>
      <c r="D48" s="13">
        <v>6787</v>
      </c>
      <c r="E48" s="14">
        <v>183.76</v>
      </c>
      <c r="F48" s="15">
        <v>7.1999999999999998E-3</v>
      </c>
      <c r="G48" s="15"/>
    </row>
    <row r="49" spans="1:7" x14ac:dyDescent="0.3">
      <c r="A49" s="12" t="s">
        <v>1360</v>
      </c>
      <c r="B49" s="30" t="s">
        <v>1361</v>
      </c>
      <c r="C49" s="30" t="s">
        <v>1183</v>
      </c>
      <c r="D49" s="13">
        <v>7272</v>
      </c>
      <c r="E49" s="14">
        <v>176.62</v>
      </c>
      <c r="F49" s="15">
        <v>6.8999999999999999E-3</v>
      </c>
      <c r="G49" s="15"/>
    </row>
    <row r="50" spans="1:7" x14ac:dyDescent="0.3">
      <c r="A50" s="12" t="s">
        <v>1145</v>
      </c>
      <c r="B50" s="30" t="s">
        <v>1146</v>
      </c>
      <c r="C50" s="30" t="s">
        <v>1147</v>
      </c>
      <c r="D50" s="13">
        <v>37666</v>
      </c>
      <c r="E50" s="14">
        <v>173.21</v>
      </c>
      <c r="F50" s="15">
        <v>6.7999999999999996E-3</v>
      </c>
      <c r="G50" s="15"/>
    </row>
    <row r="51" spans="1:7" x14ac:dyDescent="0.3">
      <c r="A51" s="12" t="s">
        <v>1155</v>
      </c>
      <c r="B51" s="30" t="s">
        <v>1156</v>
      </c>
      <c r="C51" s="30" t="s">
        <v>1157</v>
      </c>
      <c r="D51" s="13">
        <v>13296</v>
      </c>
      <c r="E51" s="14">
        <v>171.86</v>
      </c>
      <c r="F51" s="15">
        <v>6.7000000000000002E-3</v>
      </c>
      <c r="G51" s="15"/>
    </row>
    <row r="52" spans="1:7" x14ac:dyDescent="0.3">
      <c r="A52" s="12" t="s">
        <v>1725</v>
      </c>
      <c r="B52" s="30" t="s">
        <v>1726</v>
      </c>
      <c r="C52" s="30" t="s">
        <v>1129</v>
      </c>
      <c r="D52" s="13">
        <v>17540</v>
      </c>
      <c r="E52" s="14">
        <v>170.83</v>
      </c>
      <c r="F52" s="15">
        <v>6.7000000000000002E-3</v>
      </c>
      <c r="G52" s="15"/>
    </row>
    <row r="53" spans="1:7" x14ac:dyDescent="0.3">
      <c r="A53" s="12" t="s">
        <v>1799</v>
      </c>
      <c r="B53" s="30" t="s">
        <v>1800</v>
      </c>
      <c r="C53" s="30" t="s">
        <v>1288</v>
      </c>
      <c r="D53" s="13">
        <v>9269</v>
      </c>
      <c r="E53" s="14">
        <v>155.32</v>
      </c>
      <c r="F53" s="15">
        <v>6.1000000000000004E-3</v>
      </c>
      <c r="G53" s="15"/>
    </row>
    <row r="54" spans="1:7" x14ac:dyDescent="0.3">
      <c r="A54" s="12" t="s">
        <v>1409</v>
      </c>
      <c r="B54" s="30" t="s">
        <v>1410</v>
      </c>
      <c r="C54" s="30" t="s">
        <v>1207</v>
      </c>
      <c r="D54" s="13">
        <v>4212</v>
      </c>
      <c r="E54" s="14">
        <v>152.82</v>
      </c>
      <c r="F54" s="15">
        <v>6.0000000000000001E-3</v>
      </c>
      <c r="G54" s="15"/>
    </row>
    <row r="55" spans="1:7" x14ac:dyDescent="0.3">
      <c r="A55" s="12" t="s">
        <v>1688</v>
      </c>
      <c r="B55" s="30" t="s">
        <v>1689</v>
      </c>
      <c r="C55" s="30" t="s">
        <v>1690</v>
      </c>
      <c r="D55" s="13">
        <v>72916</v>
      </c>
      <c r="E55" s="14">
        <v>134.06</v>
      </c>
      <c r="F55" s="15">
        <v>5.1999999999999998E-3</v>
      </c>
      <c r="G55" s="15"/>
    </row>
    <row r="56" spans="1:7" x14ac:dyDescent="0.3">
      <c r="A56" s="12" t="s">
        <v>1441</v>
      </c>
      <c r="B56" s="30" t="s">
        <v>1442</v>
      </c>
      <c r="C56" s="30" t="s">
        <v>1253</v>
      </c>
      <c r="D56" s="13">
        <v>8018</v>
      </c>
      <c r="E56" s="14">
        <v>131.96</v>
      </c>
      <c r="F56" s="15">
        <v>5.1000000000000004E-3</v>
      </c>
      <c r="G56" s="15"/>
    </row>
    <row r="57" spans="1:7" x14ac:dyDescent="0.3">
      <c r="A57" s="12" t="s">
        <v>1662</v>
      </c>
      <c r="B57" s="30" t="s">
        <v>1663</v>
      </c>
      <c r="C57" s="30" t="s">
        <v>1176</v>
      </c>
      <c r="D57" s="13">
        <v>1781</v>
      </c>
      <c r="E57" s="14">
        <v>127.57</v>
      </c>
      <c r="F57" s="15">
        <v>5.0000000000000001E-3</v>
      </c>
      <c r="G57" s="15"/>
    </row>
    <row r="58" spans="1:7" x14ac:dyDescent="0.3">
      <c r="A58" s="12" t="s">
        <v>1702</v>
      </c>
      <c r="B58" s="30" t="s">
        <v>1703</v>
      </c>
      <c r="C58" s="30" t="s">
        <v>1144</v>
      </c>
      <c r="D58" s="13">
        <v>3765</v>
      </c>
      <c r="E58" s="14">
        <v>125.62</v>
      </c>
      <c r="F58" s="15">
        <v>4.8999999999999998E-3</v>
      </c>
      <c r="G58" s="15"/>
    </row>
    <row r="59" spans="1:7" x14ac:dyDescent="0.3">
      <c r="A59" s="12" t="s">
        <v>1270</v>
      </c>
      <c r="B59" s="30" t="s">
        <v>1271</v>
      </c>
      <c r="C59" s="30" t="s">
        <v>1253</v>
      </c>
      <c r="D59" s="13">
        <v>11118</v>
      </c>
      <c r="E59" s="14">
        <v>124.62</v>
      </c>
      <c r="F59" s="15">
        <v>4.8999999999999998E-3</v>
      </c>
      <c r="G59" s="15"/>
    </row>
    <row r="60" spans="1:7" x14ac:dyDescent="0.3">
      <c r="A60" s="12" t="s">
        <v>1344</v>
      </c>
      <c r="B60" s="30" t="s">
        <v>1345</v>
      </c>
      <c r="C60" s="30" t="s">
        <v>1346</v>
      </c>
      <c r="D60" s="13">
        <v>21834</v>
      </c>
      <c r="E60" s="14">
        <v>120.76</v>
      </c>
      <c r="F60" s="15">
        <v>4.7000000000000002E-3</v>
      </c>
      <c r="G60" s="15"/>
    </row>
    <row r="61" spans="1:7" x14ac:dyDescent="0.3">
      <c r="A61" s="12" t="s">
        <v>1672</v>
      </c>
      <c r="B61" s="30" t="s">
        <v>1673</v>
      </c>
      <c r="C61" s="30" t="s">
        <v>1176</v>
      </c>
      <c r="D61" s="13">
        <v>49507</v>
      </c>
      <c r="E61" s="14">
        <v>115.6</v>
      </c>
      <c r="F61" s="15">
        <v>4.4999999999999997E-3</v>
      </c>
      <c r="G61" s="15"/>
    </row>
    <row r="62" spans="1:7" x14ac:dyDescent="0.3">
      <c r="A62" s="12" t="s">
        <v>1801</v>
      </c>
      <c r="B62" s="30" t="s">
        <v>1802</v>
      </c>
      <c r="C62" s="30" t="s">
        <v>1803</v>
      </c>
      <c r="D62" s="13">
        <v>263</v>
      </c>
      <c r="E62" s="14">
        <v>104.26</v>
      </c>
      <c r="F62" s="15">
        <v>4.1000000000000003E-3</v>
      </c>
      <c r="G62" s="15"/>
    </row>
    <row r="63" spans="1:7" x14ac:dyDescent="0.3">
      <c r="A63" s="12" t="s">
        <v>1362</v>
      </c>
      <c r="B63" s="30" t="s">
        <v>1363</v>
      </c>
      <c r="C63" s="30" t="s">
        <v>1144</v>
      </c>
      <c r="D63" s="13">
        <v>2211</v>
      </c>
      <c r="E63" s="14">
        <v>102.01</v>
      </c>
      <c r="F63" s="15">
        <v>4.0000000000000001E-3</v>
      </c>
      <c r="G63" s="15"/>
    </row>
    <row r="64" spans="1:7" x14ac:dyDescent="0.3">
      <c r="A64" s="12" t="s">
        <v>1809</v>
      </c>
      <c r="B64" s="30" t="s">
        <v>1810</v>
      </c>
      <c r="C64" s="30" t="s">
        <v>1316</v>
      </c>
      <c r="D64" s="13">
        <v>4168</v>
      </c>
      <c r="E64" s="14">
        <v>96.83</v>
      </c>
      <c r="F64" s="15">
        <v>3.8E-3</v>
      </c>
      <c r="G64" s="15"/>
    </row>
    <row r="65" spans="1:7" x14ac:dyDescent="0.3">
      <c r="A65" s="12" t="s">
        <v>1327</v>
      </c>
      <c r="B65" s="30" t="s">
        <v>1328</v>
      </c>
      <c r="C65" s="30" t="s">
        <v>1157</v>
      </c>
      <c r="D65" s="13">
        <v>15552</v>
      </c>
      <c r="E65" s="14">
        <v>87.7</v>
      </c>
      <c r="F65" s="15">
        <v>3.3999999999999998E-3</v>
      </c>
      <c r="G65" s="15"/>
    </row>
    <row r="66" spans="1:7" x14ac:dyDescent="0.3">
      <c r="A66" s="12" t="s">
        <v>1811</v>
      </c>
      <c r="B66" s="30" t="s">
        <v>1812</v>
      </c>
      <c r="C66" s="30" t="s">
        <v>1265</v>
      </c>
      <c r="D66" s="13">
        <v>6122</v>
      </c>
      <c r="E66" s="14">
        <v>77.239999999999995</v>
      </c>
      <c r="F66" s="15">
        <v>3.0000000000000001E-3</v>
      </c>
      <c r="G66" s="15"/>
    </row>
    <row r="67" spans="1:7" x14ac:dyDescent="0.3">
      <c r="A67" s="12" t="s">
        <v>1813</v>
      </c>
      <c r="B67" s="30" t="s">
        <v>1814</v>
      </c>
      <c r="C67" s="30" t="s">
        <v>1253</v>
      </c>
      <c r="D67" s="13">
        <v>4276</v>
      </c>
      <c r="E67" s="14">
        <v>76.959999999999994</v>
      </c>
      <c r="F67" s="15">
        <v>3.0000000000000001E-3</v>
      </c>
      <c r="G67" s="15"/>
    </row>
    <row r="68" spans="1:7" x14ac:dyDescent="0.3">
      <c r="A68" s="12" t="s">
        <v>1804</v>
      </c>
      <c r="B68" s="30" t="s">
        <v>1805</v>
      </c>
      <c r="C68" s="30" t="s">
        <v>1219</v>
      </c>
      <c r="D68" s="13">
        <v>11214</v>
      </c>
      <c r="E68" s="14">
        <v>75.3</v>
      </c>
      <c r="F68" s="15">
        <v>2.8999999999999998E-3</v>
      </c>
      <c r="G68" s="15"/>
    </row>
    <row r="69" spans="1:7" x14ac:dyDescent="0.3">
      <c r="A69" s="16" t="s">
        <v>120</v>
      </c>
      <c r="B69" s="31"/>
      <c r="C69" s="31"/>
      <c r="D69" s="17"/>
      <c r="E69" s="37">
        <v>25060.240000000002</v>
      </c>
      <c r="F69" s="38">
        <v>0.97789999999999999</v>
      </c>
      <c r="G69" s="20"/>
    </row>
    <row r="70" spans="1:7" x14ac:dyDescent="0.3">
      <c r="A70" s="16" t="s">
        <v>1453</v>
      </c>
      <c r="B70" s="30"/>
      <c r="C70" s="30"/>
      <c r="D70" s="13"/>
      <c r="E70" s="14"/>
      <c r="F70" s="15"/>
      <c r="G70" s="15"/>
    </row>
    <row r="71" spans="1:7" x14ac:dyDescent="0.3">
      <c r="A71" s="16" t="s">
        <v>120</v>
      </c>
      <c r="B71" s="30"/>
      <c r="C71" s="30"/>
      <c r="D71" s="13"/>
      <c r="E71" s="39" t="s">
        <v>112</v>
      </c>
      <c r="F71" s="40" t="s">
        <v>112</v>
      </c>
      <c r="G71" s="15"/>
    </row>
    <row r="72" spans="1:7" x14ac:dyDescent="0.3">
      <c r="A72" s="21" t="s">
        <v>150</v>
      </c>
      <c r="B72" s="32"/>
      <c r="C72" s="32"/>
      <c r="D72" s="22"/>
      <c r="E72" s="27">
        <v>25060.240000000002</v>
      </c>
      <c r="F72" s="28">
        <v>0.97789999999999999</v>
      </c>
      <c r="G72" s="20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151</v>
      </c>
      <c r="B75" s="30"/>
      <c r="C75" s="30"/>
      <c r="D75" s="13"/>
      <c r="E75" s="14"/>
      <c r="F75" s="15"/>
      <c r="G75" s="15"/>
    </row>
    <row r="76" spans="1:7" x14ac:dyDescent="0.3">
      <c r="A76" s="12" t="s">
        <v>152</v>
      </c>
      <c r="B76" s="30"/>
      <c r="C76" s="30"/>
      <c r="D76" s="13"/>
      <c r="E76" s="14">
        <v>633.88</v>
      </c>
      <c r="F76" s="15">
        <v>2.47E-2</v>
      </c>
      <c r="G76" s="15">
        <v>6.6409999999999997E-2</v>
      </c>
    </row>
    <row r="77" spans="1:7" x14ac:dyDescent="0.3">
      <c r="A77" s="16" t="s">
        <v>120</v>
      </c>
      <c r="B77" s="31"/>
      <c r="C77" s="31"/>
      <c r="D77" s="17"/>
      <c r="E77" s="37">
        <v>633.88</v>
      </c>
      <c r="F77" s="38">
        <v>2.47E-2</v>
      </c>
      <c r="G77" s="20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21" t="s">
        <v>150</v>
      </c>
      <c r="B79" s="32"/>
      <c r="C79" s="32"/>
      <c r="D79" s="22"/>
      <c r="E79" s="18">
        <v>633.88</v>
      </c>
      <c r="F79" s="19">
        <v>2.47E-2</v>
      </c>
      <c r="G79" s="20"/>
    </row>
    <row r="80" spans="1:7" x14ac:dyDescent="0.3">
      <c r="A80" s="12" t="s">
        <v>153</v>
      </c>
      <c r="B80" s="30"/>
      <c r="C80" s="30"/>
      <c r="D80" s="13"/>
      <c r="E80" s="14">
        <v>0.1153323</v>
      </c>
      <c r="F80" s="15">
        <v>3.9999999999999998E-6</v>
      </c>
      <c r="G80" s="15"/>
    </row>
    <row r="81" spans="1:7" x14ac:dyDescent="0.3">
      <c r="A81" s="12" t="s">
        <v>154</v>
      </c>
      <c r="B81" s="30"/>
      <c r="C81" s="30"/>
      <c r="D81" s="13"/>
      <c r="E81" s="23">
        <v>-64.285332299999993</v>
      </c>
      <c r="F81" s="24">
        <v>-2.604E-3</v>
      </c>
      <c r="G81" s="15">
        <v>6.6409999999999997E-2</v>
      </c>
    </row>
    <row r="82" spans="1:7" x14ac:dyDescent="0.3">
      <c r="A82" s="25" t="s">
        <v>155</v>
      </c>
      <c r="B82" s="33"/>
      <c r="C82" s="33"/>
      <c r="D82" s="26"/>
      <c r="E82" s="27">
        <v>25629.95</v>
      </c>
      <c r="F82" s="28">
        <v>1</v>
      </c>
      <c r="G82" s="28"/>
    </row>
    <row r="87" spans="1:7" x14ac:dyDescent="0.3">
      <c r="A87" s="1" t="s">
        <v>158</v>
      </c>
    </row>
    <row r="88" spans="1:7" x14ac:dyDescent="0.3">
      <c r="A88" s="47" t="s">
        <v>159</v>
      </c>
      <c r="B88" s="34" t="s">
        <v>112</v>
      </c>
    </row>
    <row r="89" spans="1:7" x14ac:dyDescent="0.3">
      <c r="A89" t="s">
        <v>160</v>
      </c>
    </row>
    <row r="90" spans="1:7" x14ac:dyDescent="0.3">
      <c r="A90" t="s">
        <v>161</v>
      </c>
      <c r="B90" t="s">
        <v>162</v>
      </c>
      <c r="C90" t="s">
        <v>162</v>
      </c>
    </row>
    <row r="91" spans="1:7" x14ac:dyDescent="0.3">
      <c r="B91" s="48">
        <v>45138</v>
      </c>
      <c r="C91" s="48">
        <v>45169</v>
      </c>
    </row>
    <row r="92" spans="1:7" x14ac:dyDescent="0.3">
      <c r="A92" t="s">
        <v>166</v>
      </c>
      <c r="B92">
        <v>92.79</v>
      </c>
      <c r="C92">
        <v>91.96</v>
      </c>
      <c r="E92" s="2"/>
    </row>
    <row r="93" spans="1:7" x14ac:dyDescent="0.3">
      <c r="A93" t="s">
        <v>167</v>
      </c>
      <c r="B93">
        <v>31.75</v>
      </c>
      <c r="C93">
        <v>31.47</v>
      </c>
      <c r="E93" s="2"/>
    </row>
    <row r="94" spans="1:7" x14ac:dyDescent="0.3">
      <c r="A94" t="s">
        <v>630</v>
      </c>
      <c r="B94">
        <v>81.040000000000006</v>
      </c>
      <c r="C94">
        <v>80.2</v>
      </c>
      <c r="E94" s="2"/>
    </row>
    <row r="95" spans="1:7" x14ac:dyDescent="0.3">
      <c r="A95" t="s">
        <v>631</v>
      </c>
      <c r="B95">
        <v>22.07</v>
      </c>
      <c r="C95">
        <v>21.84</v>
      </c>
      <c r="E95" s="2"/>
    </row>
    <row r="96" spans="1:7" x14ac:dyDescent="0.3">
      <c r="E96" s="2"/>
    </row>
    <row r="97" spans="1:4" x14ac:dyDescent="0.3">
      <c r="A97" t="s">
        <v>177</v>
      </c>
      <c r="B97" s="34" t="s">
        <v>112</v>
      </c>
    </row>
    <row r="98" spans="1:4" x14ac:dyDescent="0.3">
      <c r="A98" t="s">
        <v>178</v>
      </c>
      <c r="B98" s="34" t="s">
        <v>112</v>
      </c>
    </row>
    <row r="99" spans="1:4" ht="28.95" customHeight="1" x14ac:dyDescent="0.3">
      <c r="A99" s="47" t="s">
        <v>179</v>
      </c>
      <c r="B99" s="34" t="s">
        <v>112</v>
      </c>
    </row>
    <row r="100" spans="1:4" ht="28.95" customHeight="1" x14ac:dyDescent="0.3">
      <c r="A100" s="47" t="s">
        <v>180</v>
      </c>
      <c r="B100" s="34" t="s">
        <v>112</v>
      </c>
    </row>
    <row r="101" spans="1:4" x14ac:dyDescent="0.3">
      <c r="A101" t="s">
        <v>1655</v>
      </c>
      <c r="B101" s="49">
        <v>0.57806500000000005</v>
      </c>
    </row>
    <row r="102" spans="1:4" ht="43.5" customHeight="1" x14ac:dyDescent="0.3">
      <c r="A102" s="47" t="s">
        <v>182</v>
      </c>
      <c r="B102" s="34" t="s">
        <v>112</v>
      </c>
    </row>
    <row r="103" spans="1:4" ht="28.95" customHeight="1" x14ac:dyDescent="0.3">
      <c r="A103" s="47" t="s">
        <v>183</v>
      </c>
      <c r="B103" s="34" t="s">
        <v>112</v>
      </c>
    </row>
    <row r="104" spans="1:4" ht="28.95" customHeight="1" x14ac:dyDescent="0.3">
      <c r="A104" s="47" t="s">
        <v>184</v>
      </c>
      <c r="B104" s="34" t="s">
        <v>112</v>
      </c>
    </row>
    <row r="105" spans="1:4" x14ac:dyDescent="0.3">
      <c r="A105" t="s">
        <v>185</v>
      </c>
      <c r="B105" s="34" t="s">
        <v>112</v>
      </c>
    </row>
    <row r="106" spans="1:4" x14ac:dyDescent="0.3">
      <c r="A106" t="s">
        <v>186</v>
      </c>
      <c r="B106" s="34" t="s">
        <v>112</v>
      </c>
    </row>
    <row r="108" spans="1:4" ht="70.05" customHeight="1" x14ac:dyDescent="0.3">
      <c r="A108" s="72" t="s">
        <v>196</v>
      </c>
      <c r="B108" s="72" t="s">
        <v>197</v>
      </c>
      <c r="C108" s="72" t="s">
        <v>5</v>
      </c>
      <c r="D108" s="72" t="s">
        <v>6</v>
      </c>
    </row>
    <row r="109" spans="1:4" ht="70.05" customHeight="1" x14ac:dyDescent="0.3">
      <c r="A109" s="72" t="s">
        <v>1815</v>
      </c>
      <c r="B109" s="72"/>
      <c r="C109" s="72" t="s">
        <v>55</v>
      </c>
      <c r="D10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8"/>
  <sheetViews>
    <sheetView showGridLines="0" workbookViewId="0">
      <pane ySplit="4" topLeftCell="A75" activePane="bottomLeft" state="frozen"/>
      <selection pane="bottomLeft" activeCell="A75" sqref="A7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1816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1817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907095</v>
      </c>
      <c r="E8" s="14">
        <v>14254.54</v>
      </c>
      <c r="F8" s="15">
        <v>6.4899999999999999E-2</v>
      </c>
      <c r="G8" s="15"/>
    </row>
    <row r="9" spans="1:8" x14ac:dyDescent="0.3">
      <c r="A9" s="12" t="s">
        <v>1130</v>
      </c>
      <c r="B9" s="30" t="s">
        <v>1131</v>
      </c>
      <c r="C9" s="30" t="s">
        <v>1116</v>
      </c>
      <c r="D9" s="13">
        <v>975804</v>
      </c>
      <c r="E9" s="14">
        <v>9355.52</v>
      </c>
      <c r="F9" s="15">
        <v>4.2599999999999999E-2</v>
      </c>
      <c r="G9" s="15"/>
    </row>
    <row r="10" spans="1:8" x14ac:dyDescent="0.3">
      <c r="A10" s="12" t="s">
        <v>1117</v>
      </c>
      <c r="B10" s="30" t="s">
        <v>1118</v>
      </c>
      <c r="C10" s="30" t="s">
        <v>1119</v>
      </c>
      <c r="D10" s="13">
        <v>275594</v>
      </c>
      <c r="E10" s="14">
        <v>6633.55</v>
      </c>
      <c r="F10" s="15">
        <v>3.0200000000000001E-2</v>
      </c>
      <c r="G10" s="15"/>
    </row>
    <row r="11" spans="1:8" x14ac:dyDescent="0.3">
      <c r="A11" s="12" t="s">
        <v>1659</v>
      </c>
      <c r="B11" s="30" t="s">
        <v>1660</v>
      </c>
      <c r="C11" s="30" t="s">
        <v>1661</v>
      </c>
      <c r="D11" s="13">
        <v>207252</v>
      </c>
      <c r="E11" s="14">
        <v>5601.4</v>
      </c>
      <c r="F11" s="15">
        <v>2.5499999999999998E-2</v>
      </c>
      <c r="G11" s="15"/>
    </row>
    <row r="12" spans="1:8" x14ac:dyDescent="0.3">
      <c r="A12" s="12" t="s">
        <v>1333</v>
      </c>
      <c r="B12" s="30" t="s">
        <v>1334</v>
      </c>
      <c r="C12" s="30" t="s">
        <v>1116</v>
      </c>
      <c r="D12" s="13">
        <v>853954</v>
      </c>
      <c r="E12" s="14">
        <v>4793.67</v>
      </c>
      <c r="F12" s="15">
        <v>2.18E-2</v>
      </c>
      <c r="G12" s="15"/>
    </row>
    <row r="13" spans="1:8" x14ac:dyDescent="0.3">
      <c r="A13" s="12" t="s">
        <v>1799</v>
      </c>
      <c r="B13" s="30" t="s">
        <v>1800</v>
      </c>
      <c r="C13" s="30" t="s">
        <v>1288</v>
      </c>
      <c r="D13" s="13">
        <v>273036</v>
      </c>
      <c r="E13" s="14">
        <v>4575.26</v>
      </c>
      <c r="F13" s="15">
        <v>2.0799999999999999E-2</v>
      </c>
      <c r="G13" s="15"/>
    </row>
    <row r="14" spans="1:8" x14ac:dyDescent="0.3">
      <c r="A14" s="12" t="s">
        <v>1443</v>
      </c>
      <c r="B14" s="30" t="s">
        <v>1444</v>
      </c>
      <c r="C14" s="30" t="s">
        <v>1183</v>
      </c>
      <c r="D14" s="13">
        <v>888715</v>
      </c>
      <c r="E14" s="14">
        <v>4529.78</v>
      </c>
      <c r="F14" s="15">
        <v>2.06E-2</v>
      </c>
      <c r="G14" s="15"/>
    </row>
    <row r="15" spans="1:8" x14ac:dyDescent="0.3">
      <c r="A15" s="12" t="s">
        <v>1177</v>
      </c>
      <c r="B15" s="30" t="s">
        <v>1178</v>
      </c>
      <c r="C15" s="30" t="s">
        <v>1116</v>
      </c>
      <c r="D15" s="13">
        <v>435421</v>
      </c>
      <c r="E15" s="14">
        <v>4238.82</v>
      </c>
      <c r="F15" s="15">
        <v>1.9300000000000001E-2</v>
      </c>
      <c r="G15" s="15"/>
    </row>
    <row r="16" spans="1:8" x14ac:dyDescent="0.3">
      <c r="A16" s="12" t="s">
        <v>1212</v>
      </c>
      <c r="B16" s="30" t="s">
        <v>1213</v>
      </c>
      <c r="C16" s="30" t="s">
        <v>1214</v>
      </c>
      <c r="D16" s="13">
        <v>931064</v>
      </c>
      <c r="E16" s="14">
        <v>4093.89</v>
      </c>
      <c r="F16" s="15">
        <v>1.8599999999999998E-2</v>
      </c>
      <c r="G16" s="15"/>
    </row>
    <row r="17" spans="1:7" x14ac:dyDescent="0.3">
      <c r="A17" s="12" t="s">
        <v>1795</v>
      </c>
      <c r="B17" s="30" t="s">
        <v>1796</v>
      </c>
      <c r="C17" s="30" t="s">
        <v>1276</v>
      </c>
      <c r="D17" s="13">
        <v>86577</v>
      </c>
      <c r="E17" s="14">
        <v>3986.74</v>
      </c>
      <c r="F17" s="15">
        <v>1.8100000000000002E-2</v>
      </c>
      <c r="G17" s="15"/>
    </row>
    <row r="18" spans="1:7" x14ac:dyDescent="0.3">
      <c r="A18" s="12" t="s">
        <v>1291</v>
      </c>
      <c r="B18" s="30" t="s">
        <v>1292</v>
      </c>
      <c r="C18" s="30" t="s">
        <v>1282</v>
      </c>
      <c r="D18" s="13">
        <v>77019</v>
      </c>
      <c r="E18" s="14">
        <v>3853.92</v>
      </c>
      <c r="F18" s="15">
        <v>1.7500000000000002E-2</v>
      </c>
      <c r="G18" s="15"/>
    </row>
    <row r="19" spans="1:7" x14ac:dyDescent="0.3">
      <c r="A19" s="12" t="s">
        <v>1125</v>
      </c>
      <c r="B19" s="30" t="s">
        <v>1126</v>
      </c>
      <c r="C19" s="30" t="s">
        <v>1116</v>
      </c>
      <c r="D19" s="13">
        <v>2657134</v>
      </c>
      <c r="E19" s="14">
        <v>3824.94</v>
      </c>
      <c r="F19" s="15">
        <v>1.7399999999999999E-2</v>
      </c>
      <c r="G19" s="15"/>
    </row>
    <row r="20" spans="1:7" x14ac:dyDescent="0.3">
      <c r="A20" s="12" t="s">
        <v>1818</v>
      </c>
      <c r="B20" s="30" t="s">
        <v>1819</v>
      </c>
      <c r="C20" s="30" t="s">
        <v>1243</v>
      </c>
      <c r="D20" s="13">
        <v>729382</v>
      </c>
      <c r="E20" s="14">
        <v>3734.8</v>
      </c>
      <c r="F20" s="15">
        <v>1.7000000000000001E-2</v>
      </c>
      <c r="G20" s="15"/>
    </row>
    <row r="21" spans="1:7" x14ac:dyDescent="0.3">
      <c r="A21" s="12" t="s">
        <v>1682</v>
      </c>
      <c r="B21" s="30" t="s">
        <v>1683</v>
      </c>
      <c r="C21" s="30" t="s">
        <v>1282</v>
      </c>
      <c r="D21" s="13">
        <v>246719</v>
      </c>
      <c r="E21" s="14">
        <v>3628.62</v>
      </c>
      <c r="F21" s="15">
        <v>1.6500000000000001E-2</v>
      </c>
      <c r="G21" s="15"/>
    </row>
    <row r="22" spans="1:7" x14ac:dyDescent="0.3">
      <c r="A22" s="12" t="s">
        <v>1791</v>
      </c>
      <c r="B22" s="30" t="s">
        <v>1792</v>
      </c>
      <c r="C22" s="30" t="s">
        <v>1288</v>
      </c>
      <c r="D22" s="13">
        <v>183631</v>
      </c>
      <c r="E22" s="14">
        <v>3588.24</v>
      </c>
      <c r="F22" s="15">
        <v>1.6299999999999999E-2</v>
      </c>
      <c r="G22" s="15"/>
    </row>
    <row r="23" spans="1:7" x14ac:dyDescent="0.3">
      <c r="A23" s="12" t="s">
        <v>1161</v>
      </c>
      <c r="B23" s="30" t="s">
        <v>1162</v>
      </c>
      <c r="C23" s="30" t="s">
        <v>1163</v>
      </c>
      <c r="D23" s="13">
        <v>524168</v>
      </c>
      <c r="E23" s="14">
        <v>3587.93</v>
      </c>
      <c r="F23" s="15">
        <v>1.6299999999999999E-2</v>
      </c>
      <c r="G23" s="15"/>
    </row>
    <row r="24" spans="1:7" x14ac:dyDescent="0.3">
      <c r="A24" s="12" t="s">
        <v>1435</v>
      </c>
      <c r="B24" s="30" t="s">
        <v>1436</v>
      </c>
      <c r="C24" s="30" t="s">
        <v>1295</v>
      </c>
      <c r="D24" s="13">
        <v>173258</v>
      </c>
      <c r="E24" s="14">
        <v>3549.36</v>
      </c>
      <c r="F24" s="15">
        <v>1.6199999999999999E-2</v>
      </c>
      <c r="G24" s="15"/>
    </row>
    <row r="25" spans="1:7" x14ac:dyDescent="0.3">
      <c r="A25" s="12" t="s">
        <v>1233</v>
      </c>
      <c r="B25" s="30" t="s">
        <v>1234</v>
      </c>
      <c r="C25" s="30" t="s">
        <v>1183</v>
      </c>
      <c r="D25" s="13">
        <v>65275</v>
      </c>
      <c r="E25" s="14">
        <v>3505.72</v>
      </c>
      <c r="F25" s="15">
        <v>1.6E-2</v>
      </c>
      <c r="G25" s="15"/>
    </row>
    <row r="26" spans="1:7" x14ac:dyDescent="0.3">
      <c r="A26" s="12" t="s">
        <v>1142</v>
      </c>
      <c r="B26" s="30" t="s">
        <v>1143</v>
      </c>
      <c r="C26" s="30" t="s">
        <v>1144</v>
      </c>
      <c r="D26" s="13">
        <v>579853</v>
      </c>
      <c r="E26" s="14">
        <v>3484.92</v>
      </c>
      <c r="F26" s="15">
        <v>1.5900000000000001E-2</v>
      </c>
      <c r="G26" s="15"/>
    </row>
    <row r="27" spans="1:7" x14ac:dyDescent="0.3">
      <c r="A27" s="12" t="s">
        <v>1390</v>
      </c>
      <c r="B27" s="30" t="s">
        <v>1391</v>
      </c>
      <c r="C27" s="30" t="s">
        <v>1282</v>
      </c>
      <c r="D27" s="13">
        <v>1103415</v>
      </c>
      <c r="E27" s="14">
        <v>3310.8</v>
      </c>
      <c r="F27" s="15">
        <v>1.5100000000000001E-2</v>
      </c>
      <c r="G27" s="15"/>
    </row>
    <row r="28" spans="1:7" x14ac:dyDescent="0.3">
      <c r="A28" s="12" t="s">
        <v>1820</v>
      </c>
      <c r="B28" s="30" t="s">
        <v>1821</v>
      </c>
      <c r="C28" s="30" t="s">
        <v>1316</v>
      </c>
      <c r="D28" s="13">
        <v>542402</v>
      </c>
      <c r="E28" s="14">
        <v>3230.55</v>
      </c>
      <c r="F28" s="15">
        <v>1.47E-2</v>
      </c>
      <c r="G28" s="15"/>
    </row>
    <row r="29" spans="1:7" x14ac:dyDescent="0.3">
      <c r="A29" s="12" t="s">
        <v>1688</v>
      </c>
      <c r="B29" s="30" t="s">
        <v>1689</v>
      </c>
      <c r="C29" s="30" t="s">
        <v>1690</v>
      </c>
      <c r="D29" s="13">
        <v>1706558</v>
      </c>
      <c r="E29" s="14">
        <v>3137.51</v>
      </c>
      <c r="F29" s="15">
        <v>1.43E-2</v>
      </c>
      <c r="G29" s="15"/>
    </row>
    <row r="30" spans="1:7" x14ac:dyDescent="0.3">
      <c r="A30" s="12" t="s">
        <v>1676</v>
      </c>
      <c r="B30" s="30" t="s">
        <v>1677</v>
      </c>
      <c r="C30" s="30" t="s">
        <v>1116</v>
      </c>
      <c r="D30" s="13">
        <v>822091</v>
      </c>
      <c r="E30" s="14">
        <v>3112.85</v>
      </c>
      <c r="F30" s="15">
        <v>1.4200000000000001E-2</v>
      </c>
      <c r="G30" s="15"/>
    </row>
    <row r="31" spans="1:7" x14ac:dyDescent="0.3">
      <c r="A31" s="12" t="s">
        <v>1127</v>
      </c>
      <c r="B31" s="30" t="s">
        <v>1128</v>
      </c>
      <c r="C31" s="30" t="s">
        <v>1129</v>
      </c>
      <c r="D31" s="13">
        <v>269488</v>
      </c>
      <c r="E31" s="14">
        <v>2995.63</v>
      </c>
      <c r="F31" s="15">
        <v>1.3599999999999999E-2</v>
      </c>
      <c r="G31" s="15"/>
    </row>
    <row r="32" spans="1:7" x14ac:dyDescent="0.3">
      <c r="A32" s="12" t="s">
        <v>1366</v>
      </c>
      <c r="B32" s="30" t="s">
        <v>1367</v>
      </c>
      <c r="C32" s="30" t="s">
        <v>1368</v>
      </c>
      <c r="D32" s="13">
        <v>7339</v>
      </c>
      <c r="E32" s="14">
        <v>2946.84</v>
      </c>
      <c r="F32" s="15">
        <v>1.34E-2</v>
      </c>
      <c r="G32" s="15"/>
    </row>
    <row r="33" spans="1:7" x14ac:dyDescent="0.3">
      <c r="A33" s="12" t="s">
        <v>1822</v>
      </c>
      <c r="B33" s="30" t="s">
        <v>1823</v>
      </c>
      <c r="C33" s="30" t="s">
        <v>1219</v>
      </c>
      <c r="D33" s="13">
        <v>11961853</v>
      </c>
      <c r="E33" s="14">
        <v>2936.63</v>
      </c>
      <c r="F33" s="15">
        <v>1.34E-2</v>
      </c>
      <c r="G33" s="15"/>
    </row>
    <row r="34" spans="1:7" x14ac:dyDescent="0.3">
      <c r="A34" s="12" t="s">
        <v>1824</v>
      </c>
      <c r="B34" s="30" t="s">
        <v>1825</v>
      </c>
      <c r="C34" s="30" t="s">
        <v>1288</v>
      </c>
      <c r="D34" s="13">
        <v>126290</v>
      </c>
      <c r="E34" s="14">
        <v>2874.49</v>
      </c>
      <c r="F34" s="15">
        <v>1.3100000000000001E-2</v>
      </c>
      <c r="G34" s="15"/>
    </row>
    <row r="35" spans="1:7" x14ac:dyDescent="0.3">
      <c r="A35" s="12" t="s">
        <v>1769</v>
      </c>
      <c r="B35" s="30" t="s">
        <v>1770</v>
      </c>
      <c r="C35" s="30" t="s">
        <v>1288</v>
      </c>
      <c r="D35" s="13">
        <v>168074</v>
      </c>
      <c r="E35" s="14">
        <v>2870.28</v>
      </c>
      <c r="F35" s="15">
        <v>1.3100000000000001E-2</v>
      </c>
      <c r="G35" s="15"/>
    </row>
    <row r="36" spans="1:7" x14ac:dyDescent="0.3">
      <c r="A36" s="12" t="s">
        <v>1394</v>
      </c>
      <c r="B36" s="30" t="s">
        <v>1395</v>
      </c>
      <c r="C36" s="30" t="s">
        <v>1152</v>
      </c>
      <c r="D36" s="13">
        <v>34098</v>
      </c>
      <c r="E36" s="14">
        <v>2829.26</v>
      </c>
      <c r="F36" s="15">
        <v>1.29E-2</v>
      </c>
      <c r="G36" s="15"/>
    </row>
    <row r="37" spans="1:7" x14ac:dyDescent="0.3">
      <c r="A37" s="12" t="s">
        <v>1826</v>
      </c>
      <c r="B37" s="30" t="s">
        <v>1827</v>
      </c>
      <c r="C37" s="30" t="s">
        <v>1282</v>
      </c>
      <c r="D37" s="13">
        <v>267987</v>
      </c>
      <c r="E37" s="14">
        <v>2808.37</v>
      </c>
      <c r="F37" s="15">
        <v>1.2800000000000001E-2</v>
      </c>
      <c r="G37" s="15"/>
    </row>
    <row r="38" spans="1:7" x14ac:dyDescent="0.3">
      <c r="A38" s="12" t="s">
        <v>1380</v>
      </c>
      <c r="B38" s="30" t="s">
        <v>1381</v>
      </c>
      <c r="C38" s="30" t="s">
        <v>1176</v>
      </c>
      <c r="D38" s="13">
        <v>372398</v>
      </c>
      <c r="E38" s="14">
        <v>2798.01</v>
      </c>
      <c r="F38" s="15">
        <v>1.2699999999999999E-2</v>
      </c>
      <c r="G38" s="15"/>
    </row>
    <row r="39" spans="1:7" x14ac:dyDescent="0.3">
      <c r="A39" s="12" t="s">
        <v>1246</v>
      </c>
      <c r="B39" s="30" t="s">
        <v>1247</v>
      </c>
      <c r="C39" s="30" t="s">
        <v>1248</v>
      </c>
      <c r="D39" s="13">
        <v>361355</v>
      </c>
      <c r="E39" s="14">
        <v>2797.07</v>
      </c>
      <c r="F39" s="15">
        <v>1.2699999999999999E-2</v>
      </c>
      <c r="G39" s="15"/>
    </row>
    <row r="40" spans="1:7" x14ac:dyDescent="0.3">
      <c r="A40" s="12" t="s">
        <v>1400</v>
      </c>
      <c r="B40" s="30" t="s">
        <v>1401</v>
      </c>
      <c r="C40" s="30" t="s">
        <v>1202</v>
      </c>
      <c r="D40" s="13">
        <v>2081909</v>
      </c>
      <c r="E40" s="14">
        <v>2773.1</v>
      </c>
      <c r="F40" s="15">
        <v>1.26E-2</v>
      </c>
      <c r="G40" s="15"/>
    </row>
    <row r="41" spans="1:7" x14ac:dyDescent="0.3">
      <c r="A41" s="12" t="s">
        <v>1662</v>
      </c>
      <c r="B41" s="30" t="s">
        <v>1663</v>
      </c>
      <c r="C41" s="30" t="s">
        <v>1176</v>
      </c>
      <c r="D41" s="13">
        <v>38459</v>
      </c>
      <c r="E41" s="14">
        <v>2754.82</v>
      </c>
      <c r="F41" s="15">
        <v>1.2500000000000001E-2</v>
      </c>
      <c r="G41" s="15"/>
    </row>
    <row r="42" spans="1:7" x14ac:dyDescent="0.3">
      <c r="A42" s="12" t="s">
        <v>1231</v>
      </c>
      <c r="B42" s="30" t="s">
        <v>1232</v>
      </c>
      <c r="C42" s="30" t="s">
        <v>1160</v>
      </c>
      <c r="D42" s="13">
        <v>315632</v>
      </c>
      <c r="E42" s="14">
        <v>2703.07</v>
      </c>
      <c r="F42" s="15">
        <v>1.23E-2</v>
      </c>
      <c r="G42" s="15"/>
    </row>
    <row r="43" spans="1:7" x14ac:dyDescent="0.3">
      <c r="A43" s="12" t="s">
        <v>1272</v>
      </c>
      <c r="B43" s="30" t="s">
        <v>1273</v>
      </c>
      <c r="C43" s="30" t="s">
        <v>1219</v>
      </c>
      <c r="D43" s="13">
        <v>61270</v>
      </c>
      <c r="E43" s="14">
        <v>2684.58</v>
      </c>
      <c r="F43" s="15">
        <v>1.2200000000000001E-2</v>
      </c>
      <c r="G43" s="15"/>
    </row>
    <row r="44" spans="1:7" x14ac:dyDescent="0.3">
      <c r="A44" s="12" t="s">
        <v>1384</v>
      </c>
      <c r="B44" s="30" t="s">
        <v>1385</v>
      </c>
      <c r="C44" s="30" t="s">
        <v>1152</v>
      </c>
      <c r="D44" s="13">
        <v>128308</v>
      </c>
      <c r="E44" s="14">
        <v>2675.29</v>
      </c>
      <c r="F44" s="15">
        <v>1.2200000000000001E-2</v>
      </c>
      <c r="G44" s="15"/>
    </row>
    <row r="45" spans="1:7" x14ac:dyDescent="0.3">
      <c r="A45" s="12" t="s">
        <v>1691</v>
      </c>
      <c r="B45" s="30" t="s">
        <v>1692</v>
      </c>
      <c r="C45" s="30" t="s">
        <v>1316</v>
      </c>
      <c r="D45" s="13">
        <v>436180</v>
      </c>
      <c r="E45" s="14">
        <v>2626.68</v>
      </c>
      <c r="F45" s="15">
        <v>1.2E-2</v>
      </c>
      <c r="G45" s="15"/>
    </row>
    <row r="46" spans="1:7" x14ac:dyDescent="0.3">
      <c r="A46" s="12" t="s">
        <v>1666</v>
      </c>
      <c r="B46" s="30" t="s">
        <v>1667</v>
      </c>
      <c r="C46" s="30" t="s">
        <v>1144</v>
      </c>
      <c r="D46" s="13">
        <v>161053</v>
      </c>
      <c r="E46" s="14">
        <v>2537.23</v>
      </c>
      <c r="F46" s="15">
        <v>1.15E-2</v>
      </c>
      <c r="G46" s="15"/>
    </row>
    <row r="47" spans="1:7" x14ac:dyDescent="0.3">
      <c r="A47" s="12" t="s">
        <v>1828</v>
      </c>
      <c r="B47" s="30" t="s">
        <v>1829</v>
      </c>
      <c r="C47" s="30" t="s">
        <v>1282</v>
      </c>
      <c r="D47" s="13">
        <v>368675</v>
      </c>
      <c r="E47" s="14">
        <v>2525.2399999999998</v>
      </c>
      <c r="F47" s="15">
        <v>1.15E-2</v>
      </c>
      <c r="G47" s="15"/>
    </row>
    <row r="48" spans="1:7" x14ac:dyDescent="0.3">
      <c r="A48" s="12" t="s">
        <v>1830</v>
      </c>
      <c r="B48" s="30" t="s">
        <v>1831</v>
      </c>
      <c r="C48" s="30" t="s">
        <v>1282</v>
      </c>
      <c r="D48" s="13">
        <v>756273</v>
      </c>
      <c r="E48" s="14">
        <v>2515.7399999999998</v>
      </c>
      <c r="F48" s="15">
        <v>1.14E-2</v>
      </c>
      <c r="G48" s="15"/>
    </row>
    <row r="49" spans="1:7" x14ac:dyDescent="0.3">
      <c r="A49" s="12" t="s">
        <v>1179</v>
      </c>
      <c r="B49" s="30" t="s">
        <v>1180</v>
      </c>
      <c r="C49" s="30" t="s">
        <v>1176</v>
      </c>
      <c r="D49" s="13">
        <v>221657</v>
      </c>
      <c r="E49" s="14">
        <v>2486.66</v>
      </c>
      <c r="F49" s="15">
        <v>1.1299999999999999E-2</v>
      </c>
      <c r="G49" s="15"/>
    </row>
    <row r="50" spans="1:7" x14ac:dyDescent="0.3">
      <c r="A50" s="12" t="s">
        <v>1680</v>
      </c>
      <c r="B50" s="30" t="s">
        <v>1681</v>
      </c>
      <c r="C50" s="30" t="s">
        <v>1248</v>
      </c>
      <c r="D50" s="13">
        <v>416027</v>
      </c>
      <c r="E50" s="14">
        <v>2452.69</v>
      </c>
      <c r="F50" s="15">
        <v>1.12E-2</v>
      </c>
      <c r="G50" s="15"/>
    </row>
    <row r="51" spans="1:7" x14ac:dyDescent="0.3">
      <c r="A51" s="12" t="s">
        <v>1181</v>
      </c>
      <c r="B51" s="30" t="s">
        <v>1182</v>
      </c>
      <c r="C51" s="30" t="s">
        <v>1183</v>
      </c>
      <c r="D51" s="13">
        <v>170167</v>
      </c>
      <c r="E51" s="14">
        <v>2442.66</v>
      </c>
      <c r="F51" s="15">
        <v>1.11E-2</v>
      </c>
      <c r="G51" s="15"/>
    </row>
    <row r="52" spans="1:7" x14ac:dyDescent="0.3">
      <c r="A52" s="12" t="s">
        <v>1832</v>
      </c>
      <c r="B52" s="30" t="s">
        <v>1833</v>
      </c>
      <c r="C52" s="30" t="s">
        <v>1803</v>
      </c>
      <c r="D52" s="13">
        <v>154587</v>
      </c>
      <c r="E52" s="14">
        <v>2439.77</v>
      </c>
      <c r="F52" s="15">
        <v>1.11E-2</v>
      </c>
      <c r="G52" s="15"/>
    </row>
    <row r="53" spans="1:7" x14ac:dyDescent="0.3">
      <c r="A53" s="12" t="s">
        <v>1155</v>
      </c>
      <c r="B53" s="30" t="s">
        <v>1156</v>
      </c>
      <c r="C53" s="30" t="s">
        <v>1157</v>
      </c>
      <c r="D53" s="13">
        <v>188169</v>
      </c>
      <c r="E53" s="14">
        <v>2432.1799999999998</v>
      </c>
      <c r="F53" s="15">
        <v>1.11E-2</v>
      </c>
      <c r="G53" s="15"/>
    </row>
    <row r="54" spans="1:7" x14ac:dyDescent="0.3">
      <c r="A54" s="12" t="s">
        <v>1254</v>
      </c>
      <c r="B54" s="30" t="s">
        <v>1255</v>
      </c>
      <c r="C54" s="30" t="s">
        <v>1183</v>
      </c>
      <c r="D54" s="13">
        <v>199489</v>
      </c>
      <c r="E54" s="14">
        <v>2397.7600000000002</v>
      </c>
      <c r="F54" s="15">
        <v>1.09E-2</v>
      </c>
      <c r="G54" s="15"/>
    </row>
    <row r="55" spans="1:7" x14ac:dyDescent="0.3">
      <c r="A55" s="12" t="s">
        <v>1409</v>
      </c>
      <c r="B55" s="30" t="s">
        <v>1410</v>
      </c>
      <c r="C55" s="30" t="s">
        <v>1207</v>
      </c>
      <c r="D55" s="13">
        <v>65342</v>
      </c>
      <c r="E55" s="14">
        <v>2370.8000000000002</v>
      </c>
      <c r="F55" s="15">
        <v>1.0800000000000001E-2</v>
      </c>
      <c r="G55" s="15"/>
    </row>
    <row r="56" spans="1:7" x14ac:dyDescent="0.3">
      <c r="A56" s="12" t="s">
        <v>1235</v>
      </c>
      <c r="B56" s="30" t="s">
        <v>1236</v>
      </c>
      <c r="C56" s="30" t="s">
        <v>1183</v>
      </c>
      <c r="D56" s="13">
        <v>70503</v>
      </c>
      <c r="E56" s="14">
        <v>2366.64</v>
      </c>
      <c r="F56" s="15">
        <v>1.0800000000000001E-2</v>
      </c>
      <c r="G56" s="15"/>
    </row>
    <row r="57" spans="1:7" x14ac:dyDescent="0.3">
      <c r="A57" s="12" t="s">
        <v>1356</v>
      </c>
      <c r="B57" s="30" t="s">
        <v>1357</v>
      </c>
      <c r="C57" s="30" t="s">
        <v>1183</v>
      </c>
      <c r="D57" s="13">
        <v>43190</v>
      </c>
      <c r="E57" s="14">
        <v>2360.96</v>
      </c>
      <c r="F57" s="15">
        <v>1.0699999999999999E-2</v>
      </c>
      <c r="G57" s="15"/>
    </row>
    <row r="58" spans="1:7" x14ac:dyDescent="0.3">
      <c r="A58" s="12" t="s">
        <v>1123</v>
      </c>
      <c r="B58" s="30" t="s">
        <v>1124</v>
      </c>
      <c r="C58" s="30" t="s">
        <v>1116</v>
      </c>
      <c r="D58" s="13">
        <v>1259474</v>
      </c>
      <c r="E58" s="14">
        <v>2357.11</v>
      </c>
      <c r="F58" s="15">
        <v>1.0699999999999999E-2</v>
      </c>
      <c r="G58" s="15"/>
    </row>
    <row r="59" spans="1:7" x14ac:dyDescent="0.3">
      <c r="A59" s="12" t="s">
        <v>1411</v>
      </c>
      <c r="B59" s="30" t="s">
        <v>1412</v>
      </c>
      <c r="C59" s="30" t="s">
        <v>1316</v>
      </c>
      <c r="D59" s="13">
        <v>2417344</v>
      </c>
      <c r="E59" s="14">
        <v>2315.8200000000002</v>
      </c>
      <c r="F59" s="15">
        <v>1.0500000000000001E-2</v>
      </c>
      <c r="G59" s="15"/>
    </row>
    <row r="60" spans="1:7" x14ac:dyDescent="0.3">
      <c r="A60" s="12" t="s">
        <v>1785</v>
      </c>
      <c r="B60" s="30" t="s">
        <v>1786</v>
      </c>
      <c r="C60" s="30" t="s">
        <v>1288</v>
      </c>
      <c r="D60" s="13">
        <v>84421</v>
      </c>
      <c r="E60" s="14">
        <v>2285.6999999999998</v>
      </c>
      <c r="F60" s="15">
        <v>1.04E-2</v>
      </c>
      <c r="G60" s="15"/>
    </row>
    <row r="61" spans="1:7" x14ac:dyDescent="0.3">
      <c r="A61" s="12" t="s">
        <v>1360</v>
      </c>
      <c r="B61" s="30" t="s">
        <v>1361</v>
      </c>
      <c r="C61" s="30" t="s">
        <v>1183</v>
      </c>
      <c r="D61" s="13">
        <v>92518</v>
      </c>
      <c r="E61" s="14">
        <v>2247.08</v>
      </c>
      <c r="F61" s="15">
        <v>1.0200000000000001E-2</v>
      </c>
      <c r="G61" s="15"/>
    </row>
    <row r="62" spans="1:7" x14ac:dyDescent="0.3">
      <c r="A62" s="12" t="s">
        <v>1249</v>
      </c>
      <c r="B62" s="30" t="s">
        <v>1250</v>
      </c>
      <c r="C62" s="30" t="s">
        <v>1176</v>
      </c>
      <c r="D62" s="13">
        <v>115625</v>
      </c>
      <c r="E62" s="14">
        <v>2229.6</v>
      </c>
      <c r="F62" s="15">
        <v>1.01E-2</v>
      </c>
      <c r="G62" s="15"/>
    </row>
    <row r="63" spans="1:7" x14ac:dyDescent="0.3">
      <c r="A63" s="12" t="s">
        <v>1813</v>
      </c>
      <c r="B63" s="30" t="s">
        <v>1814</v>
      </c>
      <c r="C63" s="30" t="s">
        <v>1253</v>
      </c>
      <c r="D63" s="13">
        <v>121873</v>
      </c>
      <c r="E63" s="14">
        <v>2193.5300000000002</v>
      </c>
      <c r="F63" s="15">
        <v>0.01</v>
      </c>
      <c r="G63" s="15"/>
    </row>
    <row r="64" spans="1:7" x14ac:dyDescent="0.3">
      <c r="A64" s="12" t="s">
        <v>1145</v>
      </c>
      <c r="B64" s="30" t="s">
        <v>1146</v>
      </c>
      <c r="C64" s="30" t="s">
        <v>1147</v>
      </c>
      <c r="D64" s="13">
        <v>474044</v>
      </c>
      <c r="E64" s="14">
        <v>2179.89</v>
      </c>
      <c r="F64" s="15">
        <v>9.9000000000000008E-3</v>
      </c>
      <c r="G64" s="15"/>
    </row>
    <row r="65" spans="1:7" x14ac:dyDescent="0.3">
      <c r="A65" s="12" t="s">
        <v>1797</v>
      </c>
      <c r="B65" s="30" t="s">
        <v>1798</v>
      </c>
      <c r="C65" s="30" t="s">
        <v>1282</v>
      </c>
      <c r="D65" s="13">
        <v>71454</v>
      </c>
      <c r="E65" s="14">
        <v>2071.9899999999998</v>
      </c>
      <c r="F65" s="15">
        <v>9.4000000000000004E-3</v>
      </c>
      <c r="G65" s="15"/>
    </row>
    <row r="66" spans="1:7" x14ac:dyDescent="0.3">
      <c r="A66" s="12" t="s">
        <v>1664</v>
      </c>
      <c r="B66" s="30" t="s">
        <v>1665</v>
      </c>
      <c r="C66" s="30" t="s">
        <v>1214</v>
      </c>
      <c r="D66" s="13">
        <v>81879</v>
      </c>
      <c r="E66" s="14">
        <v>2051.11</v>
      </c>
      <c r="F66" s="15">
        <v>9.2999999999999992E-3</v>
      </c>
      <c r="G66" s="15"/>
    </row>
    <row r="67" spans="1:7" x14ac:dyDescent="0.3">
      <c r="A67" s="12" t="s">
        <v>1194</v>
      </c>
      <c r="B67" s="30" t="s">
        <v>1195</v>
      </c>
      <c r="C67" s="30" t="s">
        <v>1152</v>
      </c>
      <c r="D67" s="13">
        <v>61595</v>
      </c>
      <c r="E67" s="14">
        <v>2029.99</v>
      </c>
      <c r="F67" s="15">
        <v>9.1999999999999998E-3</v>
      </c>
      <c r="G67" s="15"/>
    </row>
    <row r="68" spans="1:7" x14ac:dyDescent="0.3">
      <c r="A68" s="12" t="s">
        <v>1349</v>
      </c>
      <c r="B68" s="30" t="s">
        <v>1350</v>
      </c>
      <c r="C68" s="30" t="s">
        <v>1144</v>
      </c>
      <c r="D68" s="13">
        <v>141071</v>
      </c>
      <c r="E68" s="14">
        <v>2003.07</v>
      </c>
      <c r="F68" s="15">
        <v>9.1000000000000004E-3</v>
      </c>
      <c r="G68" s="15"/>
    </row>
    <row r="69" spans="1:7" x14ac:dyDescent="0.3">
      <c r="A69" s="12" t="s">
        <v>1670</v>
      </c>
      <c r="B69" s="30" t="s">
        <v>1671</v>
      </c>
      <c r="C69" s="30" t="s">
        <v>1253</v>
      </c>
      <c r="D69" s="13">
        <v>334022</v>
      </c>
      <c r="E69" s="14">
        <v>1980.08</v>
      </c>
      <c r="F69" s="15">
        <v>8.9999999999999993E-3</v>
      </c>
      <c r="G69" s="15"/>
    </row>
    <row r="70" spans="1:7" x14ac:dyDescent="0.3">
      <c r="A70" s="12" t="s">
        <v>1298</v>
      </c>
      <c r="B70" s="30" t="s">
        <v>1299</v>
      </c>
      <c r="C70" s="30" t="s">
        <v>1176</v>
      </c>
      <c r="D70" s="13">
        <v>1091604</v>
      </c>
      <c r="E70" s="14">
        <v>1977.44</v>
      </c>
      <c r="F70" s="15">
        <v>8.9999999999999993E-3</v>
      </c>
      <c r="G70" s="15"/>
    </row>
    <row r="71" spans="1:7" x14ac:dyDescent="0.3">
      <c r="A71" s="12" t="s">
        <v>1834</v>
      </c>
      <c r="B71" s="30" t="s">
        <v>1835</v>
      </c>
      <c r="C71" s="30" t="s">
        <v>1295</v>
      </c>
      <c r="D71" s="13">
        <v>81421</v>
      </c>
      <c r="E71" s="14">
        <v>1815.2</v>
      </c>
      <c r="F71" s="15">
        <v>8.3000000000000001E-3</v>
      </c>
      <c r="G71" s="15"/>
    </row>
    <row r="72" spans="1:7" x14ac:dyDescent="0.3">
      <c r="A72" s="12" t="s">
        <v>1811</v>
      </c>
      <c r="B72" s="30" t="s">
        <v>1812</v>
      </c>
      <c r="C72" s="30" t="s">
        <v>1265</v>
      </c>
      <c r="D72" s="13">
        <v>129702</v>
      </c>
      <c r="E72" s="14">
        <v>1636.45</v>
      </c>
      <c r="F72" s="15">
        <v>7.4000000000000003E-3</v>
      </c>
      <c r="G72" s="15"/>
    </row>
    <row r="73" spans="1:7" x14ac:dyDescent="0.3">
      <c r="A73" s="12" t="s">
        <v>1836</v>
      </c>
      <c r="B73" s="30" t="s">
        <v>1837</v>
      </c>
      <c r="C73" s="30" t="s">
        <v>1129</v>
      </c>
      <c r="D73" s="13">
        <v>161217</v>
      </c>
      <c r="E73" s="14">
        <v>1408.15</v>
      </c>
      <c r="F73" s="15">
        <v>6.4000000000000003E-3</v>
      </c>
      <c r="G73" s="15"/>
    </row>
    <row r="74" spans="1:7" x14ac:dyDescent="0.3">
      <c r="A74" s="12" t="s">
        <v>1725</v>
      </c>
      <c r="B74" s="30" t="s">
        <v>1726</v>
      </c>
      <c r="C74" s="30" t="s">
        <v>1129</v>
      </c>
      <c r="D74" s="13">
        <v>138974</v>
      </c>
      <c r="E74" s="14">
        <v>1353.54</v>
      </c>
      <c r="F74" s="15">
        <v>6.1999999999999998E-3</v>
      </c>
      <c r="G74" s="15"/>
    </row>
    <row r="75" spans="1:7" x14ac:dyDescent="0.3">
      <c r="A75" s="12" t="s">
        <v>1838</v>
      </c>
      <c r="B75" s="30" t="s">
        <v>1839</v>
      </c>
      <c r="C75" s="30" t="s">
        <v>1803</v>
      </c>
      <c r="D75" s="13">
        <v>237619</v>
      </c>
      <c r="E75" s="14">
        <v>1170.3900000000001</v>
      </c>
      <c r="F75" s="15">
        <v>5.3E-3</v>
      </c>
      <c r="G75" s="15"/>
    </row>
    <row r="76" spans="1:7" x14ac:dyDescent="0.3">
      <c r="A76" s="12" t="s">
        <v>1668</v>
      </c>
      <c r="B76" s="30" t="s">
        <v>1669</v>
      </c>
      <c r="C76" s="30" t="s">
        <v>1176</v>
      </c>
      <c r="D76" s="13">
        <v>71521</v>
      </c>
      <c r="E76" s="14">
        <v>1012.42</v>
      </c>
      <c r="F76" s="15">
        <v>4.5999999999999999E-3</v>
      </c>
      <c r="G76" s="15"/>
    </row>
    <row r="77" spans="1:7" x14ac:dyDescent="0.3">
      <c r="A77" s="12" t="s">
        <v>1672</v>
      </c>
      <c r="B77" s="30" t="s">
        <v>1673</v>
      </c>
      <c r="C77" s="30" t="s">
        <v>1176</v>
      </c>
      <c r="D77" s="13">
        <v>275594</v>
      </c>
      <c r="E77" s="14">
        <v>643.51</v>
      </c>
      <c r="F77" s="15">
        <v>2.8999999999999998E-3</v>
      </c>
      <c r="G77" s="15"/>
    </row>
    <row r="78" spans="1:7" x14ac:dyDescent="0.3">
      <c r="A78" s="16" t="s">
        <v>120</v>
      </c>
      <c r="B78" s="31"/>
      <c r="C78" s="31"/>
      <c r="D78" s="17"/>
      <c r="E78" s="37">
        <v>215977.85</v>
      </c>
      <c r="F78" s="38">
        <v>0.98260000000000003</v>
      </c>
      <c r="G78" s="20"/>
    </row>
    <row r="79" spans="1:7" x14ac:dyDescent="0.3">
      <c r="A79" s="16" t="s">
        <v>1453</v>
      </c>
      <c r="B79" s="30"/>
      <c r="C79" s="30"/>
      <c r="D79" s="13"/>
      <c r="E79" s="14"/>
      <c r="F79" s="15"/>
      <c r="G79" s="15"/>
    </row>
    <row r="80" spans="1:7" x14ac:dyDescent="0.3">
      <c r="A80" s="16" t="s">
        <v>120</v>
      </c>
      <c r="B80" s="30"/>
      <c r="C80" s="30"/>
      <c r="D80" s="13"/>
      <c r="E80" s="39" t="s">
        <v>112</v>
      </c>
      <c r="F80" s="40" t="s">
        <v>112</v>
      </c>
      <c r="G80" s="15"/>
    </row>
    <row r="81" spans="1:7" x14ac:dyDescent="0.3">
      <c r="A81" s="21" t="s">
        <v>150</v>
      </c>
      <c r="B81" s="32"/>
      <c r="C81" s="32"/>
      <c r="D81" s="22"/>
      <c r="E81" s="27">
        <v>215977.85</v>
      </c>
      <c r="F81" s="28">
        <v>0.98260000000000003</v>
      </c>
      <c r="G81" s="20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16" t="s">
        <v>151</v>
      </c>
      <c r="B84" s="30"/>
      <c r="C84" s="30"/>
      <c r="D84" s="13"/>
      <c r="E84" s="14"/>
      <c r="F84" s="15"/>
      <c r="G84" s="15"/>
    </row>
    <row r="85" spans="1:7" x14ac:dyDescent="0.3">
      <c r="A85" s="12" t="s">
        <v>152</v>
      </c>
      <c r="B85" s="30"/>
      <c r="C85" s="30"/>
      <c r="D85" s="13"/>
      <c r="E85" s="14">
        <v>3868.3</v>
      </c>
      <c r="F85" s="15">
        <v>1.7600000000000001E-2</v>
      </c>
      <c r="G85" s="15">
        <v>6.6409999999999997E-2</v>
      </c>
    </row>
    <row r="86" spans="1:7" x14ac:dyDescent="0.3">
      <c r="A86" s="16" t="s">
        <v>120</v>
      </c>
      <c r="B86" s="31"/>
      <c r="C86" s="31"/>
      <c r="D86" s="17"/>
      <c r="E86" s="37">
        <v>3868.3</v>
      </c>
      <c r="F86" s="38">
        <v>1.7600000000000001E-2</v>
      </c>
      <c r="G86" s="20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21" t="s">
        <v>150</v>
      </c>
      <c r="B88" s="32"/>
      <c r="C88" s="32"/>
      <c r="D88" s="22"/>
      <c r="E88" s="18">
        <v>3868.3</v>
      </c>
      <c r="F88" s="19">
        <v>1.7600000000000001E-2</v>
      </c>
      <c r="G88" s="20"/>
    </row>
    <row r="89" spans="1:7" x14ac:dyDescent="0.3">
      <c r="A89" s="12" t="s">
        <v>153</v>
      </c>
      <c r="B89" s="30"/>
      <c r="C89" s="30"/>
      <c r="D89" s="13"/>
      <c r="E89" s="14">
        <v>0.7038179</v>
      </c>
      <c r="F89" s="15">
        <v>3.0000000000000001E-6</v>
      </c>
      <c r="G89" s="15"/>
    </row>
    <row r="90" spans="1:7" x14ac:dyDescent="0.3">
      <c r="A90" s="12" t="s">
        <v>154</v>
      </c>
      <c r="B90" s="30"/>
      <c r="C90" s="30"/>
      <c r="D90" s="13"/>
      <c r="E90" s="23">
        <v>-101.3038179</v>
      </c>
      <c r="F90" s="24">
        <v>-2.03E-4</v>
      </c>
      <c r="G90" s="15">
        <v>6.6409999999999997E-2</v>
      </c>
    </row>
    <row r="91" spans="1:7" x14ac:dyDescent="0.3">
      <c r="A91" s="25" t="s">
        <v>155</v>
      </c>
      <c r="B91" s="33"/>
      <c r="C91" s="33"/>
      <c r="D91" s="26"/>
      <c r="E91" s="27">
        <v>219745.55</v>
      </c>
      <c r="F91" s="28">
        <v>1</v>
      </c>
      <c r="G91" s="28"/>
    </row>
    <row r="96" spans="1:7" x14ac:dyDescent="0.3">
      <c r="A96" s="1" t="s">
        <v>158</v>
      </c>
    </row>
    <row r="97" spans="1:5" x14ac:dyDescent="0.3">
      <c r="A97" s="47" t="s">
        <v>159</v>
      </c>
      <c r="B97" s="34" t="s">
        <v>112</v>
      </c>
    </row>
    <row r="98" spans="1:5" x14ac:dyDescent="0.3">
      <c r="A98" t="s">
        <v>160</v>
      </c>
    </row>
    <row r="99" spans="1:5" x14ac:dyDescent="0.3">
      <c r="A99" t="s">
        <v>161</v>
      </c>
      <c r="B99" t="s">
        <v>162</v>
      </c>
      <c r="C99" t="s">
        <v>162</v>
      </c>
    </row>
    <row r="100" spans="1:5" x14ac:dyDescent="0.3">
      <c r="B100" s="48">
        <v>45138</v>
      </c>
      <c r="C100" s="48">
        <v>45169</v>
      </c>
    </row>
    <row r="101" spans="1:5" x14ac:dyDescent="0.3">
      <c r="A101" t="s">
        <v>166</v>
      </c>
      <c r="B101">
        <v>69.355000000000004</v>
      </c>
      <c r="C101">
        <v>70.375</v>
      </c>
      <c r="E101" s="2"/>
    </row>
    <row r="102" spans="1:5" x14ac:dyDescent="0.3">
      <c r="A102" t="s">
        <v>167</v>
      </c>
      <c r="B102">
        <v>26.902000000000001</v>
      </c>
      <c r="C102">
        <v>27.297000000000001</v>
      </c>
      <c r="E102" s="2"/>
    </row>
    <row r="103" spans="1:5" x14ac:dyDescent="0.3">
      <c r="A103" t="s">
        <v>630</v>
      </c>
      <c r="B103">
        <v>60.652999999999999</v>
      </c>
      <c r="C103">
        <v>61.466999999999999</v>
      </c>
      <c r="E103" s="2"/>
    </row>
    <row r="104" spans="1:5" x14ac:dyDescent="0.3">
      <c r="A104" t="s">
        <v>631</v>
      </c>
      <c r="B104">
        <v>23.132000000000001</v>
      </c>
      <c r="C104">
        <v>23.443000000000001</v>
      </c>
      <c r="E104" s="2"/>
    </row>
    <row r="105" spans="1:5" x14ac:dyDescent="0.3">
      <c r="E105" s="2"/>
    </row>
    <row r="106" spans="1:5" x14ac:dyDescent="0.3">
      <c r="A106" t="s">
        <v>177</v>
      </c>
      <c r="B106" s="34" t="s">
        <v>112</v>
      </c>
    </row>
    <row r="107" spans="1:5" x14ac:dyDescent="0.3">
      <c r="A107" t="s">
        <v>178</v>
      </c>
      <c r="B107" s="34" t="s">
        <v>112</v>
      </c>
    </row>
    <row r="108" spans="1:5" ht="28.95" customHeight="1" x14ac:dyDescent="0.3">
      <c r="A108" s="47" t="s">
        <v>179</v>
      </c>
      <c r="B108" s="34" t="s">
        <v>112</v>
      </c>
    </row>
    <row r="109" spans="1:5" ht="28.95" customHeight="1" x14ac:dyDescent="0.3">
      <c r="A109" s="47" t="s">
        <v>180</v>
      </c>
      <c r="B109" s="34" t="s">
        <v>112</v>
      </c>
    </row>
    <row r="110" spans="1:5" x14ac:dyDescent="0.3">
      <c r="A110" t="s">
        <v>1655</v>
      </c>
      <c r="B110" s="49">
        <v>0.43198900000000001</v>
      </c>
    </row>
    <row r="111" spans="1:5" ht="43.5" customHeight="1" x14ac:dyDescent="0.3">
      <c r="A111" s="47" t="s">
        <v>182</v>
      </c>
      <c r="B111" s="34" t="s">
        <v>112</v>
      </c>
    </row>
    <row r="112" spans="1:5" ht="28.95" customHeight="1" x14ac:dyDescent="0.3">
      <c r="A112" s="47" t="s">
        <v>183</v>
      </c>
      <c r="B112" s="34" t="s">
        <v>112</v>
      </c>
    </row>
    <row r="113" spans="1:4" ht="28.95" customHeight="1" x14ac:dyDescent="0.3">
      <c r="A113" s="47" t="s">
        <v>184</v>
      </c>
      <c r="B113" s="34" t="s">
        <v>112</v>
      </c>
    </row>
    <row r="114" spans="1:4" x14ac:dyDescent="0.3">
      <c r="A114" t="s">
        <v>185</v>
      </c>
      <c r="B114" s="34" t="s">
        <v>112</v>
      </c>
    </row>
    <row r="115" spans="1:4" x14ac:dyDescent="0.3">
      <c r="A115" t="s">
        <v>186</v>
      </c>
      <c r="B115" s="34" t="s">
        <v>112</v>
      </c>
    </row>
    <row r="117" spans="1:4" ht="70.05" customHeight="1" x14ac:dyDescent="0.3">
      <c r="A117" s="72" t="s">
        <v>196</v>
      </c>
      <c r="B117" s="72" t="s">
        <v>197</v>
      </c>
      <c r="C117" s="72" t="s">
        <v>5</v>
      </c>
      <c r="D117" s="72" t="s">
        <v>6</v>
      </c>
    </row>
    <row r="118" spans="1:4" ht="70.05" customHeight="1" x14ac:dyDescent="0.3">
      <c r="A118" s="72" t="s">
        <v>1840</v>
      </c>
      <c r="B118" s="72"/>
      <c r="C118" s="72" t="s">
        <v>58</v>
      </c>
      <c r="D11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1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1841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1842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1799</v>
      </c>
      <c r="B8" s="30" t="s">
        <v>1800</v>
      </c>
      <c r="C8" s="30" t="s">
        <v>1288</v>
      </c>
      <c r="D8" s="13">
        <v>488080</v>
      </c>
      <c r="E8" s="14">
        <v>8178.76</v>
      </c>
      <c r="F8" s="15">
        <v>3.4599999999999999E-2</v>
      </c>
      <c r="G8" s="15"/>
    </row>
    <row r="9" spans="1:8" x14ac:dyDescent="0.3">
      <c r="A9" s="12" t="s">
        <v>1686</v>
      </c>
      <c r="B9" s="30" t="s">
        <v>1687</v>
      </c>
      <c r="C9" s="30" t="s">
        <v>1243</v>
      </c>
      <c r="D9" s="13">
        <v>813196</v>
      </c>
      <c r="E9" s="14">
        <v>7629.81</v>
      </c>
      <c r="F9" s="15">
        <v>3.2300000000000002E-2</v>
      </c>
      <c r="G9" s="15"/>
    </row>
    <row r="10" spans="1:8" x14ac:dyDescent="0.3">
      <c r="A10" s="12" t="s">
        <v>1785</v>
      </c>
      <c r="B10" s="30" t="s">
        <v>1786</v>
      </c>
      <c r="C10" s="30" t="s">
        <v>1288</v>
      </c>
      <c r="D10" s="13">
        <v>267561</v>
      </c>
      <c r="E10" s="14">
        <v>7244.21</v>
      </c>
      <c r="F10" s="15">
        <v>3.0700000000000002E-2</v>
      </c>
      <c r="G10" s="15"/>
    </row>
    <row r="11" spans="1:8" x14ac:dyDescent="0.3">
      <c r="A11" s="12" t="s">
        <v>1789</v>
      </c>
      <c r="B11" s="30" t="s">
        <v>1790</v>
      </c>
      <c r="C11" s="30" t="s">
        <v>1129</v>
      </c>
      <c r="D11" s="13">
        <v>254105</v>
      </c>
      <c r="E11" s="14">
        <v>7034.9</v>
      </c>
      <c r="F11" s="15">
        <v>2.98E-2</v>
      </c>
      <c r="G11" s="15"/>
    </row>
    <row r="12" spans="1:8" x14ac:dyDescent="0.3">
      <c r="A12" s="12" t="s">
        <v>1443</v>
      </c>
      <c r="B12" s="30" t="s">
        <v>1444</v>
      </c>
      <c r="C12" s="30" t="s">
        <v>1183</v>
      </c>
      <c r="D12" s="13">
        <v>1280651</v>
      </c>
      <c r="E12" s="14">
        <v>6527.48</v>
      </c>
      <c r="F12" s="15">
        <v>2.7699999999999999E-2</v>
      </c>
      <c r="G12" s="15"/>
    </row>
    <row r="13" spans="1:8" x14ac:dyDescent="0.3">
      <c r="A13" s="12" t="s">
        <v>1843</v>
      </c>
      <c r="B13" s="30" t="s">
        <v>1844</v>
      </c>
      <c r="C13" s="30" t="s">
        <v>1129</v>
      </c>
      <c r="D13" s="13">
        <v>324945</v>
      </c>
      <c r="E13" s="14">
        <v>5613.1</v>
      </c>
      <c r="F13" s="15">
        <v>2.3800000000000002E-2</v>
      </c>
      <c r="G13" s="15"/>
    </row>
    <row r="14" spans="1:8" x14ac:dyDescent="0.3">
      <c r="A14" s="12" t="s">
        <v>1797</v>
      </c>
      <c r="B14" s="30" t="s">
        <v>1798</v>
      </c>
      <c r="C14" s="30" t="s">
        <v>1282</v>
      </c>
      <c r="D14" s="13">
        <v>182613</v>
      </c>
      <c r="E14" s="14">
        <v>5295.32</v>
      </c>
      <c r="F14" s="15">
        <v>2.24E-2</v>
      </c>
      <c r="G14" s="15"/>
    </row>
    <row r="15" spans="1:8" x14ac:dyDescent="0.3">
      <c r="A15" s="12" t="s">
        <v>1828</v>
      </c>
      <c r="B15" s="30" t="s">
        <v>1829</v>
      </c>
      <c r="C15" s="30" t="s">
        <v>1282</v>
      </c>
      <c r="D15" s="13">
        <v>762843</v>
      </c>
      <c r="E15" s="14">
        <v>5225.09</v>
      </c>
      <c r="F15" s="15">
        <v>2.2100000000000002E-2</v>
      </c>
      <c r="G15" s="15"/>
    </row>
    <row r="16" spans="1:8" x14ac:dyDescent="0.3">
      <c r="A16" s="12" t="s">
        <v>1845</v>
      </c>
      <c r="B16" s="30" t="s">
        <v>1846</v>
      </c>
      <c r="C16" s="30" t="s">
        <v>1248</v>
      </c>
      <c r="D16" s="13">
        <v>261178</v>
      </c>
      <c r="E16" s="14">
        <v>5219.12</v>
      </c>
      <c r="F16" s="15">
        <v>2.2100000000000002E-2</v>
      </c>
      <c r="G16" s="15"/>
    </row>
    <row r="17" spans="1:7" x14ac:dyDescent="0.3">
      <c r="A17" s="12" t="s">
        <v>1125</v>
      </c>
      <c r="B17" s="30" t="s">
        <v>1126</v>
      </c>
      <c r="C17" s="30" t="s">
        <v>1116</v>
      </c>
      <c r="D17" s="13">
        <v>3541593</v>
      </c>
      <c r="E17" s="14">
        <v>5098.12</v>
      </c>
      <c r="F17" s="15">
        <v>2.1600000000000001E-2</v>
      </c>
      <c r="G17" s="15"/>
    </row>
    <row r="18" spans="1:7" x14ac:dyDescent="0.3">
      <c r="A18" s="12" t="s">
        <v>1795</v>
      </c>
      <c r="B18" s="30" t="s">
        <v>1796</v>
      </c>
      <c r="C18" s="30" t="s">
        <v>1276</v>
      </c>
      <c r="D18" s="13">
        <v>102570</v>
      </c>
      <c r="E18" s="14">
        <v>4723.1899999999996</v>
      </c>
      <c r="F18" s="15">
        <v>0.02</v>
      </c>
      <c r="G18" s="15"/>
    </row>
    <row r="19" spans="1:7" x14ac:dyDescent="0.3">
      <c r="A19" s="12" t="s">
        <v>1787</v>
      </c>
      <c r="B19" s="30" t="s">
        <v>1788</v>
      </c>
      <c r="C19" s="30" t="s">
        <v>1375</v>
      </c>
      <c r="D19" s="13">
        <v>879368</v>
      </c>
      <c r="E19" s="14">
        <v>4381.01</v>
      </c>
      <c r="F19" s="15">
        <v>1.8599999999999998E-2</v>
      </c>
      <c r="G19" s="15"/>
    </row>
    <row r="20" spans="1:7" x14ac:dyDescent="0.3">
      <c r="A20" s="12" t="s">
        <v>1691</v>
      </c>
      <c r="B20" s="30" t="s">
        <v>1692</v>
      </c>
      <c r="C20" s="30" t="s">
        <v>1316</v>
      </c>
      <c r="D20" s="13">
        <v>725228</v>
      </c>
      <c r="E20" s="14">
        <v>4367.32</v>
      </c>
      <c r="F20" s="15">
        <v>1.8499999999999999E-2</v>
      </c>
      <c r="G20" s="15"/>
    </row>
    <row r="21" spans="1:7" x14ac:dyDescent="0.3">
      <c r="A21" s="12" t="s">
        <v>1847</v>
      </c>
      <c r="B21" s="30" t="s">
        <v>1848</v>
      </c>
      <c r="C21" s="30" t="s">
        <v>1116</v>
      </c>
      <c r="D21" s="13">
        <v>4819435</v>
      </c>
      <c r="E21" s="14">
        <v>4361.59</v>
      </c>
      <c r="F21" s="15">
        <v>1.8499999999999999E-2</v>
      </c>
      <c r="G21" s="15"/>
    </row>
    <row r="22" spans="1:7" x14ac:dyDescent="0.3">
      <c r="A22" s="12" t="s">
        <v>1676</v>
      </c>
      <c r="B22" s="30" t="s">
        <v>1677</v>
      </c>
      <c r="C22" s="30" t="s">
        <v>1116</v>
      </c>
      <c r="D22" s="13">
        <v>1093838</v>
      </c>
      <c r="E22" s="14">
        <v>4141.82</v>
      </c>
      <c r="F22" s="15">
        <v>1.7500000000000002E-2</v>
      </c>
      <c r="G22" s="15"/>
    </row>
    <row r="23" spans="1:7" x14ac:dyDescent="0.3">
      <c r="A23" s="12" t="s">
        <v>1233</v>
      </c>
      <c r="B23" s="30" t="s">
        <v>1234</v>
      </c>
      <c r="C23" s="30" t="s">
        <v>1183</v>
      </c>
      <c r="D23" s="13">
        <v>75232</v>
      </c>
      <c r="E23" s="14">
        <v>4040.49</v>
      </c>
      <c r="F23" s="15">
        <v>1.7100000000000001E-2</v>
      </c>
      <c r="G23" s="15"/>
    </row>
    <row r="24" spans="1:7" x14ac:dyDescent="0.3">
      <c r="A24" s="12" t="s">
        <v>1179</v>
      </c>
      <c r="B24" s="30" t="s">
        <v>1180</v>
      </c>
      <c r="C24" s="30" t="s">
        <v>1176</v>
      </c>
      <c r="D24" s="13">
        <v>360039</v>
      </c>
      <c r="E24" s="14">
        <v>4039.1</v>
      </c>
      <c r="F24" s="15">
        <v>1.7100000000000001E-2</v>
      </c>
      <c r="G24" s="15"/>
    </row>
    <row r="25" spans="1:7" x14ac:dyDescent="0.3">
      <c r="A25" s="12" t="s">
        <v>1380</v>
      </c>
      <c r="B25" s="30" t="s">
        <v>1381</v>
      </c>
      <c r="C25" s="30" t="s">
        <v>1176</v>
      </c>
      <c r="D25" s="13">
        <v>493672</v>
      </c>
      <c r="E25" s="14">
        <v>3709.2</v>
      </c>
      <c r="F25" s="15">
        <v>1.5699999999999999E-2</v>
      </c>
      <c r="G25" s="15"/>
    </row>
    <row r="26" spans="1:7" x14ac:dyDescent="0.3">
      <c r="A26" s="12" t="s">
        <v>1682</v>
      </c>
      <c r="B26" s="30" t="s">
        <v>1683</v>
      </c>
      <c r="C26" s="30" t="s">
        <v>1282</v>
      </c>
      <c r="D26" s="13">
        <v>252167</v>
      </c>
      <c r="E26" s="14">
        <v>3708.75</v>
      </c>
      <c r="F26" s="15">
        <v>1.5699999999999999E-2</v>
      </c>
      <c r="G26" s="15"/>
    </row>
    <row r="27" spans="1:7" x14ac:dyDescent="0.3">
      <c r="A27" s="12" t="s">
        <v>1849</v>
      </c>
      <c r="B27" s="30" t="s">
        <v>1850</v>
      </c>
      <c r="C27" s="30" t="s">
        <v>1661</v>
      </c>
      <c r="D27" s="13">
        <v>505738</v>
      </c>
      <c r="E27" s="14">
        <v>3672.67</v>
      </c>
      <c r="F27" s="15">
        <v>1.5599999999999999E-2</v>
      </c>
      <c r="G27" s="15"/>
    </row>
    <row r="28" spans="1:7" x14ac:dyDescent="0.3">
      <c r="A28" s="12" t="s">
        <v>1246</v>
      </c>
      <c r="B28" s="30" t="s">
        <v>1247</v>
      </c>
      <c r="C28" s="30" t="s">
        <v>1248</v>
      </c>
      <c r="D28" s="13">
        <v>469146</v>
      </c>
      <c r="E28" s="14">
        <v>3631.42</v>
      </c>
      <c r="F28" s="15">
        <v>1.54E-2</v>
      </c>
      <c r="G28" s="15"/>
    </row>
    <row r="29" spans="1:7" x14ac:dyDescent="0.3">
      <c r="A29" s="12" t="s">
        <v>1851</v>
      </c>
      <c r="B29" s="30" t="s">
        <v>1852</v>
      </c>
      <c r="C29" s="30" t="s">
        <v>1183</v>
      </c>
      <c r="D29" s="13">
        <v>599021</v>
      </c>
      <c r="E29" s="14">
        <v>3603.71</v>
      </c>
      <c r="F29" s="15">
        <v>1.5299999999999999E-2</v>
      </c>
      <c r="G29" s="15"/>
    </row>
    <row r="30" spans="1:7" x14ac:dyDescent="0.3">
      <c r="A30" s="12" t="s">
        <v>1670</v>
      </c>
      <c r="B30" s="30" t="s">
        <v>1671</v>
      </c>
      <c r="C30" s="30" t="s">
        <v>1253</v>
      </c>
      <c r="D30" s="13">
        <v>600138</v>
      </c>
      <c r="E30" s="14">
        <v>3557.62</v>
      </c>
      <c r="F30" s="15">
        <v>1.5100000000000001E-2</v>
      </c>
      <c r="G30" s="15"/>
    </row>
    <row r="31" spans="1:7" x14ac:dyDescent="0.3">
      <c r="A31" s="12" t="s">
        <v>1853</v>
      </c>
      <c r="B31" s="30" t="s">
        <v>1854</v>
      </c>
      <c r="C31" s="30" t="s">
        <v>1661</v>
      </c>
      <c r="D31" s="13">
        <v>1044979</v>
      </c>
      <c r="E31" s="14">
        <v>3469.33</v>
      </c>
      <c r="F31" s="15">
        <v>1.47E-2</v>
      </c>
      <c r="G31" s="15"/>
    </row>
    <row r="32" spans="1:7" x14ac:dyDescent="0.3">
      <c r="A32" s="12" t="s">
        <v>1832</v>
      </c>
      <c r="B32" s="30" t="s">
        <v>1833</v>
      </c>
      <c r="C32" s="30" t="s">
        <v>1803</v>
      </c>
      <c r="D32" s="13">
        <v>219005</v>
      </c>
      <c r="E32" s="14">
        <v>3456.45</v>
      </c>
      <c r="F32" s="15">
        <v>1.46E-2</v>
      </c>
      <c r="G32" s="15"/>
    </row>
    <row r="33" spans="1:7" x14ac:dyDescent="0.3">
      <c r="A33" s="12" t="s">
        <v>1855</v>
      </c>
      <c r="B33" s="30" t="s">
        <v>1856</v>
      </c>
      <c r="C33" s="30" t="s">
        <v>1857</v>
      </c>
      <c r="D33" s="13">
        <v>392848</v>
      </c>
      <c r="E33" s="14">
        <v>3422.1</v>
      </c>
      <c r="F33" s="15">
        <v>1.4500000000000001E-2</v>
      </c>
      <c r="G33" s="15"/>
    </row>
    <row r="34" spans="1:7" x14ac:dyDescent="0.3">
      <c r="A34" s="12" t="s">
        <v>1804</v>
      </c>
      <c r="B34" s="30" t="s">
        <v>1805</v>
      </c>
      <c r="C34" s="30" t="s">
        <v>1219</v>
      </c>
      <c r="D34" s="13">
        <v>504866</v>
      </c>
      <c r="E34" s="14">
        <v>3389.92</v>
      </c>
      <c r="F34" s="15">
        <v>1.44E-2</v>
      </c>
      <c r="G34" s="15"/>
    </row>
    <row r="35" spans="1:7" x14ac:dyDescent="0.3">
      <c r="A35" s="12" t="s">
        <v>1858</v>
      </c>
      <c r="B35" s="30" t="s">
        <v>1859</v>
      </c>
      <c r="C35" s="30" t="s">
        <v>1690</v>
      </c>
      <c r="D35" s="13">
        <v>440917</v>
      </c>
      <c r="E35" s="14">
        <v>3373.46</v>
      </c>
      <c r="F35" s="15">
        <v>1.43E-2</v>
      </c>
      <c r="G35" s="15"/>
    </row>
    <row r="36" spans="1:7" x14ac:dyDescent="0.3">
      <c r="A36" s="12" t="s">
        <v>1860</v>
      </c>
      <c r="B36" s="30" t="s">
        <v>1861</v>
      </c>
      <c r="C36" s="30" t="s">
        <v>1288</v>
      </c>
      <c r="D36" s="13">
        <v>127658</v>
      </c>
      <c r="E36" s="14">
        <v>3373.11</v>
      </c>
      <c r="F36" s="15">
        <v>1.43E-2</v>
      </c>
      <c r="G36" s="15"/>
    </row>
    <row r="37" spans="1:7" x14ac:dyDescent="0.3">
      <c r="A37" s="12" t="s">
        <v>1834</v>
      </c>
      <c r="B37" s="30" t="s">
        <v>1835</v>
      </c>
      <c r="C37" s="30" t="s">
        <v>1295</v>
      </c>
      <c r="D37" s="13">
        <v>150957</v>
      </c>
      <c r="E37" s="14">
        <v>3365.44</v>
      </c>
      <c r="F37" s="15">
        <v>1.43E-2</v>
      </c>
      <c r="G37" s="15"/>
    </row>
    <row r="38" spans="1:7" x14ac:dyDescent="0.3">
      <c r="A38" s="12" t="s">
        <v>1291</v>
      </c>
      <c r="B38" s="30" t="s">
        <v>1292</v>
      </c>
      <c r="C38" s="30" t="s">
        <v>1282</v>
      </c>
      <c r="D38" s="13">
        <v>66682</v>
      </c>
      <c r="E38" s="14">
        <v>3336.67</v>
      </c>
      <c r="F38" s="15">
        <v>1.41E-2</v>
      </c>
      <c r="G38" s="15"/>
    </row>
    <row r="39" spans="1:7" x14ac:dyDescent="0.3">
      <c r="A39" s="12" t="s">
        <v>1811</v>
      </c>
      <c r="B39" s="30" t="s">
        <v>1812</v>
      </c>
      <c r="C39" s="30" t="s">
        <v>1265</v>
      </c>
      <c r="D39" s="13">
        <v>262261</v>
      </c>
      <c r="E39" s="14">
        <v>3308.95</v>
      </c>
      <c r="F39" s="15">
        <v>1.4E-2</v>
      </c>
      <c r="G39" s="15"/>
    </row>
    <row r="40" spans="1:7" x14ac:dyDescent="0.3">
      <c r="A40" s="12" t="s">
        <v>1838</v>
      </c>
      <c r="B40" s="30" t="s">
        <v>1839</v>
      </c>
      <c r="C40" s="30" t="s">
        <v>1803</v>
      </c>
      <c r="D40" s="13">
        <v>659496</v>
      </c>
      <c r="E40" s="14">
        <v>3248.35</v>
      </c>
      <c r="F40" s="15">
        <v>1.38E-2</v>
      </c>
      <c r="G40" s="15"/>
    </row>
    <row r="41" spans="1:7" x14ac:dyDescent="0.3">
      <c r="A41" s="12" t="s">
        <v>1862</v>
      </c>
      <c r="B41" s="30" t="s">
        <v>1863</v>
      </c>
      <c r="C41" s="30" t="s">
        <v>1368</v>
      </c>
      <c r="D41" s="13">
        <v>411454</v>
      </c>
      <c r="E41" s="14">
        <v>3116.97</v>
      </c>
      <c r="F41" s="15">
        <v>1.32E-2</v>
      </c>
      <c r="G41" s="15"/>
    </row>
    <row r="42" spans="1:7" x14ac:dyDescent="0.3">
      <c r="A42" s="12" t="s">
        <v>1300</v>
      </c>
      <c r="B42" s="30" t="s">
        <v>1301</v>
      </c>
      <c r="C42" s="30" t="s">
        <v>1207</v>
      </c>
      <c r="D42" s="13">
        <v>1102240</v>
      </c>
      <c r="E42" s="14">
        <v>3033.36</v>
      </c>
      <c r="F42" s="15">
        <v>1.29E-2</v>
      </c>
      <c r="G42" s="15"/>
    </row>
    <row r="43" spans="1:7" x14ac:dyDescent="0.3">
      <c r="A43" s="12" t="s">
        <v>1384</v>
      </c>
      <c r="B43" s="30" t="s">
        <v>1385</v>
      </c>
      <c r="C43" s="30" t="s">
        <v>1152</v>
      </c>
      <c r="D43" s="13">
        <v>144830</v>
      </c>
      <c r="E43" s="14">
        <v>3019.78</v>
      </c>
      <c r="F43" s="15">
        <v>1.2800000000000001E-2</v>
      </c>
      <c r="G43" s="15"/>
    </row>
    <row r="44" spans="1:7" x14ac:dyDescent="0.3">
      <c r="A44" s="12" t="s">
        <v>1813</v>
      </c>
      <c r="B44" s="30" t="s">
        <v>1814</v>
      </c>
      <c r="C44" s="30" t="s">
        <v>1253</v>
      </c>
      <c r="D44" s="13">
        <v>167692</v>
      </c>
      <c r="E44" s="14">
        <v>3018.2</v>
      </c>
      <c r="F44" s="15">
        <v>1.2800000000000001E-2</v>
      </c>
      <c r="G44" s="15"/>
    </row>
    <row r="45" spans="1:7" x14ac:dyDescent="0.3">
      <c r="A45" s="12" t="s">
        <v>1864</v>
      </c>
      <c r="B45" s="30" t="s">
        <v>1865</v>
      </c>
      <c r="C45" s="30" t="s">
        <v>1316</v>
      </c>
      <c r="D45" s="13">
        <v>2463529</v>
      </c>
      <c r="E45" s="14">
        <v>2940.22</v>
      </c>
      <c r="F45" s="15">
        <v>1.2500000000000001E-2</v>
      </c>
      <c r="G45" s="15"/>
    </row>
    <row r="46" spans="1:7" x14ac:dyDescent="0.3">
      <c r="A46" s="12" t="s">
        <v>1822</v>
      </c>
      <c r="B46" s="30" t="s">
        <v>1823</v>
      </c>
      <c r="C46" s="30" t="s">
        <v>1219</v>
      </c>
      <c r="D46" s="13">
        <v>11947113</v>
      </c>
      <c r="E46" s="14">
        <v>2933.02</v>
      </c>
      <c r="F46" s="15">
        <v>1.24E-2</v>
      </c>
      <c r="G46" s="15"/>
    </row>
    <row r="47" spans="1:7" x14ac:dyDescent="0.3">
      <c r="A47" s="12" t="s">
        <v>1826</v>
      </c>
      <c r="B47" s="30" t="s">
        <v>1827</v>
      </c>
      <c r="C47" s="30" t="s">
        <v>1282</v>
      </c>
      <c r="D47" s="13">
        <v>273107</v>
      </c>
      <c r="E47" s="14">
        <v>2862.02</v>
      </c>
      <c r="F47" s="15">
        <v>1.21E-2</v>
      </c>
      <c r="G47" s="15"/>
    </row>
    <row r="48" spans="1:7" x14ac:dyDescent="0.3">
      <c r="A48" s="12" t="s">
        <v>1866</v>
      </c>
      <c r="B48" s="30" t="s">
        <v>1867</v>
      </c>
      <c r="C48" s="30" t="s">
        <v>1288</v>
      </c>
      <c r="D48" s="13">
        <v>298875</v>
      </c>
      <c r="E48" s="14">
        <v>2845.89</v>
      </c>
      <c r="F48" s="15">
        <v>1.21E-2</v>
      </c>
      <c r="G48" s="15"/>
    </row>
    <row r="49" spans="1:7" x14ac:dyDescent="0.3">
      <c r="A49" s="12" t="s">
        <v>1868</v>
      </c>
      <c r="B49" s="30" t="s">
        <v>1869</v>
      </c>
      <c r="C49" s="30" t="s">
        <v>1316</v>
      </c>
      <c r="D49" s="13">
        <v>129483</v>
      </c>
      <c r="E49" s="14">
        <v>2824.54</v>
      </c>
      <c r="F49" s="15">
        <v>1.2E-2</v>
      </c>
      <c r="G49" s="15"/>
    </row>
    <row r="50" spans="1:7" x14ac:dyDescent="0.3">
      <c r="A50" s="12" t="s">
        <v>1870</v>
      </c>
      <c r="B50" s="30" t="s">
        <v>1871</v>
      </c>
      <c r="C50" s="30" t="s">
        <v>1346</v>
      </c>
      <c r="D50" s="13">
        <v>506394</v>
      </c>
      <c r="E50" s="14">
        <v>2656.29</v>
      </c>
      <c r="F50" s="15">
        <v>1.1299999999999999E-2</v>
      </c>
      <c r="G50" s="15"/>
    </row>
    <row r="51" spans="1:7" x14ac:dyDescent="0.3">
      <c r="A51" s="12" t="s">
        <v>1872</v>
      </c>
      <c r="B51" s="30" t="s">
        <v>1873</v>
      </c>
      <c r="C51" s="30" t="s">
        <v>1152</v>
      </c>
      <c r="D51" s="13">
        <v>391937</v>
      </c>
      <c r="E51" s="14">
        <v>2641.85</v>
      </c>
      <c r="F51" s="15">
        <v>1.12E-2</v>
      </c>
      <c r="G51" s="15"/>
    </row>
    <row r="52" spans="1:7" x14ac:dyDescent="0.3">
      <c r="A52" s="12" t="s">
        <v>1874</v>
      </c>
      <c r="B52" s="30" t="s">
        <v>1875</v>
      </c>
      <c r="C52" s="30" t="s">
        <v>1230</v>
      </c>
      <c r="D52" s="13">
        <v>141152</v>
      </c>
      <c r="E52" s="14">
        <v>2639.33</v>
      </c>
      <c r="F52" s="15">
        <v>1.12E-2</v>
      </c>
      <c r="G52" s="15"/>
    </row>
    <row r="53" spans="1:7" x14ac:dyDescent="0.3">
      <c r="A53" s="12" t="s">
        <v>1876</v>
      </c>
      <c r="B53" s="30" t="s">
        <v>1877</v>
      </c>
      <c r="C53" s="30" t="s">
        <v>1219</v>
      </c>
      <c r="D53" s="13">
        <v>45611</v>
      </c>
      <c r="E53" s="14">
        <v>2624.34</v>
      </c>
      <c r="F53" s="15">
        <v>1.11E-2</v>
      </c>
      <c r="G53" s="15"/>
    </row>
    <row r="54" spans="1:7" x14ac:dyDescent="0.3">
      <c r="A54" s="12" t="s">
        <v>1239</v>
      </c>
      <c r="B54" s="30" t="s">
        <v>1240</v>
      </c>
      <c r="C54" s="30" t="s">
        <v>1116</v>
      </c>
      <c r="D54" s="13">
        <v>2111279</v>
      </c>
      <c r="E54" s="14">
        <v>2605.3200000000002</v>
      </c>
      <c r="F54" s="15">
        <v>1.0999999999999999E-2</v>
      </c>
      <c r="G54" s="15"/>
    </row>
    <row r="55" spans="1:7" x14ac:dyDescent="0.3">
      <c r="A55" s="12" t="s">
        <v>1878</v>
      </c>
      <c r="B55" s="30" t="s">
        <v>1879</v>
      </c>
      <c r="C55" s="30" t="s">
        <v>1368</v>
      </c>
      <c r="D55" s="13">
        <v>75944</v>
      </c>
      <c r="E55" s="14">
        <v>2426.2199999999998</v>
      </c>
      <c r="F55" s="15">
        <v>1.03E-2</v>
      </c>
      <c r="G55" s="15"/>
    </row>
    <row r="56" spans="1:7" x14ac:dyDescent="0.3">
      <c r="A56" s="12" t="s">
        <v>1880</v>
      </c>
      <c r="B56" s="30" t="s">
        <v>1881</v>
      </c>
      <c r="C56" s="30" t="s">
        <v>1316</v>
      </c>
      <c r="D56" s="13">
        <v>731976</v>
      </c>
      <c r="E56" s="14">
        <v>2395.0300000000002</v>
      </c>
      <c r="F56" s="15">
        <v>1.01E-2</v>
      </c>
      <c r="G56" s="15"/>
    </row>
    <row r="57" spans="1:7" x14ac:dyDescent="0.3">
      <c r="A57" s="12" t="s">
        <v>1725</v>
      </c>
      <c r="B57" s="30" t="s">
        <v>1726</v>
      </c>
      <c r="C57" s="30" t="s">
        <v>1129</v>
      </c>
      <c r="D57" s="13">
        <v>240262</v>
      </c>
      <c r="E57" s="14">
        <v>2340.0300000000002</v>
      </c>
      <c r="F57" s="15">
        <v>9.9000000000000008E-3</v>
      </c>
      <c r="G57" s="15"/>
    </row>
    <row r="58" spans="1:7" x14ac:dyDescent="0.3">
      <c r="A58" s="12" t="s">
        <v>1793</v>
      </c>
      <c r="B58" s="30" t="s">
        <v>1794</v>
      </c>
      <c r="C58" s="30" t="s">
        <v>1202</v>
      </c>
      <c r="D58" s="13">
        <v>202036</v>
      </c>
      <c r="E58" s="14">
        <v>2275.73</v>
      </c>
      <c r="F58" s="15">
        <v>9.5999999999999992E-3</v>
      </c>
      <c r="G58" s="15"/>
    </row>
    <row r="59" spans="1:7" x14ac:dyDescent="0.3">
      <c r="A59" s="12" t="s">
        <v>1882</v>
      </c>
      <c r="B59" s="30" t="s">
        <v>1883</v>
      </c>
      <c r="C59" s="30" t="s">
        <v>1285</v>
      </c>
      <c r="D59" s="13">
        <v>292438</v>
      </c>
      <c r="E59" s="14">
        <v>2235.69</v>
      </c>
      <c r="F59" s="15">
        <v>9.4999999999999998E-3</v>
      </c>
      <c r="G59" s="15"/>
    </row>
    <row r="60" spans="1:7" x14ac:dyDescent="0.3">
      <c r="A60" s="12" t="s">
        <v>1884</v>
      </c>
      <c r="B60" s="30" t="s">
        <v>1885</v>
      </c>
      <c r="C60" s="30" t="s">
        <v>1288</v>
      </c>
      <c r="D60" s="13">
        <v>307939</v>
      </c>
      <c r="E60" s="14">
        <v>2220.09</v>
      </c>
      <c r="F60" s="15">
        <v>9.4000000000000004E-3</v>
      </c>
      <c r="G60" s="15"/>
    </row>
    <row r="61" spans="1:7" x14ac:dyDescent="0.3">
      <c r="A61" s="12" t="s">
        <v>1886</v>
      </c>
      <c r="B61" s="30" t="s">
        <v>1887</v>
      </c>
      <c r="C61" s="30" t="s">
        <v>1285</v>
      </c>
      <c r="D61" s="13">
        <v>565425</v>
      </c>
      <c r="E61" s="14">
        <v>2202.0500000000002</v>
      </c>
      <c r="F61" s="15">
        <v>9.2999999999999992E-3</v>
      </c>
      <c r="G61" s="15"/>
    </row>
    <row r="62" spans="1:7" x14ac:dyDescent="0.3">
      <c r="A62" s="12" t="s">
        <v>1888</v>
      </c>
      <c r="B62" s="30" t="s">
        <v>1889</v>
      </c>
      <c r="C62" s="30" t="s">
        <v>1288</v>
      </c>
      <c r="D62" s="13">
        <v>187622</v>
      </c>
      <c r="E62" s="14">
        <v>2131.85</v>
      </c>
      <c r="F62" s="15">
        <v>8.9999999999999993E-3</v>
      </c>
      <c r="G62" s="15"/>
    </row>
    <row r="63" spans="1:7" x14ac:dyDescent="0.3">
      <c r="A63" s="12" t="s">
        <v>1890</v>
      </c>
      <c r="B63" s="30" t="s">
        <v>1891</v>
      </c>
      <c r="C63" s="30" t="s">
        <v>1129</v>
      </c>
      <c r="D63" s="13">
        <v>415379</v>
      </c>
      <c r="E63" s="14">
        <v>2129.44</v>
      </c>
      <c r="F63" s="15">
        <v>8.9999999999999993E-3</v>
      </c>
      <c r="G63" s="15"/>
    </row>
    <row r="64" spans="1:7" x14ac:dyDescent="0.3">
      <c r="A64" s="12" t="s">
        <v>1892</v>
      </c>
      <c r="B64" s="30" t="s">
        <v>1893</v>
      </c>
      <c r="C64" s="30" t="s">
        <v>1116</v>
      </c>
      <c r="D64" s="13">
        <v>640134</v>
      </c>
      <c r="E64" s="14">
        <v>2114.36</v>
      </c>
      <c r="F64" s="15">
        <v>8.9999999999999993E-3</v>
      </c>
      <c r="G64" s="15"/>
    </row>
    <row r="65" spans="1:7" x14ac:dyDescent="0.3">
      <c r="A65" s="12" t="s">
        <v>1706</v>
      </c>
      <c r="B65" s="30" t="s">
        <v>1707</v>
      </c>
      <c r="C65" s="30" t="s">
        <v>1219</v>
      </c>
      <c r="D65" s="13">
        <v>405242</v>
      </c>
      <c r="E65" s="14">
        <v>2036.54</v>
      </c>
      <c r="F65" s="15">
        <v>8.6E-3</v>
      </c>
      <c r="G65" s="15"/>
    </row>
    <row r="66" spans="1:7" x14ac:dyDescent="0.3">
      <c r="A66" s="12" t="s">
        <v>1820</v>
      </c>
      <c r="B66" s="30" t="s">
        <v>1821</v>
      </c>
      <c r="C66" s="30" t="s">
        <v>1316</v>
      </c>
      <c r="D66" s="13">
        <v>341415</v>
      </c>
      <c r="E66" s="14">
        <v>2033.47</v>
      </c>
      <c r="F66" s="15">
        <v>8.6E-3</v>
      </c>
      <c r="G66" s="15"/>
    </row>
    <row r="67" spans="1:7" x14ac:dyDescent="0.3">
      <c r="A67" s="12" t="s">
        <v>1894</v>
      </c>
      <c r="B67" s="30" t="s">
        <v>1895</v>
      </c>
      <c r="C67" s="30" t="s">
        <v>1661</v>
      </c>
      <c r="D67" s="13">
        <v>733893</v>
      </c>
      <c r="E67" s="14">
        <v>2022.61</v>
      </c>
      <c r="F67" s="15">
        <v>8.6E-3</v>
      </c>
      <c r="G67" s="15"/>
    </row>
    <row r="68" spans="1:7" x14ac:dyDescent="0.3">
      <c r="A68" s="12" t="s">
        <v>1896</v>
      </c>
      <c r="B68" s="30" t="s">
        <v>1897</v>
      </c>
      <c r="C68" s="30" t="s">
        <v>1316</v>
      </c>
      <c r="D68" s="13">
        <v>87376</v>
      </c>
      <c r="E68" s="14">
        <v>1968.67</v>
      </c>
      <c r="F68" s="15">
        <v>8.3000000000000001E-3</v>
      </c>
      <c r="G68" s="15"/>
    </row>
    <row r="69" spans="1:7" x14ac:dyDescent="0.3">
      <c r="A69" s="12" t="s">
        <v>1680</v>
      </c>
      <c r="B69" s="30" t="s">
        <v>1681</v>
      </c>
      <c r="C69" s="30" t="s">
        <v>1248</v>
      </c>
      <c r="D69" s="13">
        <v>330514</v>
      </c>
      <c r="E69" s="14">
        <v>1948.55</v>
      </c>
      <c r="F69" s="15">
        <v>8.3000000000000001E-3</v>
      </c>
      <c r="G69" s="15"/>
    </row>
    <row r="70" spans="1:7" x14ac:dyDescent="0.3">
      <c r="A70" s="12" t="s">
        <v>1898</v>
      </c>
      <c r="B70" s="30" t="s">
        <v>1899</v>
      </c>
      <c r="C70" s="30" t="s">
        <v>1282</v>
      </c>
      <c r="D70" s="13">
        <v>752163</v>
      </c>
      <c r="E70" s="14">
        <v>1796.92</v>
      </c>
      <c r="F70" s="15">
        <v>7.6E-3</v>
      </c>
      <c r="G70" s="15"/>
    </row>
    <row r="71" spans="1:7" x14ac:dyDescent="0.3">
      <c r="A71" s="12" t="s">
        <v>1769</v>
      </c>
      <c r="B71" s="30" t="s">
        <v>1770</v>
      </c>
      <c r="C71" s="30" t="s">
        <v>1288</v>
      </c>
      <c r="D71" s="13">
        <v>104098</v>
      </c>
      <c r="E71" s="14">
        <v>1777.73</v>
      </c>
      <c r="F71" s="15">
        <v>7.4999999999999997E-3</v>
      </c>
      <c r="G71" s="15"/>
    </row>
    <row r="72" spans="1:7" x14ac:dyDescent="0.3">
      <c r="A72" s="12" t="s">
        <v>1900</v>
      </c>
      <c r="B72" s="30" t="s">
        <v>1901</v>
      </c>
      <c r="C72" s="30" t="s">
        <v>1276</v>
      </c>
      <c r="D72" s="13">
        <v>771979</v>
      </c>
      <c r="E72" s="14">
        <v>1732.71</v>
      </c>
      <c r="F72" s="15">
        <v>7.3000000000000001E-3</v>
      </c>
      <c r="G72" s="15"/>
    </row>
    <row r="73" spans="1:7" x14ac:dyDescent="0.3">
      <c r="A73" s="12" t="s">
        <v>1902</v>
      </c>
      <c r="B73" s="30" t="s">
        <v>1903</v>
      </c>
      <c r="C73" s="30" t="s">
        <v>1285</v>
      </c>
      <c r="D73" s="13">
        <v>1996056</v>
      </c>
      <c r="E73" s="14">
        <v>1716.61</v>
      </c>
      <c r="F73" s="15">
        <v>7.3000000000000001E-3</v>
      </c>
      <c r="G73" s="15"/>
    </row>
    <row r="74" spans="1:7" x14ac:dyDescent="0.3">
      <c r="A74" s="12" t="s">
        <v>1904</v>
      </c>
      <c r="B74" s="30" t="s">
        <v>1905</v>
      </c>
      <c r="C74" s="30" t="s">
        <v>1906</v>
      </c>
      <c r="D74" s="13">
        <v>64507</v>
      </c>
      <c r="E74" s="14">
        <v>1561.07</v>
      </c>
      <c r="F74" s="15">
        <v>6.6E-3</v>
      </c>
      <c r="G74" s="15"/>
    </row>
    <row r="75" spans="1:7" x14ac:dyDescent="0.3">
      <c r="A75" s="12" t="s">
        <v>1228</v>
      </c>
      <c r="B75" s="30" t="s">
        <v>1229</v>
      </c>
      <c r="C75" s="30" t="s">
        <v>1230</v>
      </c>
      <c r="D75" s="13">
        <v>86415</v>
      </c>
      <c r="E75" s="14">
        <v>1458.9</v>
      </c>
      <c r="F75" s="15">
        <v>6.1999999999999998E-3</v>
      </c>
      <c r="G75" s="15"/>
    </row>
    <row r="76" spans="1:7" x14ac:dyDescent="0.3">
      <c r="A76" s="16" t="s">
        <v>120</v>
      </c>
      <c r="B76" s="31"/>
      <c r="C76" s="31"/>
      <c r="D76" s="17"/>
      <c r="E76" s="37">
        <v>231032.98</v>
      </c>
      <c r="F76" s="38">
        <v>0.9788</v>
      </c>
      <c r="G76" s="20"/>
    </row>
    <row r="77" spans="1:7" x14ac:dyDescent="0.3">
      <c r="A77" s="16" t="s">
        <v>1453</v>
      </c>
      <c r="B77" s="30"/>
      <c r="C77" s="30"/>
      <c r="D77" s="13"/>
      <c r="E77" s="14"/>
      <c r="F77" s="15"/>
      <c r="G77" s="15"/>
    </row>
    <row r="78" spans="1:7" x14ac:dyDescent="0.3">
      <c r="A78" s="16" t="s">
        <v>120</v>
      </c>
      <c r="B78" s="30"/>
      <c r="C78" s="30"/>
      <c r="D78" s="13"/>
      <c r="E78" s="39" t="s">
        <v>112</v>
      </c>
      <c r="F78" s="40" t="s">
        <v>112</v>
      </c>
      <c r="G78" s="15"/>
    </row>
    <row r="79" spans="1:7" x14ac:dyDescent="0.3">
      <c r="A79" s="21" t="s">
        <v>150</v>
      </c>
      <c r="B79" s="32"/>
      <c r="C79" s="32"/>
      <c r="D79" s="22"/>
      <c r="E79" s="27">
        <v>231032.98</v>
      </c>
      <c r="F79" s="28">
        <v>0.9788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6" t="s">
        <v>151</v>
      </c>
      <c r="B82" s="30"/>
      <c r="C82" s="30"/>
      <c r="D82" s="13"/>
      <c r="E82" s="14"/>
      <c r="F82" s="15"/>
      <c r="G82" s="15"/>
    </row>
    <row r="83" spans="1:7" x14ac:dyDescent="0.3">
      <c r="A83" s="12" t="s">
        <v>152</v>
      </c>
      <c r="B83" s="30"/>
      <c r="C83" s="30"/>
      <c r="D83" s="13"/>
      <c r="E83" s="14">
        <v>6185.87</v>
      </c>
      <c r="F83" s="15">
        <v>2.6200000000000001E-2</v>
      </c>
      <c r="G83" s="15">
        <v>6.6409999999999997E-2</v>
      </c>
    </row>
    <row r="84" spans="1:7" x14ac:dyDescent="0.3">
      <c r="A84" s="16" t="s">
        <v>120</v>
      </c>
      <c r="B84" s="31"/>
      <c r="C84" s="31"/>
      <c r="D84" s="17"/>
      <c r="E84" s="37">
        <v>6185.87</v>
      </c>
      <c r="F84" s="38">
        <v>2.6200000000000001E-2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21" t="s">
        <v>150</v>
      </c>
      <c r="B86" s="32"/>
      <c r="C86" s="32"/>
      <c r="D86" s="22"/>
      <c r="E86" s="18">
        <v>6185.87</v>
      </c>
      <c r="F86" s="19">
        <v>2.6200000000000001E-2</v>
      </c>
      <c r="G86" s="20"/>
    </row>
    <row r="87" spans="1:7" x14ac:dyDescent="0.3">
      <c r="A87" s="12" t="s">
        <v>153</v>
      </c>
      <c r="B87" s="30"/>
      <c r="C87" s="30"/>
      <c r="D87" s="13"/>
      <c r="E87" s="14">
        <v>1.1254902</v>
      </c>
      <c r="F87" s="15">
        <v>3.9999999999999998E-6</v>
      </c>
      <c r="G87" s="15"/>
    </row>
    <row r="88" spans="1:7" x14ac:dyDescent="0.3">
      <c r="A88" s="12" t="s">
        <v>154</v>
      </c>
      <c r="B88" s="30"/>
      <c r="C88" s="30"/>
      <c r="D88" s="13"/>
      <c r="E88" s="23">
        <v>-1160.9154902</v>
      </c>
      <c r="F88" s="24">
        <v>-5.0039999999999998E-3</v>
      </c>
      <c r="G88" s="15">
        <v>6.6409999999999997E-2</v>
      </c>
    </row>
    <row r="89" spans="1:7" x14ac:dyDescent="0.3">
      <c r="A89" s="25" t="s">
        <v>155</v>
      </c>
      <c r="B89" s="33"/>
      <c r="C89" s="33"/>
      <c r="D89" s="26"/>
      <c r="E89" s="27">
        <v>236059.06</v>
      </c>
      <c r="F89" s="28">
        <v>1</v>
      </c>
      <c r="G89" s="28"/>
    </row>
    <row r="94" spans="1:7" x14ac:dyDescent="0.3">
      <c r="A94" s="1" t="s">
        <v>158</v>
      </c>
    </row>
    <row r="95" spans="1:7" x14ac:dyDescent="0.3">
      <c r="A95" s="47" t="s">
        <v>159</v>
      </c>
      <c r="B95" s="34" t="s">
        <v>112</v>
      </c>
    </row>
    <row r="96" spans="1:7" x14ac:dyDescent="0.3">
      <c r="A96" t="s">
        <v>160</v>
      </c>
    </row>
    <row r="97" spans="1:5" x14ac:dyDescent="0.3">
      <c r="A97" t="s">
        <v>161</v>
      </c>
      <c r="B97" t="s">
        <v>162</v>
      </c>
      <c r="C97" t="s">
        <v>162</v>
      </c>
    </row>
    <row r="98" spans="1:5" x14ac:dyDescent="0.3">
      <c r="B98" s="48">
        <v>45138</v>
      </c>
      <c r="C98" s="48">
        <v>45169</v>
      </c>
    </row>
    <row r="99" spans="1:5" x14ac:dyDescent="0.3">
      <c r="A99" t="s">
        <v>166</v>
      </c>
      <c r="B99">
        <v>32.667000000000002</v>
      </c>
      <c r="C99">
        <v>34.17</v>
      </c>
      <c r="E99" s="2"/>
    </row>
    <row r="100" spans="1:5" x14ac:dyDescent="0.3">
      <c r="A100" t="s">
        <v>167</v>
      </c>
      <c r="B100">
        <v>28.577999999999999</v>
      </c>
      <c r="C100">
        <v>29.893000000000001</v>
      </c>
      <c r="E100" s="2"/>
    </row>
    <row r="101" spans="1:5" x14ac:dyDescent="0.3">
      <c r="A101" t="s">
        <v>630</v>
      </c>
      <c r="B101">
        <v>30.408999999999999</v>
      </c>
      <c r="C101">
        <v>31.766999999999999</v>
      </c>
      <c r="E101" s="2"/>
    </row>
    <row r="102" spans="1:5" x14ac:dyDescent="0.3">
      <c r="A102" t="s">
        <v>631</v>
      </c>
      <c r="B102">
        <v>26.423999999999999</v>
      </c>
      <c r="C102">
        <v>27.605</v>
      </c>
      <c r="E102" s="2"/>
    </row>
    <row r="103" spans="1:5" x14ac:dyDescent="0.3">
      <c r="E103" s="2"/>
    </row>
    <row r="104" spans="1:5" x14ac:dyDescent="0.3">
      <c r="A104" t="s">
        <v>177</v>
      </c>
      <c r="B104" s="34" t="s">
        <v>112</v>
      </c>
    </row>
    <row r="105" spans="1:5" x14ac:dyDescent="0.3">
      <c r="A105" t="s">
        <v>178</v>
      </c>
      <c r="B105" s="34" t="s">
        <v>112</v>
      </c>
    </row>
    <row r="106" spans="1:5" ht="28.95" customHeight="1" x14ac:dyDescent="0.3">
      <c r="A106" s="47" t="s">
        <v>179</v>
      </c>
      <c r="B106" s="34" t="s">
        <v>112</v>
      </c>
    </row>
    <row r="107" spans="1:5" ht="28.95" customHeight="1" x14ac:dyDescent="0.3">
      <c r="A107" s="47" t="s">
        <v>180</v>
      </c>
      <c r="B107" s="34" t="s">
        <v>112</v>
      </c>
    </row>
    <row r="108" spans="1:5" x14ac:dyDescent="0.3">
      <c r="A108" t="s">
        <v>1655</v>
      </c>
      <c r="B108" s="49">
        <v>0.23713600000000001</v>
      </c>
    </row>
    <row r="109" spans="1:5" ht="43.5" customHeight="1" x14ac:dyDescent="0.3">
      <c r="A109" s="47" t="s">
        <v>182</v>
      </c>
      <c r="B109" s="34" t="s">
        <v>112</v>
      </c>
    </row>
    <row r="110" spans="1:5" ht="28.95" customHeight="1" x14ac:dyDescent="0.3">
      <c r="A110" s="47" t="s">
        <v>183</v>
      </c>
      <c r="B110" s="34" t="s">
        <v>112</v>
      </c>
    </row>
    <row r="111" spans="1:5" ht="28.95" customHeight="1" x14ac:dyDescent="0.3">
      <c r="A111" s="47" t="s">
        <v>184</v>
      </c>
      <c r="B111" s="34" t="s">
        <v>112</v>
      </c>
    </row>
    <row r="112" spans="1:5" x14ac:dyDescent="0.3">
      <c r="A112" t="s">
        <v>185</v>
      </c>
      <c r="B112" s="34" t="s">
        <v>112</v>
      </c>
    </row>
    <row r="113" spans="1:4" x14ac:dyDescent="0.3">
      <c r="A113" t="s">
        <v>186</v>
      </c>
      <c r="B113" s="34" t="s">
        <v>112</v>
      </c>
    </row>
    <row r="115" spans="1:4" ht="70.05" customHeight="1" x14ac:dyDescent="0.3">
      <c r="A115" s="72" t="s">
        <v>196</v>
      </c>
      <c r="B115" s="72" t="s">
        <v>197</v>
      </c>
      <c r="C115" s="72" t="s">
        <v>5</v>
      </c>
      <c r="D115" s="72" t="s">
        <v>6</v>
      </c>
    </row>
    <row r="116" spans="1:4" ht="70.05" customHeight="1" x14ac:dyDescent="0.3">
      <c r="A116" s="72" t="s">
        <v>1907</v>
      </c>
      <c r="B116" s="72"/>
      <c r="C116" s="72" t="s">
        <v>60</v>
      </c>
      <c r="D11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8"/>
  <sheetViews>
    <sheetView showGridLines="0" workbookViewId="0">
      <pane ySplit="4" topLeftCell="A101" activePane="bottomLeft" state="frozen"/>
      <selection pane="bottomLeft" activeCell="B105" sqref="B10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198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27.45" customHeight="1" x14ac:dyDescent="0.3">
      <c r="A2" s="74" t="s">
        <v>199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202</v>
      </c>
      <c r="B11" s="30" t="s">
        <v>203</v>
      </c>
      <c r="C11" s="30" t="s">
        <v>204</v>
      </c>
      <c r="D11" s="13">
        <v>121000000</v>
      </c>
      <c r="E11" s="14">
        <v>117719.09</v>
      </c>
      <c r="F11" s="15">
        <v>9.5899999999999999E-2</v>
      </c>
      <c r="G11" s="15">
        <v>7.5649999999999995E-2</v>
      </c>
    </row>
    <row r="12" spans="1:8" x14ac:dyDescent="0.3">
      <c r="A12" s="12" t="s">
        <v>205</v>
      </c>
      <c r="B12" s="30" t="s">
        <v>206</v>
      </c>
      <c r="C12" s="30" t="s">
        <v>207</v>
      </c>
      <c r="D12" s="13">
        <v>85000000</v>
      </c>
      <c r="E12" s="14">
        <v>82442.78</v>
      </c>
      <c r="F12" s="15">
        <v>6.7199999999999996E-2</v>
      </c>
      <c r="G12" s="15">
        <v>7.4700000000000003E-2</v>
      </c>
    </row>
    <row r="13" spans="1:8" x14ac:dyDescent="0.3">
      <c r="A13" s="12" t="s">
        <v>208</v>
      </c>
      <c r="B13" s="30" t="s">
        <v>209</v>
      </c>
      <c r="C13" s="30" t="s">
        <v>207</v>
      </c>
      <c r="D13" s="13">
        <v>83500000</v>
      </c>
      <c r="E13" s="14">
        <v>80986.899999999994</v>
      </c>
      <c r="F13" s="15">
        <v>6.6000000000000003E-2</v>
      </c>
      <c r="G13" s="15">
        <v>7.4300000000000005E-2</v>
      </c>
    </row>
    <row r="14" spans="1:8" x14ac:dyDescent="0.3">
      <c r="A14" s="12" t="s">
        <v>210</v>
      </c>
      <c r="B14" s="30" t="s">
        <v>211</v>
      </c>
      <c r="C14" s="30" t="s">
        <v>207</v>
      </c>
      <c r="D14" s="13">
        <v>81000000</v>
      </c>
      <c r="E14" s="14">
        <v>80436</v>
      </c>
      <c r="F14" s="15">
        <v>6.5500000000000003E-2</v>
      </c>
      <c r="G14" s="15">
        <v>7.3800000000000004E-2</v>
      </c>
    </row>
    <row r="15" spans="1:8" x14ac:dyDescent="0.3">
      <c r="A15" s="12" t="s">
        <v>212</v>
      </c>
      <c r="B15" s="30" t="s">
        <v>213</v>
      </c>
      <c r="C15" s="30" t="s">
        <v>207</v>
      </c>
      <c r="D15" s="13">
        <v>71500000</v>
      </c>
      <c r="E15" s="14">
        <v>69878.02</v>
      </c>
      <c r="F15" s="15">
        <v>5.6899999999999999E-2</v>
      </c>
      <c r="G15" s="15">
        <v>7.4950000000000003E-2</v>
      </c>
    </row>
    <row r="16" spans="1:8" x14ac:dyDescent="0.3">
      <c r="A16" s="12" t="s">
        <v>214</v>
      </c>
      <c r="B16" s="30" t="s">
        <v>215</v>
      </c>
      <c r="C16" s="30" t="s">
        <v>216</v>
      </c>
      <c r="D16" s="13">
        <v>66500000</v>
      </c>
      <c r="E16" s="14">
        <v>64429.26</v>
      </c>
      <c r="F16" s="15">
        <v>5.2499999999999998E-2</v>
      </c>
      <c r="G16" s="15">
        <v>7.5649999999999995E-2</v>
      </c>
    </row>
    <row r="17" spans="1:7" x14ac:dyDescent="0.3">
      <c r="A17" s="12" t="s">
        <v>217</v>
      </c>
      <c r="B17" s="30" t="s">
        <v>218</v>
      </c>
      <c r="C17" s="30" t="s">
        <v>207</v>
      </c>
      <c r="D17" s="13">
        <v>65000000</v>
      </c>
      <c r="E17" s="14">
        <v>63329.96</v>
      </c>
      <c r="F17" s="15">
        <v>5.16E-2</v>
      </c>
      <c r="G17" s="15">
        <v>7.5399999999999995E-2</v>
      </c>
    </row>
    <row r="18" spans="1:7" x14ac:dyDescent="0.3">
      <c r="A18" s="12" t="s">
        <v>219</v>
      </c>
      <c r="B18" s="30" t="s">
        <v>220</v>
      </c>
      <c r="C18" s="30" t="s">
        <v>216</v>
      </c>
      <c r="D18" s="13">
        <v>54000000</v>
      </c>
      <c r="E18" s="14">
        <v>52339.93</v>
      </c>
      <c r="F18" s="15">
        <v>4.2599999999999999E-2</v>
      </c>
      <c r="G18" s="15">
        <v>7.4649999999999994E-2</v>
      </c>
    </row>
    <row r="19" spans="1:7" x14ac:dyDescent="0.3">
      <c r="A19" s="12" t="s">
        <v>221</v>
      </c>
      <c r="B19" s="30" t="s">
        <v>222</v>
      </c>
      <c r="C19" s="30" t="s">
        <v>207</v>
      </c>
      <c r="D19" s="13">
        <v>51000000</v>
      </c>
      <c r="E19" s="14">
        <v>50264.17</v>
      </c>
      <c r="F19" s="15">
        <v>4.0899999999999999E-2</v>
      </c>
      <c r="G19" s="15">
        <v>7.3825000000000002E-2</v>
      </c>
    </row>
    <row r="20" spans="1:7" x14ac:dyDescent="0.3">
      <c r="A20" s="12" t="s">
        <v>223</v>
      </c>
      <c r="B20" s="30" t="s">
        <v>224</v>
      </c>
      <c r="C20" s="30" t="s">
        <v>207</v>
      </c>
      <c r="D20" s="13">
        <v>42500000</v>
      </c>
      <c r="E20" s="14">
        <v>42454.36</v>
      </c>
      <c r="F20" s="15">
        <v>3.4599999999999999E-2</v>
      </c>
      <c r="G20" s="15">
        <v>7.4749999999999997E-2</v>
      </c>
    </row>
    <row r="21" spans="1:7" x14ac:dyDescent="0.3">
      <c r="A21" s="12" t="s">
        <v>225</v>
      </c>
      <c r="B21" s="30" t="s">
        <v>226</v>
      </c>
      <c r="C21" s="30" t="s">
        <v>216</v>
      </c>
      <c r="D21" s="13">
        <v>41500000</v>
      </c>
      <c r="E21" s="14">
        <v>40154.82</v>
      </c>
      <c r="F21" s="15">
        <v>3.27E-2</v>
      </c>
      <c r="G21" s="15">
        <v>7.4774999999999994E-2</v>
      </c>
    </row>
    <row r="22" spans="1:7" x14ac:dyDescent="0.3">
      <c r="A22" s="12" t="s">
        <v>227</v>
      </c>
      <c r="B22" s="30" t="s">
        <v>228</v>
      </c>
      <c r="C22" s="30" t="s">
        <v>207</v>
      </c>
      <c r="D22" s="13">
        <v>39500000</v>
      </c>
      <c r="E22" s="14">
        <v>38254.959999999999</v>
      </c>
      <c r="F22" s="15">
        <v>3.1199999999999999E-2</v>
      </c>
      <c r="G22" s="15">
        <v>7.5075000000000003E-2</v>
      </c>
    </row>
    <row r="23" spans="1:7" x14ac:dyDescent="0.3">
      <c r="A23" s="12" t="s">
        <v>229</v>
      </c>
      <c r="B23" s="30" t="s">
        <v>230</v>
      </c>
      <c r="C23" s="30" t="s">
        <v>207</v>
      </c>
      <c r="D23" s="13">
        <v>38500000</v>
      </c>
      <c r="E23" s="14">
        <v>38146.11</v>
      </c>
      <c r="F23" s="15">
        <v>3.1099999999999999E-2</v>
      </c>
      <c r="G23" s="15">
        <v>7.4950000000000003E-2</v>
      </c>
    </row>
    <row r="24" spans="1:7" x14ac:dyDescent="0.3">
      <c r="A24" s="12" t="s">
        <v>231</v>
      </c>
      <c r="B24" s="30" t="s">
        <v>232</v>
      </c>
      <c r="C24" s="30" t="s">
        <v>207</v>
      </c>
      <c r="D24" s="13">
        <v>31000000</v>
      </c>
      <c r="E24" s="14">
        <v>30863.41</v>
      </c>
      <c r="F24" s="15">
        <v>2.5100000000000001E-2</v>
      </c>
      <c r="G24" s="15">
        <v>7.3749999999999996E-2</v>
      </c>
    </row>
    <row r="25" spans="1:7" x14ac:dyDescent="0.3">
      <c r="A25" s="12" t="s">
        <v>233</v>
      </c>
      <c r="B25" s="30" t="s">
        <v>234</v>
      </c>
      <c r="C25" s="30" t="s">
        <v>207</v>
      </c>
      <c r="D25" s="13">
        <v>22500000</v>
      </c>
      <c r="E25" s="14">
        <v>22368.17</v>
      </c>
      <c r="F25" s="15">
        <v>1.8200000000000001E-2</v>
      </c>
      <c r="G25" s="15">
        <v>7.4249999999999997E-2</v>
      </c>
    </row>
    <row r="26" spans="1:7" x14ac:dyDescent="0.3">
      <c r="A26" s="12" t="s">
        <v>235</v>
      </c>
      <c r="B26" s="30" t="s">
        <v>236</v>
      </c>
      <c r="C26" s="30" t="s">
        <v>207</v>
      </c>
      <c r="D26" s="13">
        <v>22000000</v>
      </c>
      <c r="E26" s="14">
        <v>22205.99</v>
      </c>
      <c r="F26" s="15">
        <v>1.8100000000000002E-2</v>
      </c>
      <c r="G26" s="15">
        <v>7.4950000000000003E-2</v>
      </c>
    </row>
    <row r="27" spans="1:7" x14ac:dyDescent="0.3">
      <c r="A27" s="12" t="s">
        <v>237</v>
      </c>
      <c r="B27" s="30" t="s">
        <v>238</v>
      </c>
      <c r="C27" s="30" t="s">
        <v>216</v>
      </c>
      <c r="D27" s="13">
        <v>22500000</v>
      </c>
      <c r="E27" s="14">
        <v>21888.11</v>
      </c>
      <c r="F27" s="15">
        <v>1.78E-2</v>
      </c>
      <c r="G27" s="15">
        <v>7.5649999999999995E-2</v>
      </c>
    </row>
    <row r="28" spans="1:7" x14ac:dyDescent="0.3">
      <c r="A28" s="12" t="s">
        <v>239</v>
      </c>
      <c r="B28" s="30" t="s">
        <v>240</v>
      </c>
      <c r="C28" s="30" t="s">
        <v>207</v>
      </c>
      <c r="D28" s="13">
        <v>19500000</v>
      </c>
      <c r="E28" s="14">
        <v>19696.740000000002</v>
      </c>
      <c r="F28" s="15">
        <v>1.6E-2</v>
      </c>
      <c r="G28" s="15">
        <v>7.4950000000000003E-2</v>
      </c>
    </row>
    <row r="29" spans="1:7" x14ac:dyDescent="0.3">
      <c r="A29" s="12" t="s">
        <v>241</v>
      </c>
      <c r="B29" s="30" t="s">
        <v>242</v>
      </c>
      <c r="C29" s="30" t="s">
        <v>207</v>
      </c>
      <c r="D29" s="13">
        <v>14500000</v>
      </c>
      <c r="E29" s="14">
        <v>14278.44</v>
      </c>
      <c r="F29" s="15">
        <v>1.1599999999999999E-2</v>
      </c>
      <c r="G29" s="15">
        <v>7.4550000000000005E-2</v>
      </c>
    </row>
    <row r="30" spans="1:7" x14ac:dyDescent="0.3">
      <c r="A30" s="12" t="s">
        <v>243</v>
      </c>
      <c r="B30" s="30" t="s">
        <v>244</v>
      </c>
      <c r="C30" s="30" t="s">
        <v>216</v>
      </c>
      <c r="D30" s="13">
        <v>12500000</v>
      </c>
      <c r="E30" s="14">
        <v>12236.56</v>
      </c>
      <c r="F30" s="15">
        <v>0.01</v>
      </c>
      <c r="G30" s="15">
        <v>7.5249999999999997E-2</v>
      </c>
    </row>
    <row r="31" spans="1:7" x14ac:dyDescent="0.3">
      <c r="A31" s="12" t="s">
        <v>245</v>
      </c>
      <c r="B31" s="30" t="s">
        <v>246</v>
      </c>
      <c r="C31" s="30" t="s">
        <v>207</v>
      </c>
      <c r="D31" s="13">
        <v>10000000</v>
      </c>
      <c r="E31" s="14">
        <v>10252.32</v>
      </c>
      <c r="F31" s="15">
        <v>8.3999999999999995E-3</v>
      </c>
      <c r="G31" s="15">
        <v>7.3672000000000001E-2</v>
      </c>
    </row>
    <row r="32" spans="1:7" x14ac:dyDescent="0.3">
      <c r="A32" s="12" t="s">
        <v>247</v>
      </c>
      <c r="B32" s="30" t="s">
        <v>248</v>
      </c>
      <c r="C32" s="30" t="s">
        <v>207</v>
      </c>
      <c r="D32" s="13">
        <v>9000000</v>
      </c>
      <c r="E32" s="14">
        <v>9100.49</v>
      </c>
      <c r="F32" s="15">
        <v>7.4000000000000003E-3</v>
      </c>
      <c r="G32" s="15">
        <v>7.4749999999999997E-2</v>
      </c>
    </row>
    <row r="33" spans="1:7" x14ac:dyDescent="0.3">
      <c r="A33" s="12" t="s">
        <v>249</v>
      </c>
      <c r="B33" s="30" t="s">
        <v>250</v>
      </c>
      <c r="C33" s="30" t="s">
        <v>207</v>
      </c>
      <c r="D33" s="13">
        <v>8500000</v>
      </c>
      <c r="E33" s="14">
        <v>8615.7900000000009</v>
      </c>
      <c r="F33" s="15">
        <v>7.0000000000000001E-3</v>
      </c>
      <c r="G33" s="15">
        <v>7.4749999999999997E-2</v>
      </c>
    </row>
    <row r="34" spans="1:7" x14ac:dyDescent="0.3">
      <c r="A34" s="12" t="s">
        <v>251</v>
      </c>
      <c r="B34" s="30" t="s">
        <v>252</v>
      </c>
      <c r="C34" s="30" t="s">
        <v>207</v>
      </c>
      <c r="D34" s="13">
        <v>8500000</v>
      </c>
      <c r="E34" s="14">
        <v>8594.56</v>
      </c>
      <c r="F34" s="15">
        <v>7.0000000000000001E-3</v>
      </c>
      <c r="G34" s="15">
        <v>7.5356999999999993E-2</v>
      </c>
    </row>
    <row r="35" spans="1:7" x14ac:dyDescent="0.3">
      <c r="A35" s="12" t="s">
        <v>253</v>
      </c>
      <c r="B35" s="30" t="s">
        <v>254</v>
      </c>
      <c r="C35" s="30" t="s">
        <v>216</v>
      </c>
      <c r="D35" s="13">
        <v>7500000</v>
      </c>
      <c r="E35" s="14">
        <v>7302.86</v>
      </c>
      <c r="F35" s="15">
        <v>5.8999999999999999E-3</v>
      </c>
      <c r="G35" s="15">
        <v>7.5249999999999997E-2</v>
      </c>
    </row>
    <row r="36" spans="1:7" x14ac:dyDescent="0.3">
      <c r="A36" s="12" t="s">
        <v>255</v>
      </c>
      <c r="B36" s="30" t="s">
        <v>256</v>
      </c>
      <c r="C36" s="30" t="s">
        <v>207</v>
      </c>
      <c r="D36" s="13">
        <v>6500000</v>
      </c>
      <c r="E36" s="14">
        <v>6441.58</v>
      </c>
      <c r="F36" s="15">
        <v>5.1999999999999998E-3</v>
      </c>
      <c r="G36" s="15">
        <v>7.4200000000000002E-2</v>
      </c>
    </row>
    <row r="37" spans="1:7" x14ac:dyDescent="0.3">
      <c r="A37" s="12" t="s">
        <v>257</v>
      </c>
      <c r="B37" s="30" t="s">
        <v>258</v>
      </c>
      <c r="C37" s="30" t="s">
        <v>207</v>
      </c>
      <c r="D37" s="13">
        <v>6000000</v>
      </c>
      <c r="E37" s="14">
        <v>6101.54</v>
      </c>
      <c r="F37" s="15">
        <v>5.0000000000000001E-3</v>
      </c>
      <c r="G37" s="15">
        <v>7.4700000000000003E-2</v>
      </c>
    </row>
    <row r="38" spans="1:7" x14ac:dyDescent="0.3">
      <c r="A38" s="12" t="s">
        <v>259</v>
      </c>
      <c r="B38" s="30" t="s">
        <v>260</v>
      </c>
      <c r="C38" s="30" t="s">
        <v>207</v>
      </c>
      <c r="D38" s="13">
        <v>5000000</v>
      </c>
      <c r="E38" s="14">
        <v>5047.09</v>
      </c>
      <c r="F38" s="15">
        <v>4.1000000000000003E-3</v>
      </c>
      <c r="G38" s="15">
        <v>7.4749999999999997E-2</v>
      </c>
    </row>
    <row r="39" spans="1:7" x14ac:dyDescent="0.3">
      <c r="A39" s="12" t="s">
        <v>261</v>
      </c>
      <c r="B39" s="30" t="s">
        <v>262</v>
      </c>
      <c r="C39" s="30" t="s">
        <v>207</v>
      </c>
      <c r="D39" s="13">
        <v>4500000</v>
      </c>
      <c r="E39" s="14">
        <v>4542.07</v>
      </c>
      <c r="F39" s="15">
        <v>3.7000000000000002E-3</v>
      </c>
      <c r="G39" s="15">
        <v>7.4149999999999994E-2</v>
      </c>
    </row>
    <row r="40" spans="1:7" x14ac:dyDescent="0.3">
      <c r="A40" s="12" t="s">
        <v>263</v>
      </c>
      <c r="B40" s="30" t="s">
        <v>264</v>
      </c>
      <c r="C40" s="30" t="s">
        <v>207</v>
      </c>
      <c r="D40" s="13">
        <v>3500000</v>
      </c>
      <c r="E40" s="14">
        <v>3394.14</v>
      </c>
      <c r="F40" s="15">
        <v>2.8E-3</v>
      </c>
      <c r="G40" s="15">
        <v>7.5249999999999997E-2</v>
      </c>
    </row>
    <row r="41" spans="1:7" x14ac:dyDescent="0.3">
      <c r="A41" s="12" t="s">
        <v>265</v>
      </c>
      <c r="B41" s="30" t="s">
        <v>266</v>
      </c>
      <c r="C41" s="30" t="s">
        <v>207</v>
      </c>
      <c r="D41" s="13">
        <v>2500000</v>
      </c>
      <c r="E41" s="14">
        <v>2475.5700000000002</v>
      </c>
      <c r="F41" s="15">
        <v>2E-3</v>
      </c>
      <c r="G41" s="15">
        <v>7.3051000000000005E-2</v>
      </c>
    </row>
    <row r="42" spans="1:7" x14ac:dyDescent="0.3">
      <c r="A42" s="12" t="s">
        <v>267</v>
      </c>
      <c r="B42" s="30" t="s">
        <v>268</v>
      </c>
      <c r="C42" s="30" t="s">
        <v>216</v>
      </c>
      <c r="D42" s="13">
        <v>2500000</v>
      </c>
      <c r="E42" s="14">
        <v>2430.29</v>
      </c>
      <c r="F42" s="15">
        <v>2E-3</v>
      </c>
      <c r="G42" s="15">
        <v>7.5649999999999995E-2</v>
      </c>
    </row>
    <row r="43" spans="1:7" x14ac:dyDescent="0.3">
      <c r="A43" s="12" t="s">
        <v>269</v>
      </c>
      <c r="B43" s="30" t="s">
        <v>270</v>
      </c>
      <c r="C43" s="30" t="s">
        <v>207</v>
      </c>
      <c r="D43" s="13">
        <v>1998000</v>
      </c>
      <c r="E43" s="14">
        <v>1998.91</v>
      </c>
      <c r="F43" s="15">
        <v>1.6000000000000001E-3</v>
      </c>
      <c r="G43" s="15">
        <v>7.4149999999999994E-2</v>
      </c>
    </row>
    <row r="44" spans="1:7" x14ac:dyDescent="0.3">
      <c r="A44" s="12" t="s">
        <v>271</v>
      </c>
      <c r="B44" s="30" t="s">
        <v>272</v>
      </c>
      <c r="C44" s="30" t="s">
        <v>207</v>
      </c>
      <c r="D44" s="13">
        <v>1650000</v>
      </c>
      <c r="E44" s="14">
        <v>1683.07</v>
      </c>
      <c r="F44" s="15">
        <v>1.4E-3</v>
      </c>
      <c r="G44" s="15">
        <v>7.4999999999999997E-2</v>
      </c>
    </row>
    <row r="45" spans="1:7" x14ac:dyDescent="0.3">
      <c r="A45" s="12" t="s">
        <v>273</v>
      </c>
      <c r="B45" s="30" t="s">
        <v>274</v>
      </c>
      <c r="C45" s="30" t="s">
        <v>207</v>
      </c>
      <c r="D45" s="13">
        <v>1500000</v>
      </c>
      <c r="E45" s="14">
        <v>1530.03</v>
      </c>
      <c r="F45" s="15">
        <v>1.1999999999999999E-3</v>
      </c>
      <c r="G45" s="15">
        <v>7.3825000000000002E-2</v>
      </c>
    </row>
    <row r="46" spans="1:7" x14ac:dyDescent="0.3">
      <c r="A46" s="12" t="s">
        <v>275</v>
      </c>
      <c r="B46" s="30" t="s">
        <v>276</v>
      </c>
      <c r="C46" s="30" t="s">
        <v>207</v>
      </c>
      <c r="D46" s="13">
        <v>1500000</v>
      </c>
      <c r="E46" s="14">
        <v>1514.81</v>
      </c>
      <c r="F46" s="15">
        <v>1.1999999999999999E-3</v>
      </c>
      <c r="G46" s="15">
        <v>7.3825000000000002E-2</v>
      </c>
    </row>
    <row r="47" spans="1:7" x14ac:dyDescent="0.3">
      <c r="A47" s="12" t="s">
        <v>277</v>
      </c>
      <c r="B47" s="30" t="s">
        <v>278</v>
      </c>
      <c r="C47" s="30" t="s">
        <v>207</v>
      </c>
      <c r="D47" s="13">
        <v>1500000</v>
      </c>
      <c r="E47" s="14">
        <v>1513.2</v>
      </c>
      <c r="F47" s="15">
        <v>1.1999999999999999E-3</v>
      </c>
      <c r="G47" s="15">
        <v>7.3825000000000002E-2</v>
      </c>
    </row>
    <row r="48" spans="1:7" x14ac:dyDescent="0.3">
      <c r="A48" s="12" t="s">
        <v>279</v>
      </c>
      <c r="B48" s="30" t="s">
        <v>280</v>
      </c>
      <c r="C48" s="30" t="s">
        <v>207</v>
      </c>
      <c r="D48" s="13">
        <v>1470000</v>
      </c>
      <c r="E48" s="14">
        <v>1492.98</v>
      </c>
      <c r="F48" s="15">
        <v>1.1999999999999999E-3</v>
      </c>
      <c r="G48" s="15">
        <v>7.4999999999999997E-2</v>
      </c>
    </row>
    <row r="49" spans="1:7" x14ac:dyDescent="0.3">
      <c r="A49" s="12" t="s">
        <v>281</v>
      </c>
      <c r="B49" s="30" t="s">
        <v>282</v>
      </c>
      <c r="C49" s="30" t="s">
        <v>207</v>
      </c>
      <c r="D49" s="13">
        <v>1000000</v>
      </c>
      <c r="E49" s="14">
        <v>1015.52</v>
      </c>
      <c r="F49" s="15">
        <v>8.0000000000000004E-4</v>
      </c>
      <c r="G49" s="15">
        <v>7.4149999999999994E-2</v>
      </c>
    </row>
    <row r="50" spans="1:7" x14ac:dyDescent="0.3">
      <c r="A50" s="12" t="s">
        <v>283</v>
      </c>
      <c r="B50" s="30" t="s">
        <v>284</v>
      </c>
      <c r="C50" s="30" t="s">
        <v>207</v>
      </c>
      <c r="D50" s="13">
        <v>1000000</v>
      </c>
      <c r="E50" s="14">
        <v>998.72</v>
      </c>
      <c r="F50" s="15">
        <v>8.0000000000000004E-4</v>
      </c>
      <c r="G50" s="15">
        <v>7.4700000000000003E-2</v>
      </c>
    </row>
    <row r="51" spans="1:7" x14ac:dyDescent="0.3">
      <c r="A51" s="12" t="s">
        <v>285</v>
      </c>
      <c r="B51" s="30" t="s">
        <v>286</v>
      </c>
      <c r="C51" s="30" t="s">
        <v>207</v>
      </c>
      <c r="D51" s="13">
        <v>500000</v>
      </c>
      <c r="E51" s="14">
        <v>511.65</v>
      </c>
      <c r="F51" s="15">
        <v>4.0000000000000002E-4</v>
      </c>
      <c r="G51" s="15">
        <v>7.4249999999999997E-2</v>
      </c>
    </row>
    <row r="52" spans="1:7" x14ac:dyDescent="0.3">
      <c r="A52" s="12" t="s">
        <v>287</v>
      </c>
      <c r="B52" s="30" t="s">
        <v>288</v>
      </c>
      <c r="C52" s="30" t="s">
        <v>207</v>
      </c>
      <c r="D52" s="13">
        <v>500000</v>
      </c>
      <c r="E52" s="14">
        <v>509.96</v>
      </c>
      <c r="F52" s="15">
        <v>4.0000000000000002E-4</v>
      </c>
      <c r="G52" s="15">
        <v>7.3899000000000006E-2</v>
      </c>
    </row>
    <row r="53" spans="1:7" x14ac:dyDescent="0.3">
      <c r="A53" s="12" t="s">
        <v>289</v>
      </c>
      <c r="B53" s="30" t="s">
        <v>290</v>
      </c>
      <c r="C53" s="30" t="s">
        <v>207</v>
      </c>
      <c r="D53" s="13">
        <v>500000</v>
      </c>
      <c r="E53" s="14">
        <v>504.73</v>
      </c>
      <c r="F53" s="15">
        <v>4.0000000000000002E-4</v>
      </c>
      <c r="G53" s="15">
        <v>7.4149999999999994E-2</v>
      </c>
    </row>
    <row r="54" spans="1:7" x14ac:dyDescent="0.3">
      <c r="A54" s="16" t="s">
        <v>120</v>
      </c>
      <c r="B54" s="31"/>
      <c r="C54" s="31"/>
      <c r="D54" s="17"/>
      <c r="E54" s="18">
        <v>1051945.6599999999</v>
      </c>
      <c r="F54" s="19">
        <v>0.85660000000000003</v>
      </c>
      <c r="G54" s="20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291</v>
      </c>
      <c r="B56" s="30"/>
      <c r="C56" s="30"/>
      <c r="D56" s="13"/>
      <c r="E56" s="14"/>
      <c r="F56" s="15"/>
      <c r="G56" s="15"/>
    </row>
    <row r="57" spans="1:7" x14ac:dyDescent="0.3">
      <c r="A57" s="12" t="s">
        <v>292</v>
      </c>
      <c r="B57" s="30" t="s">
        <v>293</v>
      </c>
      <c r="C57" s="30" t="s">
        <v>117</v>
      </c>
      <c r="D57" s="13">
        <v>53500000</v>
      </c>
      <c r="E57" s="14">
        <v>53366.25</v>
      </c>
      <c r="F57" s="15">
        <v>4.3499999999999997E-2</v>
      </c>
      <c r="G57" s="15">
        <v>7.2004496752000005E-2</v>
      </c>
    </row>
    <row r="58" spans="1:7" x14ac:dyDescent="0.3">
      <c r="A58" s="16" t="s">
        <v>120</v>
      </c>
      <c r="B58" s="31"/>
      <c r="C58" s="31"/>
      <c r="D58" s="17"/>
      <c r="E58" s="18">
        <v>53366.25</v>
      </c>
      <c r="F58" s="19">
        <v>4.3499999999999997E-2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294</v>
      </c>
      <c r="B60" s="30"/>
      <c r="C60" s="30"/>
      <c r="D60" s="13"/>
      <c r="E60" s="14"/>
      <c r="F60" s="15"/>
      <c r="G60" s="15"/>
    </row>
    <row r="61" spans="1:7" x14ac:dyDescent="0.3">
      <c r="A61" s="16" t="s">
        <v>120</v>
      </c>
      <c r="B61" s="30"/>
      <c r="C61" s="30"/>
      <c r="D61" s="13"/>
      <c r="E61" s="35" t="s">
        <v>112</v>
      </c>
      <c r="F61" s="36" t="s">
        <v>112</v>
      </c>
      <c r="G61" s="15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6" t="s">
        <v>295</v>
      </c>
      <c r="B63" s="30"/>
      <c r="C63" s="30"/>
      <c r="D63" s="13"/>
      <c r="E63" s="14"/>
      <c r="F63" s="15"/>
      <c r="G63" s="15"/>
    </row>
    <row r="64" spans="1:7" x14ac:dyDescent="0.3">
      <c r="A64" s="16" t="s">
        <v>120</v>
      </c>
      <c r="B64" s="30"/>
      <c r="C64" s="30"/>
      <c r="D64" s="13"/>
      <c r="E64" s="35" t="s">
        <v>112</v>
      </c>
      <c r="F64" s="36" t="s">
        <v>112</v>
      </c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150</v>
      </c>
      <c r="B66" s="32"/>
      <c r="C66" s="32"/>
      <c r="D66" s="22"/>
      <c r="E66" s="18">
        <v>1105311.9099999999</v>
      </c>
      <c r="F66" s="19">
        <v>0.90010000000000001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6" t="s">
        <v>113</v>
      </c>
      <c r="B68" s="30"/>
      <c r="C68" s="30"/>
      <c r="D68" s="13"/>
      <c r="E68" s="14"/>
      <c r="F68" s="15"/>
      <c r="G68" s="15"/>
    </row>
    <row r="69" spans="1:7" x14ac:dyDescent="0.3">
      <c r="A69" s="16" t="s">
        <v>121</v>
      </c>
      <c r="B69" s="30"/>
      <c r="C69" s="30"/>
      <c r="D69" s="13"/>
      <c r="E69" s="14"/>
      <c r="F69" s="15"/>
      <c r="G69" s="15"/>
    </row>
    <row r="70" spans="1:7" x14ac:dyDescent="0.3">
      <c r="A70" s="12" t="s">
        <v>296</v>
      </c>
      <c r="B70" s="30" t="s">
        <v>297</v>
      </c>
      <c r="C70" s="30" t="s">
        <v>127</v>
      </c>
      <c r="D70" s="13">
        <v>107500000</v>
      </c>
      <c r="E70" s="14">
        <v>95520.2</v>
      </c>
      <c r="F70" s="15">
        <v>7.7799999999999994E-2</v>
      </c>
      <c r="G70" s="15">
        <v>7.7326000000000006E-2</v>
      </c>
    </row>
    <row r="71" spans="1:7" x14ac:dyDescent="0.3">
      <c r="A71" s="16" t="s">
        <v>120</v>
      </c>
      <c r="B71" s="31"/>
      <c r="C71" s="31"/>
      <c r="D71" s="17"/>
      <c r="E71" s="18">
        <v>95520.2</v>
      </c>
      <c r="F71" s="19">
        <v>7.7799999999999994E-2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150</v>
      </c>
      <c r="B73" s="32"/>
      <c r="C73" s="32"/>
      <c r="D73" s="22"/>
      <c r="E73" s="18">
        <v>95520.2</v>
      </c>
      <c r="F73" s="19">
        <v>7.7799999999999994E-2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2"/>
      <c r="B75" s="30"/>
      <c r="C75" s="30"/>
      <c r="D75" s="13"/>
      <c r="E75" s="14"/>
      <c r="F75" s="15"/>
      <c r="G75" s="15"/>
    </row>
    <row r="76" spans="1:7" x14ac:dyDescent="0.3">
      <c r="A76" s="16" t="s">
        <v>151</v>
      </c>
      <c r="B76" s="30"/>
      <c r="C76" s="30"/>
      <c r="D76" s="13"/>
      <c r="E76" s="14"/>
      <c r="F76" s="15"/>
      <c r="G76" s="15"/>
    </row>
    <row r="77" spans="1:7" x14ac:dyDescent="0.3">
      <c r="A77" s="12" t="s">
        <v>152</v>
      </c>
      <c r="B77" s="30"/>
      <c r="C77" s="30"/>
      <c r="D77" s="13"/>
      <c r="E77" s="14">
        <v>5353.03</v>
      </c>
      <c r="F77" s="15">
        <v>4.4000000000000003E-3</v>
      </c>
      <c r="G77" s="15">
        <v>6.6409999999999997E-2</v>
      </c>
    </row>
    <row r="78" spans="1:7" x14ac:dyDescent="0.3">
      <c r="A78" s="16" t="s">
        <v>120</v>
      </c>
      <c r="B78" s="31"/>
      <c r="C78" s="31"/>
      <c r="D78" s="17"/>
      <c r="E78" s="18">
        <v>5353.03</v>
      </c>
      <c r="F78" s="19">
        <v>4.4000000000000003E-3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21" t="s">
        <v>150</v>
      </c>
      <c r="B80" s="32"/>
      <c r="C80" s="32"/>
      <c r="D80" s="22"/>
      <c r="E80" s="18">
        <v>5353.03</v>
      </c>
      <c r="F80" s="19">
        <v>4.4000000000000003E-3</v>
      </c>
      <c r="G80" s="20"/>
    </row>
    <row r="81" spans="1:7" x14ac:dyDescent="0.3">
      <c r="A81" s="12" t="s">
        <v>153</v>
      </c>
      <c r="B81" s="30"/>
      <c r="C81" s="30"/>
      <c r="D81" s="13"/>
      <c r="E81" s="14">
        <v>24984.348059899999</v>
      </c>
      <c r="F81" s="15">
        <v>2.035E-2</v>
      </c>
      <c r="G81" s="15"/>
    </row>
    <row r="82" spans="1:7" x14ac:dyDescent="0.3">
      <c r="A82" s="12" t="s">
        <v>154</v>
      </c>
      <c r="B82" s="30"/>
      <c r="C82" s="30"/>
      <c r="D82" s="13"/>
      <c r="E82" s="23">
        <v>-3438.2480599</v>
      </c>
      <c r="F82" s="24">
        <v>-2.65E-3</v>
      </c>
      <c r="G82" s="15">
        <v>6.6409999999999997E-2</v>
      </c>
    </row>
    <row r="83" spans="1:7" x14ac:dyDescent="0.3">
      <c r="A83" s="25" t="s">
        <v>155</v>
      </c>
      <c r="B83" s="33"/>
      <c r="C83" s="33"/>
      <c r="D83" s="26"/>
      <c r="E83" s="27">
        <v>1227731.24</v>
      </c>
      <c r="F83" s="28">
        <v>1</v>
      </c>
      <c r="G83" s="28"/>
    </row>
    <row r="85" spans="1:7" x14ac:dyDescent="0.3">
      <c r="A85" s="1" t="s">
        <v>156</v>
      </c>
    </row>
    <row r="86" spans="1:7" x14ac:dyDescent="0.3">
      <c r="A86" s="1" t="s">
        <v>157</v>
      </c>
    </row>
    <row r="88" spans="1:7" x14ac:dyDescent="0.3">
      <c r="A88" s="1" t="s">
        <v>158</v>
      </c>
    </row>
    <row r="89" spans="1:7" x14ac:dyDescent="0.3">
      <c r="A89" s="47" t="s">
        <v>159</v>
      </c>
      <c r="B89" s="34" t="s">
        <v>112</v>
      </c>
    </row>
    <row r="90" spans="1:7" x14ac:dyDescent="0.3">
      <c r="A90" t="s">
        <v>160</v>
      </c>
    </row>
    <row r="91" spans="1:7" x14ac:dyDescent="0.3">
      <c r="A91" t="s">
        <v>298</v>
      </c>
      <c r="B91" t="s">
        <v>162</v>
      </c>
      <c r="C91" t="s">
        <v>162</v>
      </c>
    </row>
    <row r="92" spans="1:7" x14ac:dyDescent="0.3">
      <c r="B92" s="48">
        <v>45138</v>
      </c>
      <c r="C92" s="48">
        <v>45169</v>
      </c>
    </row>
    <row r="93" spans="1:7" x14ac:dyDescent="0.3">
      <c r="A93" t="s">
        <v>299</v>
      </c>
      <c r="B93">
        <v>1143.3191999999999</v>
      </c>
      <c r="C93">
        <v>1149.8117</v>
      </c>
      <c r="E93" s="2"/>
    </row>
    <row r="94" spans="1:7" x14ac:dyDescent="0.3">
      <c r="E94" s="2"/>
    </row>
    <row r="95" spans="1:7" x14ac:dyDescent="0.3">
      <c r="A95" t="s">
        <v>177</v>
      </c>
      <c r="B95" s="34" t="s">
        <v>112</v>
      </c>
    </row>
    <row r="96" spans="1:7" x14ac:dyDescent="0.3">
      <c r="A96" t="s">
        <v>178</v>
      </c>
      <c r="B96" s="34" t="s">
        <v>112</v>
      </c>
    </row>
    <row r="97" spans="1:2" ht="28.95" customHeight="1" x14ac:dyDescent="0.3">
      <c r="A97" s="47" t="s">
        <v>179</v>
      </c>
      <c r="B97" s="34" t="s">
        <v>112</v>
      </c>
    </row>
    <row r="98" spans="1:2" ht="28.95" customHeight="1" x14ac:dyDescent="0.3">
      <c r="A98" s="47" t="s">
        <v>180</v>
      </c>
      <c r="B98" s="34" t="s">
        <v>112</v>
      </c>
    </row>
    <row r="99" spans="1:2" x14ac:dyDescent="0.3">
      <c r="A99" t="s">
        <v>181</v>
      </c>
      <c r="B99" s="49">
        <f>+B113</f>
        <v>1.507484290051659</v>
      </c>
    </row>
    <row r="100" spans="1:2" ht="43.5" customHeight="1" x14ac:dyDescent="0.3">
      <c r="A100" s="47" t="s">
        <v>182</v>
      </c>
      <c r="B100" s="34" t="s">
        <v>112</v>
      </c>
    </row>
    <row r="101" spans="1:2" ht="28.95" customHeight="1" x14ac:dyDescent="0.3">
      <c r="A101" s="47" t="s">
        <v>183</v>
      </c>
      <c r="B101" s="34" t="s">
        <v>112</v>
      </c>
    </row>
    <row r="102" spans="1:2" ht="28.95" customHeight="1" x14ac:dyDescent="0.3">
      <c r="A102" s="47" t="s">
        <v>184</v>
      </c>
      <c r="B102" s="49">
        <v>509528.345669</v>
      </c>
    </row>
    <row r="103" spans="1:2" x14ac:dyDescent="0.3">
      <c r="A103" t="s">
        <v>185</v>
      </c>
      <c r="B103" s="34" t="s">
        <v>112</v>
      </c>
    </row>
    <row r="104" spans="1:2" x14ac:dyDescent="0.3">
      <c r="A104" t="s">
        <v>186</v>
      </c>
      <c r="B104" s="34" t="s">
        <v>112</v>
      </c>
    </row>
    <row r="106" spans="1:2" x14ac:dyDescent="0.3">
      <c r="A106" t="s">
        <v>187</v>
      </c>
    </row>
    <row r="107" spans="1:2" x14ac:dyDescent="0.3">
      <c r="A107" s="54" t="s">
        <v>188</v>
      </c>
      <c r="B107" s="54" t="s">
        <v>300</v>
      </c>
    </row>
    <row r="108" spans="1:2" x14ac:dyDescent="0.3">
      <c r="A108" s="54" t="s">
        <v>190</v>
      </c>
      <c r="B108" s="54" t="s">
        <v>301</v>
      </c>
    </row>
    <row r="109" spans="1:2" x14ac:dyDescent="0.3">
      <c r="A109" s="54"/>
      <c r="B109" s="54"/>
    </row>
    <row r="110" spans="1:2" x14ac:dyDescent="0.3">
      <c r="A110" s="54" t="s">
        <v>192</v>
      </c>
      <c r="B110" s="55">
        <v>7.485254059732581</v>
      </c>
    </row>
    <row r="111" spans="1:2" x14ac:dyDescent="0.3">
      <c r="A111" s="54"/>
      <c r="B111" s="54"/>
    </row>
    <row r="112" spans="1:2" x14ac:dyDescent="0.3">
      <c r="A112" s="54" t="s">
        <v>193</v>
      </c>
      <c r="B112" s="56">
        <v>1.4576</v>
      </c>
    </row>
    <row r="113" spans="1:4" x14ac:dyDescent="0.3">
      <c r="A113" s="54" t="s">
        <v>194</v>
      </c>
      <c r="B113" s="56">
        <v>1.507484290051659</v>
      </c>
    </row>
    <row r="114" spans="1:4" x14ac:dyDescent="0.3">
      <c r="A114" s="54"/>
      <c r="B114" s="54"/>
    </row>
    <row r="115" spans="1:4" x14ac:dyDescent="0.3">
      <c r="A115" s="54" t="s">
        <v>195</v>
      </c>
      <c r="B115" s="57">
        <v>45169</v>
      </c>
    </row>
    <row r="117" spans="1:4" ht="70.05" customHeight="1" x14ac:dyDescent="0.3">
      <c r="A117" s="72" t="s">
        <v>196</v>
      </c>
      <c r="B117" s="72" t="s">
        <v>197</v>
      </c>
      <c r="C117" s="72" t="s">
        <v>5</v>
      </c>
      <c r="D117" s="72" t="s">
        <v>6</v>
      </c>
    </row>
    <row r="118" spans="1:4" ht="70.05" customHeight="1" x14ac:dyDescent="0.3">
      <c r="A118" s="72" t="s">
        <v>300</v>
      </c>
      <c r="B118" s="72"/>
      <c r="C118" s="72" t="s">
        <v>11</v>
      </c>
      <c r="D11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9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1908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1909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101687</v>
      </c>
      <c r="E8" s="14">
        <v>1597.96</v>
      </c>
      <c r="F8" s="15">
        <v>5.5800000000000002E-2</v>
      </c>
      <c r="G8" s="15"/>
    </row>
    <row r="9" spans="1:8" x14ac:dyDescent="0.3">
      <c r="A9" s="12" t="s">
        <v>1150</v>
      </c>
      <c r="B9" s="30" t="s">
        <v>1151</v>
      </c>
      <c r="C9" s="30" t="s">
        <v>1152</v>
      </c>
      <c r="D9" s="13">
        <v>307800</v>
      </c>
      <c r="E9" s="14">
        <v>1318.62</v>
      </c>
      <c r="F9" s="15">
        <v>4.5999999999999999E-2</v>
      </c>
      <c r="G9" s="15"/>
    </row>
    <row r="10" spans="1:8" x14ac:dyDescent="0.3">
      <c r="A10" s="12" t="s">
        <v>1164</v>
      </c>
      <c r="B10" s="30" t="s">
        <v>1165</v>
      </c>
      <c r="C10" s="30" t="s">
        <v>1166</v>
      </c>
      <c r="D10" s="13">
        <v>160000</v>
      </c>
      <c r="E10" s="14">
        <v>1267.52</v>
      </c>
      <c r="F10" s="15">
        <v>4.4299999999999999E-2</v>
      </c>
      <c r="G10" s="15"/>
    </row>
    <row r="11" spans="1:8" x14ac:dyDescent="0.3">
      <c r="A11" s="12" t="s">
        <v>1140</v>
      </c>
      <c r="B11" s="30" t="s">
        <v>1141</v>
      </c>
      <c r="C11" s="30" t="s">
        <v>1116</v>
      </c>
      <c r="D11" s="13">
        <v>54300</v>
      </c>
      <c r="E11" s="14">
        <v>955</v>
      </c>
      <c r="F11" s="15">
        <v>3.3399999999999999E-2</v>
      </c>
      <c r="G11" s="15"/>
    </row>
    <row r="12" spans="1:8" x14ac:dyDescent="0.3">
      <c r="A12" s="12" t="s">
        <v>1212</v>
      </c>
      <c r="B12" s="30" t="s">
        <v>1213</v>
      </c>
      <c r="C12" s="30" t="s">
        <v>1214</v>
      </c>
      <c r="D12" s="13">
        <v>215000</v>
      </c>
      <c r="E12" s="14">
        <v>945.36</v>
      </c>
      <c r="F12" s="15">
        <v>3.3000000000000002E-2</v>
      </c>
      <c r="G12" s="15"/>
    </row>
    <row r="13" spans="1:8" x14ac:dyDescent="0.3">
      <c r="A13" s="12" t="s">
        <v>1333</v>
      </c>
      <c r="B13" s="30" t="s">
        <v>1334</v>
      </c>
      <c r="C13" s="30" t="s">
        <v>1116</v>
      </c>
      <c r="D13" s="13">
        <v>152948</v>
      </c>
      <c r="E13" s="14">
        <v>858.57</v>
      </c>
      <c r="F13" s="15">
        <v>0.03</v>
      </c>
      <c r="G13" s="15"/>
    </row>
    <row r="14" spans="1:8" x14ac:dyDescent="0.3">
      <c r="A14" s="12" t="s">
        <v>1125</v>
      </c>
      <c r="B14" s="30" t="s">
        <v>1126</v>
      </c>
      <c r="C14" s="30" t="s">
        <v>1116</v>
      </c>
      <c r="D14" s="13">
        <v>534075</v>
      </c>
      <c r="E14" s="14">
        <v>768.8</v>
      </c>
      <c r="F14" s="15">
        <v>2.6800000000000001E-2</v>
      </c>
      <c r="G14" s="15"/>
    </row>
    <row r="15" spans="1:8" x14ac:dyDescent="0.3">
      <c r="A15" s="12" t="s">
        <v>1117</v>
      </c>
      <c r="B15" s="30" t="s">
        <v>1118</v>
      </c>
      <c r="C15" s="30" t="s">
        <v>1119</v>
      </c>
      <c r="D15" s="13">
        <v>29000</v>
      </c>
      <c r="E15" s="14">
        <v>698.03</v>
      </c>
      <c r="F15" s="15">
        <v>2.4400000000000002E-2</v>
      </c>
      <c r="G15" s="15"/>
    </row>
    <row r="16" spans="1:8" x14ac:dyDescent="0.3">
      <c r="A16" s="12" t="s">
        <v>1130</v>
      </c>
      <c r="B16" s="30" t="s">
        <v>1131</v>
      </c>
      <c r="C16" s="30" t="s">
        <v>1116</v>
      </c>
      <c r="D16" s="13">
        <v>71555</v>
      </c>
      <c r="E16" s="14">
        <v>686.03</v>
      </c>
      <c r="F16" s="15">
        <v>2.4E-2</v>
      </c>
      <c r="G16" s="15"/>
    </row>
    <row r="17" spans="1:7" x14ac:dyDescent="0.3">
      <c r="A17" s="12" t="s">
        <v>1198</v>
      </c>
      <c r="B17" s="30" t="s">
        <v>1199</v>
      </c>
      <c r="C17" s="30" t="s">
        <v>1176</v>
      </c>
      <c r="D17" s="13">
        <v>438000</v>
      </c>
      <c r="E17" s="14">
        <v>677.15</v>
      </c>
      <c r="F17" s="15">
        <v>2.3599999999999999E-2</v>
      </c>
      <c r="G17" s="15"/>
    </row>
    <row r="18" spans="1:7" x14ac:dyDescent="0.3">
      <c r="A18" s="12" t="s">
        <v>1172</v>
      </c>
      <c r="B18" s="30" t="s">
        <v>1173</v>
      </c>
      <c r="C18" s="30" t="s">
        <v>1163</v>
      </c>
      <c r="D18" s="13">
        <v>503934</v>
      </c>
      <c r="E18" s="14">
        <v>619.33000000000004</v>
      </c>
      <c r="F18" s="15">
        <v>2.1600000000000001E-2</v>
      </c>
      <c r="G18" s="15"/>
    </row>
    <row r="19" spans="1:7" x14ac:dyDescent="0.3">
      <c r="A19" s="12" t="s">
        <v>1356</v>
      </c>
      <c r="B19" s="30" t="s">
        <v>1357</v>
      </c>
      <c r="C19" s="30" t="s">
        <v>1183</v>
      </c>
      <c r="D19" s="13">
        <v>10349</v>
      </c>
      <c r="E19" s="14">
        <v>565.72</v>
      </c>
      <c r="F19" s="15">
        <v>1.9800000000000002E-2</v>
      </c>
      <c r="G19" s="15"/>
    </row>
    <row r="20" spans="1:7" x14ac:dyDescent="0.3">
      <c r="A20" s="12" t="s">
        <v>1186</v>
      </c>
      <c r="B20" s="30" t="s">
        <v>1187</v>
      </c>
      <c r="C20" s="30" t="s">
        <v>1116</v>
      </c>
      <c r="D20" s="13">
        <v>31723</v>
      </c>
      <c r="E20" s="14">
        <v>437.19</v>
      </c>
      <c r="F20" s="15">
        <v>1.5299999999999999E-2</v>
      </c>
      <c r="G20" s="15"/>
    </row>
    <row r="21" spans="1:7" x14ac:dyDescent="0.3">
      <c r="A21" s="12" t="s">
        <v>1659</v>
      </c>
      <c r="B21" s="30" t="s">
        <v>1660</v>
      </c>
      <c r="C21" s="30" t="s">
        <v>1661</v>
      </c>
      <c r="D21" s="13">
        <v>15356</v>
      </c>
      <c r="E21" s="14">
        <v>415.03</v>
      </c>
      <c r="F21" s="15">
        <v>1.4500000000000001E-2</v>
      </c>
      <c r="G21" s="15"/>
    </row>
    <row r="22" spans="1:7" x14ac:dyDescent="0.3">
      <c r="A22" s="12" t="s">
        <v>1235</v>
      </c>
      <c r="B22" s="30" t="s">
        <v>1236</v>
      </c>
      <c r="C22" s="30" t="s">
        <v>1183</v>
      </c>
      <c r="D22" s="13">
        <v>10232</v>
      </c>
      <c r="E22" s="14">
        <v>343.47</v>
      </c>
      <c r="F22" s="15">
        <v>1.2E-2</v>
      </c>
      <c r="G22" s="15"/>
    </row>
    <row r="23" spans="1:7" x14ac:dyDescent="0.3">
      <c r="A23" s="12" t="s">
        <v>1220</v>
      </c>
      <c r="B23" s="30" t="s">
        <v>1221</v>
      </c>
      <c r="C23" s="30" t="s">
        <v>1152</v>
      </c>
      <c r="D23" s="13">
        <v>16800</v>
      </c>
      <c r="E23" s="14">
        <v>336.97</v>
      </c>
      <c r="F23" s="15">
        <v>1.18E-2</v>
      </c>
      <c r="G23" s="15"/>
    </row>
    <row r="24" spans="1:7" x14ac:dyDescent="0.3">
      <c r="A24" s="12" t="s">
        <v>1335</v>
      </c>
      <c r="B24" s="30" t="s">
        <v>1336</v>
      </c>
      <c r="C24" s="30" t="s">
        <v>1243</v>
      </c>
      <c r="D24" s="13">
        <v>74000</v>
      </c>
      <c r="E24" s="14">
        <v>311.47000000000003</v>
      </c>
      <c r="F24" s="15">
        <v>1.09E-2</v>
      </c>
      <c r="G24" s="15"/>
    </row>
    <row r="25" spans="1:7" x14ac:dyDescent="0.3">
      <c r="A25" s="12" t="s">
        <v>1184</v>
      </c>
      <c r="B25" s="30" t="s">
        <v>1185</v>
      </c>
      <c r="C25" s="30" t="s">
        <v>1144</v>
      </c>
      <c r="D25" s="13">
        <v>3024</v>
      </c>
      <c r="E25" s="14">
        <v>302.51</v>
      </c>
      <c r="F25" s="15">
        <v>1.06E-2</v>
      </c>
      <c r="G25" s="15"/>
    </row>
    <row r="26" spans="1:7" x14ac:dyDescent="0.3">
      <c r="A26" s="12" t="s">
        <v>1181</v>
      </c>
      <c r="B26" s="30" t="s">
        <v>1182</v>
      </c>
      <c r="C26" s="30" t="s">
        <v>1183</v>
      </c>
      <c r="D26" s="13">
        <v>20100</v>
      </c>
      <c r="E26" s="14">
        <v>288.52999999999997</v>
      </c>
      <c r="F26" s="15">
        <v>1.01E-2</v>
      </c>
      <c r="G26" s="15"/>
    </row>
    <row r="27" spans="1:7" x14ac:dyDescent="0.3">
      <c r="A27" s="12" t="s">
        <v>1231</v>
      </c>
      <c r="B27" s="30" t="s">
        <v>1232</v>
      </c>
      <c r="C27" s="30" t="s">
        <v>1160</v>
      </c>
      <c r="D27" s="13">
        <v>33133</v>
      </c>
      <c r="E27" s="14">
        <v>283.75</v>
      </c>
      <c r="F27" s="15">
        <v>9.9000000000000008E-3</v>
      </c>
      <c r="G27" s="15"/>
    </row>
    <row r="28" spans="1:7" x14ac:dyDescent="0.3">
      <c r="A28" s="12" t="s">
        <v>1327</v>
      </c>
      <c r="B28" s="30" t="s">
        <v>1328</v>
      </c>
      <c r="C28" s="30" t="s">
        <v>1157</v>
      </c>
      <c r="D28" s="13">
        <v>49500</v>
      </c>
      <c r="E28" s="14">
        <v>279.13</v>
      </c>
      <c r="F28" s="15">
        <v>9.7000000000000003E-3</v>
      </c>
      <c r="G28" s="15"/>
    </row>
    <row r="29" spans="1:7" x14ac:dyDescent="0.3">
      <c r="A29" s="12" t="s">
        <v>1135</v>
      </c>
      <c r="B29" s="30" t="s">
        <v>1136</v>
      </c>
      <c r="C29" s="30" t="s">
        <v>1116</v>
      </c>
      <c r="D29" s="13">
        <v>416000</v>
      </c>
      <c r="E29" s="14">
        <v>262.08</v>
      </c>
      <c r="F29" s="15">
        <v>9.1999999999999998E-3</v>
      </c>
      <c r="G29" s="15"/>
    </row>
    <row r="30" spans="1:7" x14ac:dyDescent="0.3">
      <c r="A30" s="12" t="s">
        <v>1120</v>
      </c>
      <c r="B30" s="30" t="s">
        <v>1121</v>
      </c>
      <c r="C30" s="30" t="s">
        <v>1122</v>
      </c>
      <c r="D30" s="13">
        <v>10500</v>
      </c>
      <c r="E30" s="14">
        <v>254.02</v>
      </c>
      <c r="F30" s="15">
        <v>8.8999999999999999E-3</v>
      </c>
      <c r="G30" s="15"/>
    </row>
    <row r="31" spans="1:7" x14ac:dyDescent="0.3">
      <c r="A31" s="12" t="s">
        <v>1662</v>
      </c>
      <c r="B31" s="30" t="s">
        <v>1663</v>
      </c>
      <c r="C31" s="30" t="s">
        <v>1176</v>
      </c>
      <c r="D31" s="13">
        <v>3357</v>
      </c>
      <c r="E31" s="14">
        <v>240.46</v>
      </c>
      <c r="F31" s="15">
        <v>8.3999999999999995E-3</v>
      </c>
      <c r="G31" s="15"/>
    </row>
    <row r="32" spans="1:7" x14ac:dyDescent="0.3">
      <c r="A32" s="12" t="s">
        <v>1910</v>
      </c>
      <c r="B32" s="30" t="s">
        <v>1911</v>
      </c>
      <c r="C32" s="30" t="s">
        <v>1116</v>
      </c>
      <c r="D32" s="13">
        <v>500100</v>
      </c>
      <c r="E32" s="14">
        <v>239.05</v>
      </c>
      <c r="F32" s="15">
        <v>8.3000000000000001E-3</v>
      </c>
      <c r="G32" s="15"/>
    </row>
    <row r="33" spans="1:7" x14ac:dyDescent="0.3">
      <c r="A33" s="12" t="s">
        <v>1127</v>
      </c>
      <c r="B33" s="30" t="s">
        <v>1128</v>
      </c>
      <c r="C33" s="30" t="s">
        <v>1129</v>
      </c>
      <c r="D33" s="13">
        <v>20189</v>
      </c>
      <c r="E33" s="14">
        <v>224.42</v>
      </c>
      <c r="F33" s="15">
        <v>7.7999999999999996E-3</v>
      </c>
      <c r="G33" s="15"/>
    </row>
    <row r="34" spans="1:7" x14ac:dyDescent="0.3">
      <c r="A34" s="12" t="s">
        <v>1237</v>
      </c>
      <c r="B34" s="30" t="s">
        <v>1238</v>
      </c>
      <c r="C34" s="30" t="s">
        <v>1129</v>
      </c>
      <c r="D34" s="13">
        <v>3912</v>
      </c>
      <c r="E34" s="14">
        <v>219.38</v>
      </c>
      <c r="F34" s="15">
        <v>7.7000000000000002E-3</v>
      </c>
      <c r="G34" s="15"/>
    </row>
    <row r="35" spans="1:7" x14ac:dyDescent="0.3">
      <c r="A35" s="12" t="s">
        <v>1177</v>
      </c>
      <c r="B35" s="30" t="s">
        <v>1178</v>
      </c>
      <c r="C35" s="30" t="s">
        <v>1116</v>
      </c>
      <c r="D35" s="13">
        <v>22200</v>
      </c>
      <c r="E35" s="14">
        <v>216.12</v>
      </c>
      <c r="F35" s="15">
        <v>7.4999999999999997E-3</v>
      </c>
      <c r="G35" s="15"/>
    </row>
    <row r="36" spans="1:7" x14ac:dyDescent="0.3">
      <c r="A36" s="12" t="s">
        <v>1331</v>
      </c>
      <c r="B36" s="30" t="s">
        <v>1332</v>
      </c>
      <c r="C36" s="30" t="s">
        <v>1265</v>
      </c>
      <c r="D36" s="13">
        <v>17500</v>
      </c>
      <c r="E36" s="14">
        <v>176.32</v>
      </c>
      <c r="F36" s="15">
        <v>6.1999999999999998E-3</v>
      </c>
      <c r="G36" s="15"/>
    </row>
    <row r="37" spans="1:7" x14ac:dyDescent="0.3">
      <c r="A37" s="12" t="s">
        <v>1358</v>
      </c>
      <c r="B37" s="30" t="s">
        <v>1359</v>
      </c>
      <c r="C37" s="30" t="s">
        <v>1129</v>
      </c>
      <c r="D37" s="13">
        <v>17400</v>
      </c>
      <c r="E37" s="14">
        <v>133.43</v>
      </c>
      <c r="F37" s="15">
        <v>4.7000000000000002E-3</v>
      </c>
      <c r="G37" s="15"/>
    </row>
    <row r="38" spans="1:7" x14ac:dyDescent="0.3">
      <c r="A38" s="12" t="s">
        <v>1169</v>
      </c>
      <c r="B38" s="30" t="s">
        <v>1170</v>
      </c>
      <c r="C38" s="30" t="s">
        <v>1171</v>
      </c>
      <c r="D38" s="13">
        <v>59373</v>
      </c>
      <c r="E38" s="14">
        <v>130.80000000000001</v>
      </c>
      <c r="F38" s="15">
        <v>4.5999999999999999E-3</v>
      </c>
      <c r="G38" s="15"/>
    </row>
    <row r="39" spans="1:7" x14ac:dyDescent="0.3">
      <c r="A39" s="12" t="s">
        <v>1256</v>
      </c>
      <c r="B39" s="30" t="s">
        <v>1257</v>
      </c>
      <c r="C39" s="30" t="s">
        <v>1183</v>
      </c>
      <c r="D39" s="13">
        <v>10500</v>
      </c>
      <c r="E39" s="14">
        <v>123.08</v>
      </c>
      <c r="F39" s="15">
        <v>4.3E-3</v>
      </c>
      <c r="G39" s="15"/>
    </row>
    <row r="40" spans="1:7" x14ac:dyDescent="0.3">
      <c r="A40" s="12" t="s">
        <v>1394</v>
      </c>
      <c r="B40" s="30" t="s">
        <v>1395</v>
      </c>
      <c r="C40" s="30" t="s">
        <v>1152</v>
      </c>
      <c r="D40" s="13">
        <v>1401</v>
      </c>
      <c r="E40" s="14">
        <v>116.25</v>
      </c>
      <c r="F40" s="15">
        <v>4.1000000000000003E-3</v>
      </c>
      <c r="G40" s="15"/>
    </row>
    <row r="41" spans="1:7" x14ac:dyDescent="0.3">
      <c r="A41" s="12" t="s">
        <v>1664</v>
      </c>
      <c r="B41" s="30" t="s">
        <v>1665</v>
      </c>
      <c r="C41" s="30" t="s">
        <v>1214</v>
      </c>
      <c r="D41" s="13">
        <v>4538</v>
      </c>
      <c r="E41" s="14">
        <v>113.68</v>
      </c>
      <c r="F41" s="15">
        <v>4.0000000000000001E-3</v>
      </c>
      <c r="G41" s="15"/>
    </row>
    <row r="42" spans="1:7" x14ac:dyDescent="0.3">
      <c r="A42" s="12" t="s">
        <v>1145</v>
      </c>
      <c r="B42" s="30" t="s">
        <v>1146</v>
      </c>
      <c r="C42" s="30" t="s">
        <v>1147</v>
      </c>
      <c r="D42" s="13">
        <v>23423</v>
      </c>
      <c r="E42" s="14">
        <v>107.71</v>
      </c>
      <c r="F42" s="15">
        <v>3.8E-3</v>
      </c>
      <c r="G42" s="15"/>
    </row>
    <row r="43" spans="1:7" x14ac:dyDescent="0.3">
      <c r="A43" s="12" t="s">
        <v>1308</v>
      </c>
      <c r="B43" s="30" t="s">
        <v>1309</v>
      </c>
      <c r="C43" s="30" t="s">
        <v>1176</v>
      </c>
      <c r="D43" s="13">
        <v>40682</v>
      </c>
      <c r="E43" s="14">
        <v>105.85</v>
      </c>
      <c r="F43" s="15">
        <v>3.7000000000000002E-3</v>
      </c>
      <c r="G43" s="15"/>
    </row>
    <row r="44" spans="1:7" x14ac:dyDescent="0.3">
      <c r="A44" s="12" t="s">
        <v>1698</v>
      </c>
      <c r="B44" s="30" t="s">
        <v>1699</v>
      </c>
      <c r="C44" s="30" t="s">
        <v>1276</v>
      </c>
      <c r="D44" s="13">
        <v>2038</v>
      </c>
      <c r="E44" s="14">
        <v>98.6</v>
      </c>
      <c r="F44" s="15">
        <v>3.3999999999999998E-3</v>
      </c>
      <c r="G44" s="15"/>
    </row>
    <row r="45" spans="1:7" x14ac:dyDescent="0.3">
      <c r="A45" s="12" t="s">
        <v>1373</v>
      </c>
      <c r="B45" s="30" t="s">
        <v>1374</v>
      </c>
      <c r="C45" s="30" t="s">
        <v>1375</v>
      </c>
      <c r="D45" s="13">
        <v>2200</v>
      </c>
      <c r="E45" s="14">
        <v>98.29</v>
      </c>
      <c r="F45" s="15">
        <v>3.3999999999999998E-3</v>
      </c>
      <c r="G45" s="15"/>
    </row>
    <row r="46" spans="1:7" x14ac:dyDescent="0.3">
      <c r="A46" s="12" t="s">
        <v>1249</v>
      </c>
      <c r="B46" s="30" t="s">
        <v>1250</v>
      </c>
      <c r="C46" s="30" t="s">
        <v>1176</v>
      </c>
      <c r="D46" s="13">
        <v>4876</v>
      </c>
      <c r="E46" s="14">
        <v>94.02</v>
      </c>
      <c r="F46" s="15">
        <v>3.3E-3</v>
      </c>
      <c r="G46" s="15"/>
    </row>
    <row r="47" spans="1:7" x14ac:dyDescent="0.3">
      <c r="A47" s="12" t="s">
        <v>1719</v>
      </c>
      <c r="B47" s="30" t="s">
        <v>1720</v>
      </c>
      <c r="C47" s="30" t="s">
        <v>1253</v>
      </c>
      <c r="D47" s="13">
        <v>37400</v>
      </c>
      <c r="E47" s="14">
        <v>92.71</v>
      </c>
      <c r="F47" s="15">
        <v>3.2000000000000002E-3</v>
      </c>
      <c r="G47" s="15"/>
    </row>
    <row r="48" spans="1:7" x14ac:dyDescent="0.3">
      <c r="A48" s="12" t="s">
        <v>1684</v>
      </c>
      <c r="B48" s="30" t="s">
        <v>1685</v>
      </c>
      <c r="C48" s="30" t="s">
        <v>1295</v>
      </c>
      <c r="D48" s="13">
        <v>6510</v>
      </c>
      <c r="E48" s="14">
        <v>87.56</v>
      </c>
      <c r="F48" s="15">
        <v>3.0999999999999999E-3</v>
      </c>
      <c r="G48" s="15"/>
    </row>
    <row r="49" spans="1:7" x14ac:dyDescent="0.3">
      <c r="A49" s="12" t="s">
        <v>1678</v>
      </c>
      <c r="B49" s="30" t="s">
        <v>1679</v>
      </c>
      <c r="C49" s="30" t="s">
        <v>1288</v>
      </c>
      <c r="D49" s="13">
        <v>2200</v>
      </c>
      <c r="E49" s="14">
        <v>81.290000000000006</v>
      </c>
      <c r="F49" s="15">
        <v>2.8E-3</v>
      </c>
      <c r="G49" s="15"/>
    </row>
    <row r="50" spans="1:7" x14ac:dyDescent="0.3">
      <c r="A50" s="12" t="s">
        <v>1912</v>
      </c>
      <c r="B50" s="30" t="s">
        <v>1913</v>
      </c>
      <c r="C50" s="30" t="s">
        <v>1346</v>
      </c>
      <c r="D50" s="13">
        <v>4157</v>
      </c>
      <c r="E50" s="14">
        <v>80.73</v>
      </c>
      <c r="F50" s="15">
        <v>2.8E-3</v>
      </c>
      <c r="G50" s="15"/>
    </row>
    <row r="51" spans="1:7" x14ac:dyDescent="0.3">
      <c r="A51" s="12" t="s">
        <v>1233</v>
      </c>
      <c r="B51" s="30" t="s">
        <v>1234</v>
      </c>
      <c r="C51" s="30" t="s">
        <v>1183</v>
      </c>
      <c r="D51" s="13">
        <v>1500</v>
      </c>
      <c r="E51" s="14">
        <v>80.56</v>
      </c>
      <c r="F51" s="15">
        <v>2.8E-3</v>
      </c>
      <c r="G51" s="15"/>
    </row>
    <row r="52" spans="1:7" x14ac:dyDescent="0.3">
      <c r="A52" s="12" t="s">
        <v>1272</v>
      </c>
      <c r="B52" s="30" t="s">
        <v>1273</v>
      </c>
      <c r="C52" s="30" t="s">
        <v>1219</v>
      </c>
      <c r="D52" s="13">
        <v>1800</v>
      </c>
      <c r="E52" s="14">
        <v>78.87</v>
      </c>
      <c r="F52" s="15">
        <v>2.8E-3</v>
      </c>
      <c r="G52" s="15"/>
    </row>
    <row r="53" spans="1:7" x14ac:dyDescent="0.3">
      <c r="A53" s="12" t="s">
        <v>1413</v>
      </c>
      <c r="B53" s="30" t="s">
        <v>1414</v>
      </c>
      <c r="C53" s="30" t="s">
        <v>1207</v>
      </c>
      <c r="D53" s="13">
        <v>7000</v>
      </c>
      <c r="E53" s="14">
        <v>76.37</v>
      </c>
      <c r="F53" s="15">
        <v>2.7000000000000001E-3</v>
      </c>
      <c r="G53" s="15"/>
    </row>
    <row r="54" spans="1:7" x14ac:dyDescent="0.3">
      <c r="A54" s="12" t="s">
        <v>1693</v>
      </c>
      <c r="B54" s="30" t="s">
        <v>1694</v>
      </c>
      <c r="C54" s="30" t="s">
        <v>1404</v>
      </c>
      <c r="D54" s="13">
        <v>13030</v>
      </c>
      <c r="E54" s="14">
        <v>74.28</v>
      </c>
      <c r="F54" s="15">
        <v>2.5999999999999999E-3</v>
      </c>
      <c r="G54" s="15"/>
    </row>
    <row r="55" spans="1:7" x14ac:dyDescent="0.3">
      <c r="A55" s="12" t="s">
        <v>1447</v>
      </c>
      <c r="B55" s="30" t="s">
        <v>1448</v>
      </c>
      <c r="C55" s="30" t="s">
        <v>1375</v>
      </c>
      <c r="D55" s="13">
        <v>333</v>
      </c>
      <c r="E55" s="14">
        <v>73.209999999999994</v>
      </c>
      <c r="F55" s="15">
        <v>2.5999999999999999E-3</v>
      </c>
      <c r="G55" s="15"/>
    </row>
    <row r="56" spans="1:7" x14ac:dyDescent="0.3">
      <c r="A56" s="12" t="s">
        <v>1123</v>
      </c>
      <c r="B56" s="30" t="s">
        <v>1124</v>
      </c>
      <c r="C56" s="30" t="s">
        <v>1116</v>
      </c>
      <c r="D56" s="13">
        <v>38300</v>
      </c>
      <c r="E56" s="14">
        <v>71.680000000000007</v>
      </c>
      <c r="F56" s="15">
        <v>2.5000000000000001E-3</v>
      </c>
      <c r="G56" s="15"/>
    </row>
    <row r="57" spans="1:7" x14ac:dyDescent="0.3">
      <c r="A57" s="12" t="s">
        <v>1449</v>
      </c>
      <c r="B57" s="30" t="s">
        <v>1450</v>
      </c>
      <c r="C57" s="30" t="s">
        <v>1282</v>
      </c>
      <c r="D57" s="13">
        <v>2172</v>
      </c>
      <c r="E57" s="14">
        <v>70.72</v>
      </c>
      <c r="F57" s="15">
        <v>2.5000000000000001E-3</v>
      </c>
      <c r="G57" s="15"/>
    </row>
    <row r="58" spans="1:7" x14ac:dyDescent="0.3">
      <c r="A58" s="12" t="s">
        <v>1758</v>
      </c>
      <c r="B58" s="30" t="s">
        <v>1759</v>
      </c>
      <c r="C58" s="30" t="s">
        <v>1316</v>
      </c>
      <c r="D58" s="13">
        <v>2397</v>
      </c>
      <c r="E58" s="14">
        <v>69.52</v>
      </c>
      <c r="F58" s="15">
        <v>2.3999999999999998E-3</v>
      </c>
      <c r="G58" s="15"/>
    </row>
    <row r="59" spans="1:7" x14ac:dyDescent="0.3">
      <c r="A59" s="12" t="s">
        <v>1314</v>
      </c>
      <c r="B59" s="30" t="s">
        <v>1315</v>
      </c>
      <c r="C59" s="30" t="s">
        <v>1316</v>
      </c>
      <c r="D59" s="13">
        <v>370</v>
      </c>
      <c r="E59" s="14">
        <v>68.72</v>
      </c>
      <c r="F59" s="15">
        <v>2.3999999999999998E-3</v>
      </c>
      <c r="G59" s="15"/>
    </row>
    <row r="60" spans="1:7" x14ac:dyDescent="0.3">
      <c r="A60" s="12" t="s">
        <v>1914</v>
      </c>
      <c r="B60" s="30" t="s">
        <v>1915</v>
      </c>
      <c r="C60" s="30" t="s">
        <v>1316</v>
      </c>
      <c r="D60" s="13">
        <v>494</v>
      </c>
      <c r="E60" s="14">
        <v>68.27</v>
      </c>
      <c r="F60" s="15">
        <v>2.3999999999999998E-3</v>
      </c>
      <c r="G60" s="15"/>
    </row>
    <row r="61" spans="1:7" x14ac:dyDescent="0.3">
      <c r="A61" s="12" t="s">
        <v>1702</v>
      </c>
      <c r="B61" s="30" t="s">
        <v>1703</v>
      </c>
      <c r="C61" s="30" t="s">
        <v>1144</v>
      </c>
      <c r="D61" s="13">
        <v>2000</v>
      </c>
      <c r="E61" s="14">
        <v>66.73</v>
      </c>
      <c r="F61" s="15">
        <v>2.3E-3</v>
      </c>
      <c r="G61" s="15"/>
    </row>
    <row r="62" spans="1:7" x14ac:dyDescent="0.3">
      <c r="A62" s="12" t="s">
        <v>1137</v>
      </c>
      <c r="B62" s="30" t="s">
        <v>1138</v>
      </c>
      <c r="C62" s="30" t="s">
        <v>1139</v>
      </c>
      <c r="D62" s="13">
        <v>54000</v>
      </c>
      <c r="E62" s="14">
        <v>66.45</v>
      </c>
      <c r="F62" s="15">
        <v>2.3E-3</v>
      </c>
      <c r="G62" s="15"/>
    </row>
    <row r="63" spans="1:7" x14ac:dyDescent="0.3">
      <c r="A63" s="12" t="s">
        <v>1763</v>
      </c>
      <c r="B63" s="30" t="s">
        <v>1764</v>
      </c>
      <c r="C63" s="30" t="s">
        <v>1183</v>
      </c>
      <c r="D63" s="13">
        <v>5560</v>
      </c>
      <c r="E63" s="14">
        <v>65.38</v>
      </c>
      <c r="F63" s="15">
        <v>2.3E-3</v>
      </c>
      <c r="G63" s="15"/>
    </row>
    <row r="64" spans="1:7" x14ac:dyDescent="0.3">
      <c r="A64" s="12" t="s">
        <v>1668</v>
      </c>
      <c r="B64" s="30" t="s">
        <v>1669</v>
      </c>
      <c r="C64" s="30" t="s">
        <v>1176</v>
      </c>
      <c r="D64" s="13">
        <v>4586</v>
      </c>
      <c r="E64" s="14">
        <v>64.92</v>
      </c>
      <c r="F64" s="15">
        <v>2.3E-3</v>
      </c>
      <c r="G64" s="15"/>
    </row>
    <row r="65" spans="1:7" x14ac:dyDescent="0.3">
      <c r="A65" s="12" t="s">
        <v>1306</v>
      </c>
      <c r="B65" s="30" t="s">
        <v>1307</v>
      </c>
      <c r="C65" s="30" t="s">
        <v>1129</v>
      </c>
      <c r="D65" s="13">
        <v>10000</v>
      </c>
      <c r="E65" s="14">
        <v>62.59</v>
      </c>
      <c r="F65" s="15">
        <v>2.2000000000000001E-3</v>
      </c>
      <c r="G65" s="15"/>
    </row>
    <row r="66" spans="1:7" x14ac:dyDescent="0.3">
      <c r="A66" s="12" t="s">
        <v>1674</v>
      </c>
      <c r="B66" s="30" t="s">
        <v>1675</v>
      </c>
      <c r="C66" s="30" t="s">
        <v>1171</v>
      </c>
      <c r="D66" s="13">
        <v>9465</v>
      </c>
      <c r="E66" s="14">
        <v>62.18</v>
      </c>
      <c r="F66" s="15">
        <v>2.2000000000000001E-3</v>
      </c>
      <c r="G66" s="15"/>
    </row>
    <row r="67" spans="1:7" x14ac:dyDescent="0.3">
      <c r="A67" s="12" t="s">
        <v>1228</v>
      </c>
      <c r="B67" s="30" t="s">
        <v>1229</v>
      </c>
      <c r="C67" s="30" t="s">
        <v>1230</v>
      </c>
      <c r="D67" s="13">
        <v>3653</v>
      </c>
      <c r="E67" s="14">
        <v>61.67</v>
      </c>
      <c r="F67" s="15">
        <v>2.2000000000000001E-3</v>
      </c>
      <c r="G67" s="15"/>
    </row>
    <row r="68" spans="1:7" x14ac:dyDescent="0.3">
      <c r="A68" s="12" t="s">
        <v>1179</v>
      </c>
      <c r="B68" s="30" t="s">
        <v>1180</v>
      </c>
      <c r="C68" s="30" t="s">
        <v>1176</v>
      </c>
      <c r="D68" s="13">
        <v>5205</v>
      </c>
      <c r="E68" s="14">
        <v>58.39</v>
      </c>
      <c r="F68" s="15">
        <v>2E-3</v>
      </c>
      <c r="G68" s="15"/>
    </row>
    <row r="69" spans="1:7" x14ac:dyDescent="0.3">
      <c r="A69" s="12" t="s">
        <v>1312</v>
      </c>
      <c r="B69" s="30" t="s">
        <v>1313</v>
      </c>
      <c r="C69" s="30" t="s">
        <v>1176</v>
      </c>
      <c r="D69" s="13">
        <v>3782</v>
      </c>
      <c r="E69" s="14">
        <v>56.31</v>
      </c>
      <c r="F69" s="15">
        <v>2E-3</v>
      </c>
      <c r="G69" s="15"/>
    </row>
    <row r="70" spans="1:7" x14ac:dyDescent="0.3">
      <c r="A70" s="12" t="s">
        <v>1713</v>
      </c>
      <c r="B70" s="30" t="s">
        <v>1714</v>
      </c>
      <c r="C70" s="30" t="s">
        <v>1183</v>
      </c>
      <c r="D70" s="13">
        <v>772</v>
      </c>
      <c r="E70" s="14">
        <v>55.95</v>
      </c>
      <c r="F70" s="15">
        <v>2E-3</v>
      </c>
      <c r="G70" s="15"/>
    </row>
    <row r="71" spans="1:7" x14ac:dyDescent="0.3">
      <c r="A71" s="12" t="s">
        <v>1341</v>
      </c>
      <c r="B71" s="30" t="s">
        <v>1342</v>
      </c>
      <c r="C71" s="30" t="s">
        <v>1343</v>
      </c>
      <c r="D71" s="13">
        <v>23294</v>
      </c>
      <c r="E71" s="14">
        <v>53.59</v>
      </c>
      <c r="F71" s="15">
        <v>1.9E-3</v>
      </c>
      <c r="G71" s="15"/>
    </row>
    <row r="72" spans="1:7" x14ac:dyDescent="0.3">
      <c r="A72" s="12" t="s">
        <v>1670</v>
      </c>
      <c r="B72" s="30" t="s">
        <v>1671</v>
      </c>
      <c r="C72" s="30" t="s">
        <v>1253</v>
      </c>
      <c r="D72" s="13">
        <v>8632</v>
      </c>
      <c r="E72" s="14">
        <v>51.17</v>
      </c>
      <c r="F72" s="15">
        <v>1.8E-3</v>
      </c>
      <c r="G72" s="15"/>
    </row>
    <row r="73" spans="1:7" x14ac:dyDescent="0.3">
      <c r="A73" s="12" t="s">
        <v>1174</v>
      </c>
      <c r="B73" s="30" t="s">
        <v>1175</v>
      </c>
      <c r="C73" s="30" t="s">
        <v>1176</v>
      </c>
      <c r="D73" s="13">
        <v>40000</v>
      </c>
      <c r="E73" s="14">
        <v>48.7</v>
      </c>
      <c r="F73" s="15">
        <v>1.6999999999999999E-3</v>
      </c>
      <c r="G73" s="15"/>
    </row>
    <row r="74" spans="1:7" x14ac:dyDescent="0.3">
      <c r="A74" s="12" t="s">
        <v>1266</v>
      </c>
      <c r="B74" s="30" t="s">
        <v>1267</v>
      </c>
      <c r="C74" s="30" t="s">
        <v>1129</v>
      </c>
      <c r="D74" s="13">
        <v>17500</v>
      </c>
      <c r="E74" s="14">
        <v>45.39</v>
      </c>
      <c r="F74" s="15">
        <v>1.6000000000000001E-3</v>
      </c>
      <c r="G74" s="15"/>
    </row>
    <row r="75" spans="1:7" x14ac:dyDescent="0.3">
      <c r="A75" s="12" t="s">
        <v>1349</v>
      </c>
      <c r="B75" s="30" t="s">
        <v>1350</v>
      </c>
      <c r="C75" s="30" t="s">
        <v>1144</v>
      </c>
      <c r="D75" s="13">
        <v>2851</v>
      </c>
      <c r="E75" s="14">
        <v>40.479999999999997</v>
      </c>
      <c r="F75" s="15">
        <v>1.4E-3</v>
      </c>
      <c r="G75" s="15"/>
    </row>
    <row r="76" spans="1:7" x14ac:dyDescent="0.3">
      <c r="A76" s="12" t="s">
        <v>1196</v>
      </c>
      <c r="B76" s="30" t="s">
        <v>1197</v>
      </c>
      <c r="C76" s="30" t="s">
        <v>1116</v>
      </c>
      <c r="D76" s="13">
        <v>11798</v>
      </c>
      <c r="E76" s="14">
        <v>37.799999999999997</v>
      </c>
      <c r="F76" s="15">
        <v>1.2999999999999999E-3</v>
      </c>
      <c r="G76" s="15"/>
    </row>
    <row r="77" spans="1:7" x14ac:dyDescent="0.3">
      <c r="A77" s="12" t="s">
        <v>1916</v>
      </c>
      <c r="B77" s="30" t="s">
        <v>1917</v>
      </c>
      <c r="C77" s="30" t="s">
        <v>1253</v>
      </c>
      <c r="D77" s="13">
        <v>12000</v>
      </c>
      <c r="E77" s="14">
        <v>37.01</v>
      </c>
      <c r="F77" s="15">
        <v>1.2999999999999999E-3</v>
      </c>
      <c r="G77" s="15"/>
    </row>
    <row r="78" spans="1:7" x14ac:dyDescent="0.3">
      <c r="A78" s="12" t="s">
        <v>1672</v>
      </c>
      <c r="B78" s="30" t="s">
        <v>1673</v>
      </c>
      <c r="C78" s="30" t="s">
        <v>1176</v>
      </c>
      <c r="D78" s="13">
        <v>12000</v>
      </c>
      <c r="E78" s="14">
        <v>28.02</v>
      </c>
      <c r="F78" s="15">
        <v>1E-3</v>
      </c>
      <c r="G78" s="15"/>
    </row>
    <row r="79" spans="1:7" x14ac:dyDescent="0.3">
      <c r="A79" s="12" t="s">
        <v>1676</v>
      </c>
      <c r="B79" s="30" t="s">
        <v>1677</v>
      </c>
      <c r="C79" s="30" t="s">
        <v>1116</v>
      </c>
      <c r="D79" s="13">
        <v>5000</v>
      </c>
      <c r="E79" s="14">
        <v>18.93</v>
      </c>
      <c r="F79" s="15">
        <v>6.9999999999999999E-4</v>
      </c>
      <c r="G79" s="15"/>
    </row>
    <row r="80" spans="1:7" x14ac:dyDescent="0.3">
      <c r="A80" s="12" t="s">
        <v>1431</v>
      </c>
      <c r="B80" s="30" t="s">
        <v>1432</v>
      </c>
      <c r="C80" s="30" t="s">
        <v>1176</v>
      </c>
      <c r="D80" s="13">
        <v>1000</v>
      </c>
      <c r="E80" s="14">
        <v>8.17</v>
      </c>
      <c r="F80" s="15">
        <v>2.9999999999999997E-4</v>
      </c>
      <c r="G80" s="15"/>
    </row>
    <row r="81" spans="1:7" x14ac:dyDescent="0.3">
      <c r="A81" s="12" t="s">
        <v>1415</v>
      </c>
      <c r="B81" s="30" t="s">
        <v>1416</v>
      </c>
      <c r="C81" s="30" t="s">
        <v>1129</v>
      </c>
      <c r="D81" s="13">
        <v>34</v>
      </c>
      <c r="E81" s="14">
        <v>7.86</v>
      </c>
      <c r="F81" s="15">
        <v>2.9999999999999997E-4</v>
      </c>
      <c r="G81" s="15"/>
    </row>
    <row r="82" spans="1:7" x14ac:dyDescent="0.3">
      <c r="A82" s="16" t="s">
        <v>120</v>
      </c>
      <c r="B82" s="31"/>
      <c r="C82" s="31"/>
      <c r="D82" s="17"/>
      <c r="E82" s="37">
        <v>18981.88</v>
      </c>
      <c r="F82" s="38">
        <v>0.66349999999999998</v>
      </c>
      <c r="G82" s="20"/>
    </row>
    <row r="83" spans="1:7" x14ac:dyDescent="0.3">
      <c r="A83" s="16" t="s">
        <v>1453</v>
      </c>
      <c r="B83" s="30"/>
      <c r="C83" s="30"/>
      <c r="D83" s="13"/>
      <c r="E83" s="14"/>
      <c r="F83" s="15"/>
      <c r="G83" s="15"/>
    </row>
    <row r="84" spans="1:7" x14ac:dyDescent="0.3">
      <c r="A84" s="16" t="s">
        <v>120</v>
      </c>
      <c r="B84" s="30"/>
      <c r="C84" s="30"/>
      <c r="D84" s="13"/>
      <c r="E84" s="39" t="s">
        <v>112</v>
      </c>
      <c r="F84" s="40" t="s">
        <v>112</v>
      </c>
      <c r="G84" s="15"/>
    </row>
    <row r="85" spans="1:7" x14ac:dyDescent="0.3">
      <c r="A85" s="21" t="s">
        <v>150</v>
      </c>
      <c r="B85" s="32"/>
      <c r="C85" s="32"/>
      <c r="D85" s="22"/>
      <c r="E85" s="27">
        <v>18981.88</v>
      </c>
      <c r="F85" s="28">
        <v>0.66349999999999998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6" t="s">
        <v>1454</v>
      </c>
      <c r="B87" s="30"/>
      <c r="C87" s="30"/>
      <c r="D87" s="13"/>
      <c r="E87" s="14"/>
      <c r="F87" s="15"/>
      <c r="G87" s="15"/>
    </row>
    <row r="88" spans="1:7" x14ac:dyDescent="0.3">
      <c r="A88" s="16" t="s">
        <v>1455</v>
      </c>
      <c r="B88" s="30"/>
      <c r="C88" s="30"/>
      <c r="D88" s="13"/>
      <c r="E88" s="14"/>
      <c r="F88" s="15"/>
      <c r="G88" s="15"/>
    </row>
    <row r="89" spans="1:7" x14ac:dyDescent="0.3">
      <c r="A89" s="12" t="s">
        <v>1466</v>
      </c>
      <c r="B89" s="30"/>
      <c r="C89" s="30" t="s">
        <v>1176</v>
      </c>
      <c r="D89" s="13">
        <v>4800</v>
      </c>
      <c r="E89" s="14">
        <v>39.450000000000003</v>
      </c>
      <c r="F89" s="15">
        <v>1.377E-3</v>
      </c>
      <c r="G89" s="15"/>
    </row>
    <row r="90" spans="1:7" x14ac:dyDescent="0.3">
      <c r="A90" s="12" t="s">
        <v>1550</v>
      </c>
      <c r="B90" s="30"/>
      <c r="C90" s="30" t="s">
        <v>1176</v>
      </c>
      <c r="D90" s="41">
        <v>-1800</v>
      </c>
      <c r="E90" s="23">
        <v>-34.9</v>
      </c>
      <c r="F90" s="24">
        <v>-1.2179999999999999E-3</v>
      </c>
      <c r="G90" s="15"/>
    </row>
    <row r="91" spans="1:7" x14ac:dyDescent="0.3">
      <c r="A91" s="12" t="s">
        <v>1542</v>
      </c>
      <c r="B91" s="30"/>
      <c r="C91" s="30" t="s">
        <v>1129</v>
      </c>
      <c r="D91" s="41">
        <v>-17500</v>
      </c>
      <c r="E91" s="23">
        <v>-45.62</v>
      </c>
      <c r="F91" s="24">
        <v>-1.593E-3</v>
      </c>
      <c r="G91" s="15"/>
    </row>
    <row r="92" spans="1:7" x14ac:dyDescent="0.3">
      <c r="A92" s="12" t="s">
        <v>1581</v>
      </c>
      <c r="B92" s="30"/>
      <c r="C92" s="30" t="s">
        <v>1176</v>
      </c>
      <c r="D92" s="41">
        <v>-40000</v>
      </c>
      <c r="E92" s="23">
        <v>-48.94</v>
      </c>
      <c r="F92" s="24">
        <v>-1.709E-3</v>
      </c>
      <c r="G92" s="15"/>
    </row>
    <row r="93" spans="1:7" x14ac:dyDescent="0.3">
      <c r="A93" s="12" t="s">
        <v>1596</v>
      </c>
      <c r="B93" s="30"/>
      <c r="C93" s="30" t="s">
        <v>1139</v>
      </c>
      <c r="D93" s="41">
        <v>-54000</v>
      </c>
      <c r="E93" s="23">
        <v>-66.72</v>
      </c>
      <c r="F93" s="24">
        <v>-2.3289999999999999E-3</v>
      </c>
      <c r="G93" s="15"/>
    </row>
    <row r="94" spans="1:7" x14ac:dyDescent="0.3">
      <c r="A94" s="12" t="s">
        <v>1475</v>
      </c>
      <c r="B94" s="30"/>
      <c r="C94" s="30" t="s">
        <v>1207</v>
      </c>
      <c r="D94" s="41">
        <v>-7000</v>
      </c>
      <c r="E94" s="23">
        <v>-76.69</v>
      </c>
      <c r="F94" s="24">
        <v>-2.6779999999999998E-3</v>
      </c>
      <c r="G94" s="15"/>
    </row>
    <row r="95" spans="1:7" x14ac:dyDescent="0.3">
      <c r="A95" s="12" t="s">
        <v>1600</v>
      </c>
      <c r="B95" s="30"/>
      <c r="C95" s="30" t="s">
        <v>1129</v>
      </c>
      <c r="D95" s="41">
        <v>-7000</v>
      </c>
      <c r="E95" s="23">
        <v>-78.16</v>
      </c>
      <c r="F95" s="24">
        <v>-2.7290000000000001E-3</v>
      </c>
      <c r="G95" s="15"/>
    </row>
    <row r="96" spans="1:7" x14ac:dyDescent="0.3">
      <c r="A96" s="12" t="s">
        <v>1578</v>
      </c>
      <c r="B96" s="30"/>
      <c r="C96" s="30" t="s">
        <v>1144</v>
      </c>
      <c r="D96" s="41">
        <v>-800</v>
      </c>
      <c r="E96" s="23">
        <v>-80.599999999999994</v>
      </c>
      <c r="F96" s="24">
        <v>-2.8140000000000001E-3</v>
      </c>
      <c r="G96" s="15"/>
    </row>
    <row r="97" spans="1:7" x14ac:dyDescent="0.3">
      <c r="A97" s="12" t="s">
        <v>1593</v>
      </c>
      <c r="B97" s="30"/>
      <c r="C97" s="30" t="s">
        <v>1147</v>
      </c>
      <c r="D97" s="41">
        <v>-18200</v>
      </c>
      <c r="E97" s="23">
        <v>-84.24</v>
      </c>
      <c r="F97" s="24">
        <v>-2.941E-3</v>
      </c>
      <c r="G97" s="15"/>
    </row>
    <row r="98" spans="1:7" x14ac:dyDescent="0.3">
      <c r="A98" s="12" t="s">
        <v>1554</v>
      </c>
      <c r="B98" s="30"/>
      <c r="C98" s="30" t="s">
        <v>1129</v>
      </c>
      <c r="D98" s="41">
        <v>-2125</v>
      </c>
      <c r="E98" s="23">
        <v>-120.12</v>
      </c>
      <c r="F98" s="24">
        <v>-4.1939999999999998E-3</v>
      </c>
      <c r="G98" s="15"/>
    </row>
    <row r="99" spans="1:7" x14ac:dyDescent="0.3">
      <c r="A99" s="12" t="s">
        <v>1546</v>
      </c>
      <c r="B99" s="30"/>
      <c r="C99" s="30" t="s">
        <v>1183</v>
      </c>
      <c r="D99" s="41">
        <v>-10500</v>
      </c>
      <c r="E99" s="23">
        <v>-123.92</v>
      </c>
      <c r="F99" s="24">
        <v>-4.3270000000000001E-3</v>
      </c>
      <c r="G99" s="15"/>
    </row>
    <row r="100" spans="1:7" x14ac:dyDescent="0.3">
      <c r="A100" s="12" t="s">
        <v>1501</v>
      </c>
      <c r="B100" s="30"/>
      <c r="C100" s="30" t="s">
        <v>1129</v>
      </c>
      <c r="D100" s="41">
        <v>-17400</v>
      </c>
      <c r="E100" s="23">
        <v>-133.75</v>
      </c>
      <c r="F100" s="24">
        <v>-4.6699999999999997E-3</v>
      </c>
      <c r="G100" s="15"/>
    </row>
    <row r="101" spans="1:7" x14ac:dyDescent="0.3">
      <c r="A101" s="12" t="s">
        <v>1555</v>
      </c>
      <c r="B101" s="30"/>
      <c r="C101" s="30" t="s">
        <v>1183</v>
      </c>
      <c r="D101" s="41">
        <v>-4200</v>
      </c>
      <c r="E101" s="23">
        <v>-141.97999999999999</v>
      </c>
      <c r="F101" s="24">
        <v>-4.9579999999999997E-3</v>
      </c>
      <c r="G101" s="15"/>
    </row>
    <row r="102" spans="1:7" x14ac:dyDescent="0.3">
      <c r="A102" s="12" t="s">
        <v>1579</v>
      </c>
      <c r="B102" s="30"/>
      <c r="C102" s="30" t="s">
        <v>1183</v>
      </c>
      <c r="D102" s="41">
        <v>-10800</v>
      </c>
      <c r="E102" s="23">
        <v>-156.08000000000001</v>
      </c>
      <c r="F102" s="24">
        <v>-5.45E-3</v>
      </c>
      <c r="G102" s="15"/>
    </row>
    <row r="103" spans="1:7" x14ac:dyDescent="0.3">
      <c r="A103" s="12" t="s">
        <v>1918</v>
      </c>
      <c r="B103" s="30"/>
      <c r="C103" s="30" t="s">
        <v>1176</v>
      </c>
      <c r="D103" s="41">
        <v>-2250</v>
      </c>
      <c r="E103" s="23">
        <v>-162.16999999999999</v>
      </c>
      <c r="F103" s="24">
        <v>-5.6629999999999996E-3</v>
      </c>
      <c r="G103" s="15"/>
    </row>
    <row r="104" spans="1:7" x14ac:dyDescent="0.3">
      <c r="A104" s="12" t="s">
        <v>1919</v>
      </c>
      <c r="B104" s="30"/>
      <c r="C104" s="30" t="s">
        <v>1661</v>
      </c>
      <c r="D104" s="41">
        <v>-6000</v>
      </c>
      <c r="E104" s="23">
        <v>-162.86000000000001</v>
      </c>
      <c r="F104" s="24">
        <v>-5.6870000000000002E-3</v>
      </c>
      <c r="G104" s="15"/>
    </row>
    <row r="105" spans="1:7" x14ac:dyDescent="0.3">
      <c r="A105" s="12" t="s">
        <v>1513</v>
      </c>
      <c r="B105" s="30"/>
      <c r="C105" s="30" t="s">
        <v>1265</v>
      </c>
      <c r="D105" s="41">
        <v>-17500</v>
      </c>
      <c r="E105" s="23">
        <v>-177.39</v>
      </c>
      <c r="F105" s="24">
        <v>-6.1939999999999999E-3</v>
      </c>
      <c r="G105" s="15"/>
    </row>
    <row r="106" spans="1:7" x14ac:dyDescent="0.3">
      <c r="A106" s="12" t="s">
        <v>1604</v>
      </c>
      <c r="B106" s="30"/>
      <c r="C106" s="30" t="s">
        <v>1119</v>
      </c>
      <c r="D106" s="41">
        <v>-8000</v>
      </c>
      <c r="E106" s="23">
        <v>-193.69</v>
      </c>
      <c r="F106" s="24">
        <v>-6.764E-3</v>
      </c>
      <c r="G106" s="15"/>
    </row>
    <row r="107" spans="1:7" x14ac:dyDescent="0.3">
      <c r="A107" s="12" t="s">
        <v>1515</v>
      </c>
      <c r="B107" s="30"/>
      <c r="C107" s="30" t="s">
        <v>1157</v>
      </c>
      <c r="D107" s="41">
        <v>-34500</v>
      </c>
      <c r="E107" s="23">
        <v>-195.39</v>
      </c>
      <c r="F107" s="24">
        <v>-6.8230000000000001E-3</v>
      </c>
      <c r="G107" s="15"/>
    </row>
    <row r="108" spans="1:7" x14ac:dyDescent="0.3">
      <c r="A108" s="12" t="s">
        <v>1599</v>
      </c>
      <c r="B108" s="30"/>
      <c r="C108" s="30" t="s">
        <v>1116</v>
      </c>
      <c r="D108" s="41">
        <v>-24500</v>
      </c>
      <c r="E108" s="23">
        <v>-236.68</v>
      </c>
      <c r="F108" s="24">
        <v>-8.2649999999999998E-3</v>
      </c>
      <c r="G108" s="15"/>
    </row>
    <row r="109" spans="1:7" x14ac:dyDescent="0.3">
      <c r="A109" s="12" t="s">
        <v>1603</v>
      </c>
      <c r="B109" s="30"/>
      <c r="C109" s="30" t="s">
        <v>1122</v>
      </c>
      <c r="D109" s="41">
        <v>-10500</v>
      </c>
      <c r="E109" s="23">
        <v>-255.51</v>
      </c>
      <c r="F109" s="24">
        <v>-8.9230000000000004E-3</v>
      </c>
      <c r="G109" s="15"/>
    </row>
    <row r="110" spans="1:7" x14ac:dyDescent="0.3">
      <c r="A110" s="12" t="s">
        <v>1597</v>
      </c>
      <c r="B110" s="30"/>
      <c r="C110" s="30" t="s">
        <v>1116</v>
      </c>
      <c r="D110" s="41">
        <v>-416000</v>
      </c>
      <c r="E110" s="23">
        <v>-263.33</v>
      </c>
      <c r="F110" s="24">
        <v>-9.1959999999999993E-3</v>
      </c>
      <c r="G110" s="15"/>
    </row>
    <row r="111" spans="1:7" x14ac:dyDescent="0.3">
      <c r="A111" s="12" t="s">
        <v>1577</v>
      </c>
      <c r="B111" s="30"/>
      <c r="C111" s="30" t="s">
        <v>1116</v>
      </c>
      <c r="D111" s="41">
        <v>-20500</v>
      </c>
      <c r="E111" s="23">
        <v>-283.82</v>
      </c>
      <c r="F111" s="24">
        <v>-9.9109999999999997E-3</v>
      </c>
      <c r="G111" s="15"/>
    </row>
    <row r="112" spans="1:7" x14ac:dyDescent="0.3">
      <c r="A112" s="12" t="s">
        <v>1502</v>
      </c>
      <c r="B112" s="30"/>
      <c r="C112" s="30" t="s">
        <v>1183</v>
      </c>
      <c r="D112" s="41">
        <v>-5250</v>
      </c>
      <c r="E112" s="23">
        <v>-285.92</v>
      </c>
      <c r="F112" s="24">
        <v>-9.9839999999999998E-3</v>
      </c>
      <c r="G112" s="15"/>
    </row>
    <row r="113" spans="1:7" x14ac:dyDescent="0.3">
      <c r="A113" s="12" t="s">
        <v>1511</v>
      </c>
      <c r="B113" s="30"/>
      <c r="C113" s="30" t="s">
        <v>1243</v>
      </c>
      <c r="D113" s="41">
        <v>-74000</v>
      </c>
      <c r="E113" s="23">
        <v>-313.91000000000003</v>
      </c>
      <c r="F113" s="24">
        <v>-1.0962E-2</v>
      </c>
      <c r="G113" s="15"/>
    </row>
    <row r="114" spans="1:7" x14ac:dyDescent="0.3">
      <c r="A114" s="12" t="s">
        <v>1562</v>
      </c>
      <c r="B114" s="30"/>
      <c r="C114" s="30" t="s">
        <v>1152</v>
      </c>
      <c r="D114" s="41">
        <v>-16800</v>
      </c>
      <c r="E114" s="23">
        <v>-339.67</v>
      </c>
      <c r="F114" s="24">
        <v>-1.1861999999999999E-2</v>
      </c>
      <c r="G114" s="15"/>
    </row>
    <row r="115" spans="1:7" x14ac:dyDescent="0.3">
      <c r="A115" s="12" t="s">
        <v>1512</v>
      </c>
      <c r="B115" s="30"/>
      <c r="C115" s="30" t="s">
        <v>1116</v>
      </c>
      <c r="D115" s="41">
        <v>-97500</v>
      </c>
      <c r="E115" s="23">
        <v>-551.22</v>
      </c>
      <c r="F115" s="24">
        <v>-1.9248999999999999E-2</v>
      </c>
      <c r="G115" s="15"/>
    </row>
    <row r="116" spans="1:7" x14ac:dyDescent="0.3">
      <c r="A116" s="12" t="s">
        <v>1583</v>
      </c>
      <c r="B116" s="30"/>
      <c r="C116" s="30" t="s">
        <v>1163</v>
      </c>
      <c r="D116" s="41">
        <v>-462000</v>
      </c>
      <c r="E116" s="23">
        <v>-571.03</v>
      </c>
      <c r="F116" s="24">
        <v>-1.9941E-2</v>
      </c>
      <c r="G116" s="15"/>
    </row>
    <row r="117" spans="1:7" x14ac:dyDescent="0.3">
      <c r="A117" s="12" t="s">
        <v>1565</v>
      </c>
      <c r="B117" s="30"/>
      <c r="C117" s="30" t="s">
        <v>1214</v>
      </c>
      <c r="D117" s="41">
        <v>-147200</v>
      </c>
      <c r="E117" s="23">
        <v>-649.59</v>
      </c>
      <c r="F117" s="24">
        <v>-2.2685E-2</v>
      </c>
      <c r="G117" s="15"/>
    </row>
    <row r="118" spans="1:7" x14ac:dyDescent="0.3">
      <c r="A118" s="12" t="s">
        <v>1571</v>
      </c>
      <c r="B118" s="30"/>
      <c r="C118" s="30" t="s">
        <v>1176</v>
      </c>
      <c r="D118" s="41">
        <v>-438000</v>
      </c>
      <c r="E118" s="23">
        <v>-681.53</v>
      </c>
      <c r="F118" s="24">
        <v>-2.3800000000000002E-2</v>
      </c>
      <c r="G118" s="15"/>
    </row>
    <row r="119" spans="1:7" x14ac:dyDescent="0.3">
      <c r="A119" s="12" t="s">
        <v>1601</v>
      </c>
      <c r="B119" s="30"/>
      <c r="C119" s="30" t="s">
        <v>1116</v>
      </c>
      <c r="D119" s="41">
        <v>-530000</v>
      </c>
      <c r="E119" s="23">
        <v>-767.44</v>
      </c>
      <c r="F119" s="24">
        <v>-2.6800000000000001E-2</v>
      </c>
      <c r="G119" s="15"/>
    </row>
    <row r="120" spans="1:7" x14ac:dyDescent="0.3">
      <c r="A120" s="12" t="s">
        <v>1595</v>
      </c>
      <c r="B120" s="30"/>
      <c r="C120" s="30" t="s">
        <v>1116</v>
      </c>
      <c r="D120" s="41">
        <v>-50800</v>
      </c>
      <c r="E120" s="23">
        <v>-900.05</v>
      </c>
      <c r="F120" s="24">
        <v>-3.1432000000000002E-2</v>
      </c>
      <c r="G120" s="15"/>
    </row>
    <row r="121" spans="1:7" x14ac:dyDescent="0.3">
      <c r="A121" s="12" t="s">
        <v>1605</v>
      </c>
      <c r="B121" s="30"/>
      <c r="C121" s="30" t="s">
        <v>1116</v>
      </c>
      <c r="D121" s="41">
        <v>-62150</v>
      </c>
      <c r="E121" s="23">
        <v>-983.15</v>
      </c>
      <c r="F121" s="24">
        <v>-3.4334000000000003E-2</v>
      </c>
      <c r="G121" s="15"/>
    </row>
    <row r="122" spans="1:7" x14ac:dyDescent="0.3">
      <c r="A122" s="12" t="s">
        <v>1586</v>
      </c>
      <c r="B122" s="30"/>
      <c r="C122" s="30" t="s">
        <v>1166</v>
      </c>
      <c r="D122" s="41">
        <v>-160000</v>
      </c>
      <c r="E122" s="23">
        <v>-1276.32</v>
      </c>
      <c r="F122" s="24">
        <v>-4.4572000000000001E-2</v>
      </c>
      <c r="G122" s="15"/>
    </row>
    <row r="123" spans="1:7" x14ac:dyDescent="0.3">
      <c r="A123" s="12" t="s">
        <v>1591</v>
      </c>
      <c r="B123" s="30"/>
      <c r="C123" s="30" t="s">
        <v>1152</v>
      </c>
      <c r="D123" s="41">
        <v>-307800</v>
      </c>
      <c r="E123" s="23">
        <v>-1328.62</v>
      </c>
      <c r="F123" s="24">
        <v>-4.6398000000000002E-2</v>
      </c>
      <c r="G123" s="15"/>
    </row>
    <row r="124" spans="1:7" x14ac:dyDescent="0.3">
      <c r="A124" s="16" t="s">
        <v>120</v>
      </c>
      <c r="B124" s="31"/>
      <c r="C124" s="31"/>
      <c r="D124" s="17"/>
      <c r="E124" s="42">
        <v>-11731.56</v>
      </c>
      <c r="F124" s="43">
        <v>-0.40967799999999999</v>
      </c>
      <c r="G124" s="20"/>
    </row>
    <row r="125" spans="1:7" x14ac:dyDescent="0.3">
      <c r="A125" s="12"/>
      <c r="B125" s="30"/>
      <c r="C125" s="30"/>
      <c r="D125" s="13"/>
      <c r="E125" s="14"/>
      <c r="F125" s="15"/>
      <c r="G125" s="15"/>
    </row>
    <row r="126" spans="1:7" x14ac:dyDescent="0.3">
      <c r="A126" s="12"/>
      <c r="B126" s="30"/>
      <c r="C126" s="30"/>
      <c r="D126" s="13"/>
      <c r="E126" s="14"/>
      <c r="F126" s="15"/>
      <c r="G126" s="15"/>
    </row>
    <row r="127" spans="1:7" x14ac:dyDescent="0.3">
      <c r="A127" s="12"/>
      <c r="B127" s="30"/>
      <c r="C127" s="30"/>
      <c r="D127" s="13"/>
      <c r="E127" s="14"/>
      <c r="F127" s="15"/>
      <c r="G127" s="15"/>
    </row>
    <row r="128" spans="1:7" x14ac:dyDescent="0.3">
      <c r="A128" s="21" t="s">
        <v>150</v>
      </c>
      <c r="B128" s="32"/>
      <c r="C128" s="32"/>
      <c r="D128" s="22"/>
      <c r="E128" s="44">
        <v>-11731.56</v>
      </c>
      <c r="F128" s="45">
        <v>-0.40967799999999999</v>
      </c>
      <c r="G128" s="20"/>
    </row>
    <row r="129" spans="1:7" x14ac:dyDescent="0.3">
      <c r="A129" s="12"/>
      <c r="B129" s="30"/>
      <c r="C129" s="30"/>
      <c r="D129" s="13"/>
      <c r="E129" s="14"/>
      <c r="F129" s="15"/>
      <c r="G129" s="15"/>
    </row>
    <row r="130" spans="1:7" x14ac:dyDescent="0.3">
      <c r="A130" s="16" t="s">
        <v>200</v>
      </c>
      <c r="B130" s="30"/>
      <c r="C130" s="30"/>
      <c r="D130" s="13"/>
      <c r="E130" s="14"/>
      <c r="F130" s="15"/>
      <c r="G130" s="15"/>
    </row>
    <row r="131" spans="1:7" x14ac:dyDescent="0.3">
      <c r="A131" s="16" t="s">
        <v>201</v>
      </c>
      <c r="B131" s="30"/>
      <c r="C131" s="30"/>
      <c r="D131" s="13"/>
      <c r="E131" s="14"/>
      <c r="F131" s="15"/>
      <c r="G131" s="15"/>
    </row>
    <row r="132" spans="1:7" x14ac:dyDescent="0.3">
      <c r="A132" s="12" t="s">
        <v>725</v>
      </c>
      <c r="B132" s="30" t="s">
        <v>726</v>
      </c>
      <c r="C132" s="30" t="s">
        <v>207</v>
      </c>
      <c r="D132" s="13">
        <v>500000</v>
      </c>
      <c r="E132" s="14">
        <v>498.97</v>
      </c>
      <c r="F132" s="15">
        <v>1.7399999999999999E-2</v>
      </c>
      <c r="G132" s="15">
        <v>7.4499999999999997E-2</v>
      </c>
    </row>
    <row r="133" spans="1:7" x14ac:dyDescent="0.3">
      <c r="A133" s="16" t="s">
        <v>120</v>
      </c>
      <c r="B133" s="31"/>
      <c r="C133" s="31"/>
      <c r="D133" s="17"/>
      <c r="E133" s="37">
        <v>498.97</v>
      </c>
      <c r="F133" s="38">
        <v>1.7399999999999999E-2</v>
      </c>
      <c r="G133" s="20"/>
    </row>
    <row r="134" spans="1:7" x14ac:dyDescent="0.3">
      <c r="A134" s="12"/>
      <c r="B134" s="30"/>
      <c r="C134" s="30"/>
      <c r="D134" s="13"/>
      <c r="E134" s="14"/>
      <c r="F134" s="15"/>
      <c r="G134" s="15"/>
    </row>
    <row r="135" spans="1:7" x14ac:dyDescent="0.3">
      <c r="A135" s="16" t="s">
        <v>291</v>
      </c>
      <c r="B135" s="30"/>
      <c r="C135" s="30"/>
      <c r="D135" s="13"/>
      <c r="E135" s="14"/>
      <c r="F135" s="15"/>
      <c r="G135" s="15"/>
    </row>
    <row r="136" spans="1:7" x14ac:dyDescent="0.3">
      <c r="A136" s="12" t="s">
        <v>993</v>
      </c>
      <c r="B136" s="30" t="s">
        <v>994</v>
      </c>
      <c r="C136" s="30" t="s">
        <v>117</v>
      </c>
      <c r="D136" s="13">
        <v>5150000</v>
      </c>
      <c r="E136" s="14">
        <v>4965.45</v>
      </c>
      <c r="F136" s="15">
        <v>0.1734</v>
      </c>
      <c r="G136" s="15">
        <v>7.2816385592000002E-2</v>
      </c>
    </row>
    <row r="137" spans="1:7" x14ac:dyDescent="0.3">
      <c r="A137" s="16" t="s">
        <v>120</v>
      </c>
      <c r="B137" s="31"/>
      <c r="C137" s="31"/>
      <c r="D137" s="17"/>
      <c r="E137" s="37">
        <v>4965.45</v>
      </c>
      <c r="F137" s="38">
        <v>0.1734</v>
      </c>
      <c r="G137" s="20"/>
    </row>
    <row r="138" spans="1:7" x14ac:dyDescent="0.3">
      <c r="A138" s="12"/>
      <c r="B138" s="30"/>
      <c r="C138" s="30"/>
      <c r="D138" s="13"/>
      <c r="E138" s="14"/>
      <c r="F138" s="15"/>
      <c r="G138" s="15"/>
    </row>
    <row r="139" spans="1:7" x14ac:dyDescent="0.3">
      <c r="A139" s="16" t="s">
        <v>294</v>
      </c>
      <c r="B139" s="30"/>
      <c r="C139" s="30"/>
      <c r="D139" s="13"/>
      <c r="E139" s="14"/>
      <c r="F139" s="15"/>
      <c r="G139" s="15"/>
    </row>
    <row r="140" spans="1:7" x14ac:dyDescent="0.3">
      <c r="A140" s="16" t="s">
        <v>120</v>
      </c>
      <c r="B140" s="30"/>
      <c r="C140" s="30"/>
      <c r="D140" s="13"/>
      <c r="E140" s="39" t="s">
        <v>112</v>
      </c>
      <c r="F140" s="40" t="s">
        <v>112</v>
      </c>
      <c r="G140" s="15"/>
    </row>
    <row r="141" spans="1:7" x14ac:dyDescent="0.3">
      <c r="A141" s="12"/>
      <c r="B141" s="30"/>
      <c r="C141" s="30"/>
      <c r="D141" s="13"/>
      <c r="E141" s="14"/>
      <c r="F141" s="15"/>
      <c r="G141" s="15"/>
    </row>
    <row r="142" spans="1:7" x14ac:dyDescent="0.3">
      <c r="A142" s="16" t="s">
        <v>295</v>
      </c>
      <c r="B142" s="30"/>
      <c r="C142" s="30"/>
      <c r="D142" s="13"/>
      <c r="E142" s="14"/>
      <c r="F142" s="15"/>
      <c r="G142" s="15"/>
    </row>
    <row r="143" spans="1:7" x14ac:dyDescent="0.3">
      <c r="A143" s="16" t="s">
        <v>120</v>
      </c>
      <c r="B143" s="30"/>
      <c r="C143" s="30"/>
      <c r="D143" s="13"/>
      <c r="E143" s="39" t="s">
        <v>112</v>
      </c>
      <c r="F143" s="40" t="s">
        <v>112</v>
      </c>
      <c r="G143" s="15"/>
    </row>
    <row r="144" spans="1:7" x14ac:dyDescent="0.3">
      <c r="A144" s="12"/>
      <c r="B144" s="30"/>
      <c r="C144" s="30"/>
      <c r="D144" s="13"/>
      <c r="E144" s="14"/>
      <c r="F144" s="15"/>
      <c r="G144" s="15"/>
    </row>
    <row r="145" spans="1:7" x14ac:dyDescent="0.3">
      <c r="A145" s="21" t="s">
        <v>150</v>
      </c>
      <c r="B145" s="32"/>
      <c r="C145" s="32"/>
      <c r="D145" s="22"/>
      <c r="E145" s="18">
        <v>5464.42</v>
      </c>
      <c r="F145" s="19">
        <v>0.1908</v>
      </c>
      <c r="G145" s="20"/>
    </row>
    <row r="146" spans="1:7" x14ac:dyDescent="0.3">
      <c r="A146" s="12"/>
      <c r="B146" s="30"/>
      <c r="C146" s="30"/>
      <c r="D146" s="13"/>
      <c r="E146" s="14"/>
      <c r="F146" s="15"/>
      <c r="G146" s="15"/>
    </row>
    <row r="147" spans="1:7" x14ac:dyDescent="0.3">
      <c r="A147" s="12"/>
      <c r="B147" s="30"/>
      <c r="C147" s="30"/>
      <c r="D147" s="13"/>
      <c r="E147" s="14"/>
      <c r="F147" s="15"/>
      <c r="G147" s="15"/>
    </row>
    <row r="148" spans="1:7" x14ac:dyDescent="0.3">
      <c r="A148" s="16" t="s">
        <v>795</v>
      </c>
      <c r="B148" s="30"/>
      <c r="C148" s="30"/>
      <c r="D148" s="13"/>
      <c r="E148" s="14"/>
      <c r="F148" s="15"/>
      <c r="G148" s="15"/>
    </row>
    <row r="149" spans="1:7" x14ac:dyDescent="0.3">
      <c r="A149" s="12" t="s">
        <v>1920</v>
      </c>
      <c r="B149" s="30" t="s">
        <v>1921</v>
      </c>
      <c r="C149" s="30"/>
      <c r="D149" s="13">
        <v>47098.75</v>
      </c>
      <c r="E149" s="14">
        <v>1408.23</v>
      </c>
      <c r="F149" s="15">
        <v>4.9200000000000001E-2</v>
      </c>
      <c r="G149" s="15"/>
    </row>
    <row r="150" spans="1:7" x14ac:dyDescent="0.3">
      <c r="A150" s="12"/>
      <c r="B150" s="30"/>
      <c r="C150" s="30"/>
      <c r="D150" s="13"/>
      <c r="E150" s="14"/>
      <c r="F150" s="15"/>
      <c r="G150" s="15"/>
    </row>
    <row r="151" spans="1:7" x14ac:dyDescent="0.3">
      <c r="A151" s="21" t="s">
        <v>150</v>
      </c>
      <c r="B151" s="32"/>
      <c r="C151" s="32"/>
      <c r="D151" s="22"/>
      <c r="E151" s="18">
        <v>1408.23</v>
      </c>
      <c r="F151" s="19">
        <v>4.9200000000000001E-2</v>
      </c>
      <c r="G151" s="20"/>
    </row>
    <row r="152" spans="1:7" x14ac:dyDescent="0.3">
      <c r="A152" s="12"/>
      <c r="B152" s="30"/>
      <c r="C152" s="30"/>
      <c r="D152" s="13"/>
      <c r="E152" s="14"/>
      <c r="F152" s="15"/>
      <c r="G152" s="15"/>
    </row>
    <row r="153" spans="1:7" x14ac:dyDescent="0.3">
      <c r="A153" s="16" t="s">
        <v>151</v>
      </c>
      <c r="B153" s="30"/>
      <c r="C153" s="30"/>
      <c r="D153" s="13"/>
      <c r="E153" s="14"/>
      <c r="F153" s="15"/>
      <c r="G153" s="15"/>
    </row>
    <row r="154" spans="1:7" x14ac:dyDescent="0.3">
      <c r="A154" s="12" t="s">
        <v>152</v>
      </c>
      <c r="B154" s="30"/>
      <c r="C154" s="30"/>
      <c r="D154" s="13"/>
      <c r="E154" s="14">
        <v>2297.58</v>
      </c>
      <c r="F154" s="15">
        <v>8.0199999999999994E-2</v>
      </c>
      <c r="G154" s="15">
        <v>6.6409999999999997E-2</v>
      </c>
    </row>
    <row r="155" spans="1:7" x14ac:dyDescent="0.3">
      <c r="A155" s="16" t="s">
        <v>120</v>
      </c>
      <c r="B155" s="31"/>
      <c r="C155" s="31"/>
      <c r="D155" s="17"/>
      <c r="E155" s="37">
        <v>2297.58</v>
      </c>
      <c r="F155" s="38">
        <v>8.0199999999999994E-2</v>
      </c>
      <c r="G155" s="20"/>
    </row>
    <row r="156" spans="1:7" x14ac:dyDescent="0.3">
      <c r="A156" s="12"/>
      <c r="B156" s="30"/>
      <c r="C156" s="30"/>
      <c r="D156" s="13"/>
      <c r="E156" s="14"/>
      <c r="F156" s="15"/>
      <c r="G156" s="15"/>
    </row>
    <row r="157" spans="1:7" x14ac:dyDescent="0.3">
      <c r="A157" s="21" t="s">
        <v>150</v>
      </c>
      <c r="B157" s="32"/>
      <c r="C157" s="32"/>
      <c r="D157" s="22"/>
      <c r="E157" s="18">
        <v>2297.58</v>
      </c>
      <c r="F157" s="19">
        <v>8.0199999999999994E-2</v>
      </c>
      <c r="G157" s="20"/>
    </row>
    <row r="158" spans="1:7" x14ac:dyDescent="0.3">
      <c r="A158" s="12" t="s">
        <v>153</v>
      </c>
      <c r="B158" s="30"/>
      <c r="C158" s="30"/>
      <c r="D158" s="13"/>
      <c r="E158" s="14">
        <v>120.9925174</v>
      </c>
      <c r="F158" s="15">
        <v>4.2249999999999996E-3</v>
      </c>
      <c r="G158" s="15"/>
    </row>
    <row r="159" spans="1:7" x14ac:dyDescent="0.3">
      <c r="A159" s="12" t="s">
        <v>154</v>
      </c>
      <c r="B159" s="30"/>
      <c r="C159" s="30"/>
      <c r="D159" s="13"/>
      <c r="E159" s="14">
        <v>361.67748260000002</v>
      </c>
      <c r="F159" s="15">
        <v>1.2075000000000001E-2</v>
      </c>
      <c r="G159" s="15">
        <v>6.6409999999999997E-2</v>
      </c>
    </row>
    <row r="160" spans="1:7" x14ac:dyDescent="0.3">
      <c r="A160" s="25" t="s">
        <v>155</v>
      </c>
      <c r="B160" s="33"/>
      <c r="C160" s="33"/>
      <c r="D160" s="26"/>
      <c r="E160" s="27">
        <v>28634.78</v>
      </c>
      <c r="F160" s="28">
        <v>1</v>
      </c>
      <c r="G160" s="28"/>
    </row>
    <row r="162" spans="1:5" x14ac:dyDescent="0.3">
      <c r="A162" s="1" t="s">
        <v>1654</v>
      </c>
    </row>
    <row r="163" spans="1:5" x14ac:dyDescent="0.3">
      <c r="A163" s="1" t="s">
        <v>157</v>
      </c>
    </row>
    <row r="165" spans="1:5" x14ac:dyDescent="0.3">
      <c r="A165" s="1" t="s">
        <v>158</v>
      </c>
    </row>
    <row r="166" spans="1:5" x14ac:dyDescent="0.3">
      <c r="A166" s="47" t="s">
        <v>159</v>
      </c>
      <c r="B166" s="34" t="s">
        <v>112</v>
      </c>
    </row>
    <row r="167" spans="1:5" x14ac:dyDescent="0.3">
      <c r="A167" t="s">
        <v>160</v>
      </c>
    </row>
    <row r="168" spans="1:5" x14ac:dyDescent="0.3">
      <c r="A168" t="s">
        <v>161</v>
      </c>
      <c r="B168" t="s">
        <v>162</v>
      </c>
      <c r="C168" t="s">
        <v>162</v>
      </c>
    </row>
    <row r="169" spans="1:5" x14ac:dyDescent="0.3">
      <c r="B169" s="48">
        <v>45138</v>
      </c>
      <c r="C169" s="48">
        <v>45169</v>
      </c>
    </row>
    <row r="170" spans="1:5" x14ac:dyDescent="0.3">
      <c r="A170" t="s">
        <v>164</v>
      </c>
      <c r="B170">
        <v>21.8703</v>
      </c>
      <c r="C170">
        <v>21.933800000000002</v>
      </c>
      <c r="E170" s="2"/>
    </row>
    <row r="171" spans="1:5" x14ac:dyDescent="0.3">
      <c r="A171" t="s">
        <v>166</v>
      </c>
      <c r="B171">
        <v>21.861999999999998</v>
      </c>
      <c r="C171">
        <v>21.9253</v>
      </c>
      <c r="E171" s="2"/>
    </row>
    <row r="172" spans="1:5" x14ac:dyDescent="0.3">
      <c r="A172" t="s">
        <v>167</v>
      </c>
      <c r="B172">
        <v>15.8917</v>
      </c>
      <c r="C172">
        <v>15.9377</v>
      </c>
      <c r="E172" s="2"/>
    </row>
    <row r="173" spans="1:5" x14ac:dyDescent="0.3">
      <c r="A173" t="s">
        <v>627</v>
      </c>
      <c r="B173">
        <v>14.4772</v>
      </c>
      <c r="C173">
        <v>14.4391</v>
      </c>
      <c r="E173" s="2"/>
    </row>
    <row r="174" spans="1:5" x14ac:dyDescent="0.3">
      <c r="A174" t="s">
        <v>175</v>
      </c>
      <c r="B174">
        <v>20.206099999999999</v>
      </c>
      <c r="C174">
        <v>20.247499999999999</v>
      </c>
      <c r="E174" s="2"/>
    </row>
    <row r="175" spans="1:5" x14ac:dyDescent="0.3">
      <c r="A175" t="s">
        <v>630</v>
      </c>
      <c r="B175">
        <v>20.1938</v>
      </c>
      <c r="C175">
        <v>20.235399999999998</v>
      </c>
      <c r="E175" s="2"/>
    </row>
    <row r="176" spans="1:5" x14ac:dyDescent="0.3">
      <c r="A176" t="s">
        <v>631</v>
      </c>
      <c r="B176">
        <v>13.9566</v>
      </c>
      <c r="C176">
        <v>13.985300000000001</v>
      </c>
      <c r="E176" s="2"/>
    </row>
    <row r="177" spans="1:5" x14ac:dyDescent="0.3">
      <c r="A177" t="s">
        <v>632</v>
      </c>
      <c r="B177">
        <v>13.213900000000001</v>
      </c>
      <c r="C177">
        <v>13.161099999999999</v>
      </c>
      <c r="E177" s="2"/>
    </row>
    <row r="178" spans="1:5" x14ac:dyDescent="0.3">
      <c r="E178" s="2"/>
    </row>
    <row r="179" spans="1:5" x14ac:dyDescent="0.3">
      <c r="A179" t="s">
        <v>634</v>
      </c>
    </row>
    <row r="181" spans="1:5" x14ac:dyDescent="0.3">
      <c r="A181" s="50" t="s">
        <v>635</v>
      </c>
      <c r="B181" s="50" t="s">
        <v>636</v>
      </c>
      <c r="C181" s="50" t="s">
        <v>637</v>
      </c>
      <c r="D181" s="50" t="s">
        <v>638</v>
      </c>
    </row>
    <row r="182" spans="1:5" x14ac:dyDescent="0.3">
      <c r="A182" s="50" t="s">
        <v>640</v>
      </c>
      <c r="B182" s="50"/>
      <c r="C182" s="50">
        <v>0.08</v>
      </c>
      <c r="D182" s="50">
        <v>0.08</v>
      </c>
    </row>
    <row r="183" spans="1:5" x14ac:dyDescent="0.3">
      <c r="A183" s="50" t="s">
        <v>643</v>
      </c>
      <c r="B183" s="50"/>
      <c r="C183" s="50">
        <v>0.08</v>
      </c>
      <c r="D183" s="50">
        <v>0.08</v>
      </c>
    </row>
    <row r="185" spans="1:5" x14ac:dyDescent="0.3">
      <c r="A185" t="s">
        <v>178</v>
      </c>
      <c r="B185" s="34" t="s">
        <v>112</v>
      </c>
    </row>
    <row r="186" spans="1:5" ht="28.95" customHeight="1" x14ac:dyDescent="0.3">
      <c r="A186" s="47" t="s">
        <v>179</v>
      </c>
      <c r="B186" s="34" t="s">
        <v>112</v>
      </c>
    </row>
    <row r="187" spans="1:5" ht="28.95" customHeight="1" x14ac:dyDescent="0.3">
      <c r="A187" s="47" t="s">
        <v>180</v>
      </c>
      <c r="B187" s="34" t="s">
        <v>112</v>
      </c>
    </row>
    <row r="188" spans="1:5" x14ac:dyDescent="0.3">
      <c r="A188" t="s">
        <v>1655</v>
      </c>
      <c r="B188" s="49">
        <v>4.9177799999999996</v>
      </c>
    </row>
    <row r="189" spans="1:5" ht="43.5" customHeight="1" x14ac:dyDescent="0.3">
      <c r="A189" s="47" t="s">
        <v>182</v>
      </c>
      <c r="B189" s="34">
        <v>39.453600000000002</v>
      </c>
    </row>
    <row r="190" spans="1:5" ht="28.95" customHeight="1" x14ac:dyDescent="0.3">
      <c r="A190" s="47" t="s">
        <v>183</v>
      </c>
      <c r="B190" s="34" t="s">
        <v>112</v>
      </c>
    </row>
    <row r="191" spans="1:5" ht="28.95" customHeight="1" x14ac:dyDescent="0.3">
      <c r="A191" s="47" t="s">
        <v>184</v>
      </c>
      <c r="B191" s="34" t="s">
        <v>112</v>
      </c>
    </row>
    <row r="192" spans="1:5" x14ac:dyDescent="0.3">
      <c r="A192" t="s">
        <v>185</v>
      </c>
      <c r="B192" s="34" t="s">
        <v>112</v>
      </c>
    </row>
    <row r="193" spans="1:4" x14ac:dyDescent="0.3">
      <c r="A193" t="s">
        <v>186</v>
      </c>
      <c r="B193" s="34" t="s">
        <v>112</v>
      </c>
    </row>
    <row r="195" spans="1:4" ht="70.05" customHeight="1" x14ac:dyDescent="0.3">
      <c r="A195" s="72" t="s">
        <v>196</v>
      </c>
      <c r="B195" s="72" t="s">
        <v>197</v>
      </c>
      <c r="C195" s="72" t="s">
        <v>5</v>
      </c>
      <c r="D195" s="72" t="s">
        <v>6</v>
      </c>
    </row>
    <row r="196" spans="1:4" ht="70.05" customHeight="1" x14ac:dyDescent="0.3">
      <c r="A196" s="72" t="s">
        <v>1922</v>
      </c>
      <c r="B196" s="72"/>
      <c r="C196" s="72" t="s">
        <v>62</v>
      </c>
      <c r="D19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1923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1924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334226</v>
      </c>
      <c r="E8" s="14">
        <v>5252.19</v>
      </c>
      <c r="F8" s="15">
        <v>8.9399999999999993E-2</v>
      </c>
      <c r="G8" s="15"/>
    </row>
    <row r="9" spans="1:8" x14ac:dyDescent="0.3">
      <c r="A9" s="12" t="s">
        <v>1130</v>
      </c>
      <c r="B9" s="30" t="s">
        <v>1131</v>
      </c>
      <c r="C9" s="30" t="s">
        <v>1116</v>
      </c>
      <c r="D9" s="13">
        <v>483378</v>
      </c>
      <c r="E9" s="14">
        <v>4634.3900000000003</v>
      </c>
      <c r="F9" s="15">
        <v>7.8899999999999998E-2</v>
      </c>
      <c r="G9" s="15"/>
    </row>
    <row r="10" spans="1:8" x14ac:dyDescent="0.3">
      <c r="A10" s="12" t="s">
        <v>1235</v>
      </c>
      <c r="B10" s="30" t="s">
        <v>1236</v>
      </c>
      <c r="C10" s="30" t="s">
        <v>1183</v>
      </c>
      <c r="D10" s="13">
        <v>118414</v>
      </c>
      <c r="E10" s="14">
        <v>3974.92</v>
      </c>
      <c r="F10" s="15">
        <v>6.7599999999999993E-2</v>
      </c>
      <c r="G10" s="15"/>
    </row>
    <row r="11" spans="1:8" x14ac:dyDescent="0.3">
      <c r="A11" s="12" t="s">
        <v>1659</v>
      </c>
      <c r="B11" s="30" t="s">
        <v>1660</v>
      </c>
      <c r="C11" s="30" t="s">
        <v>1661</v>
      </c>
      <c r="D11" s="13">
        <v>126493</v>
      </c>
      <c r="E11" s="14">
        <v>3418.73</v>
      </c>
      <c r="F11" s="15">
        <v>5.8200000000000002E-2</v>
      </c>
      <c r="G11" s="15"/>
    </row>
    <row r="12" spans="1:8" x14ac:dyDescent="0.3">
      <c r="A12" s="12" t="s">
        <v>1117</v>
      </c>
      <c r="B12" s="30" t="s">
        <v>1118</v>
      </c>
      <c r="C12" s="30" t="s">
        <v>1119</v>
      </c>
      <c r="D12" s="13">
        <v>131651</v>
      </c>
      <c r="E12" s="14">
        <v>3168.84</v>
      </c>
      <c r="F12" s="15">
        <v>5.3900000000000003E-2</v>
      </c>
      <c r="G12" s="15"/>
    </row>
    <row r="13" spans="1:8" x14ac:dyDescent="0.3">
      <c r="A13" s="12" t="s">
        <v>1333</v>
      </c>
      <c r="B13" s="30" t="s">
        <v>1334</v>
      </c>
      <c r="C13" s="30" t="s">
        <v>1116</v>
      </c>
      <c r="D13" s="13">
        <v>434916</v>
      </c>
      <c r="E13" s="14">
        <v>2441.4</v>
      </c>
      <c r="F13" s="15">
        <v>4.1500000000000002E-2</v>
      </c>
      <c r="G13" s="15"/>
    </row>
    <row r="14" spans="1:8" x14ac:dyDescent="0.3">
      <c r="A14" s="12" t="s">
        <v>1212</v>
      </c>
      <c r="B14" s="30" t="s">
        <v>1213</v>
      </c>
      <c r="C14" s="30" t="s">
        <v>1214</v>
      </c>
      <c r="D14" s="13">
        <v>481753</v>
      </c>
      <c r="E14" s="14">
        <v>2118.27</v>
      </c>
      <c r="F14" s="15">
        <v>3.5999999999999997E-2</v>
      </c>
      <c r="G14" s="15"/>
    </row>
    <row r="15" spans="1:8" x14ac:dyDescent="0.3">
      <c r="A15" s="12" t="s">
        <v>1785</v>
      </c>
      <c r="B15" s="30" t="s">
        <v>1786</v>
      </c>
      <c r="C15" s="30" t="s">
        <v>1288</v>
      </c>
      <c r="D15" s="13">
        <v>75565</v>
      </c>
      <c r="E15" s="14">
        <v>2045.92</v>
      </c>
      <c r="F15" s="15">
        <v>3.4799999999999998E-2</v>
      </c>
      <c r="G15" s="15"/>
    </row>
    <row r="16" spans="1:8" x14ac:dyDescent="0.3">
      <c r="A16" s="12" t="s">
        <v>1400</v>
      </c>
      <c r="B16" s="30" t="s">
        <v>1401</v>
      </c>
      <c r="C16" s="30" t="s">
        <v>1202</v>
      </c>
      <c r="D16" s="13">
        <v>1497321</v>
      </c>
      <c r="E16" s="14">
        <v>1994.43</v>
      </c>
      <c r="F16" s="15">
        <v>3.39E-2</v>
      </c>
      <c r="G16" s="15"/>
    </row>
    <row r="17" spans="1:7" x14ac:dyDescent="0.3">
      <c r="A17" s="12" t="s">
        <v>1435</v>
      </c>
      <c r="B17" s="30" t="s">
        <v>1436</v>
      </c>
      <c r="C17" s="30" t="s">
        <v>1295</v>
      </c>
      <c r="D17" s="13">
        <v>95705</v>
      </c>
      <c r="E17" s="14">
        <v>1960.61</v>
      </c>
      <c r="F17" s="15">
        <v>3.3399999999999999E-2</v>
      </c>
      <c r="G17" s="15"/>
    </row>
    <row r="18" spans="1:7" x14ac:dyDescent="0.3">
      <c r="A18" s="12" t="s">
        <v>1233</v>
      </c>
      <c r="B18" s="30" t="s">
        <v>1234</v>
      </c>
      <c r="C18" s="30" t="s">
        <v>1183</v>
      </c>
      <c r="D18" s="13">
        <v>35663</v>
      </c>
      <c r="E18" s="14">
        <v>1915.35</v>
      </c>
      <c r="F18" s="15">
        <v>3.2599999999999997E-2</v>
      </c>
      <c r="G18" s="15"/>
    </row>
    <row r="19" spans="1:7" x14ac:dyDescent="0.3">
      <c r="A19" s="12" t="s">
        <v>1664</v>
      </c>
      <c r="B19" s="30" t="s">
        <v>1665</v>
      </c>
      <c r="C19" s="30" t="s">
        <v>1214</v>
      </c>
      <c r="D19" s="13">
        <v>74008</v>
      </c>
      <c r="E19" s="14">
        <v>1853.94</v>
      </c>
      <c r="F19" s="15">
        <v>3.15E-2</v>
      </c>
      <c r="G19" s="15"/>
    </row>
    <row r="20" spans="1:7" x14ac:dyDescent="0.3">
      <c r="A20" s="12" t="s">
        <v>1177</v>
      </c>
      <c r="B20" s="30" t="s">
        <v>1178</v>
      </c>
      <c r="C20" s="30" t="s">
        <v>1116</v>
      </c>
      <c r="D20" s="13">
        <v>183686</v>
      </c>
      <c r="E20" s="14">
        <v>1788.18</v>
      </c>
      <c r="F20" s="15">
        <v>3.04E-2</v>
      </c>
      <c r="G20" s="15"/>
    </row>
    <row r="21" spans="1:7" x14ac:dyDescent="0.3">
      <c r="A21" s="12" t="s">
        <v>1394</v>
      </c>
      <c r="B21" s="30" t="s">
        <v>1395</v>
      </c>
      <c r="C21" s="30" t="s">
        <v>1152</v>
      </c>
      <c r="D21" s="13">
        <v>21032</v>
      </c>
      <c r="E21" s="14">
        <v>1745.12</v>
      </c>
      <c r="F21" s="15">
        <v>2.9700000000000001E-2</v>
      </c>
      <c r="G21" s="15"/>
    </row>
    <row r="22" spans="1:7" x14ac:dyDescent="0.3">
      <c r="A22" s="12" t="s">
        <v>1769</v>
      </c>
      <c r="B22" s="30" t="s">
        <v>1770</v>
      </c>
      <c r="C22" s="30" t="s">
        <v>1288</v>
      </c>
      <c r="D22" s="13">
        <v>100228</v>
      </c>
      <c r="E22" s="14">
        <v>1711.64</v>
      </c>
      <c r="F22" s="15">
        <v>2.9100000000000001E-2</v>
      </c>
      <c r="G22" s="15"/>
    </row>
    <row r="23" spans="1:7" x14ac:dyDescent="0.3">
      <c r="A23" s="12" t="s">
        <v>1356</v>
      </c>
      <c r="B23" s="30" t="s">
        <v>1357</v>
      </c>
      <c r="C23" s="30" t="s">
        <v>1183</v>
      </c>
      <c r="D23" s="13">
        <v>30751</v>
      </c>
      <c r="E23" s="14">
        <v>1680.99</v>
      </c>
      <c r="F23" s="15">
        <v>2.86E-2</v>
      </c>
      <c r="G23" s="15"/>
    </row>
    <row r="24" spans="1:7" x14ac:dyDescent="0.3">
      <c r="A24" s="12" t="s">
        <v>1682</v>
      </c>
      <c r="B24" s="30" t="s">
        <v>1683</v>
      </c>
      <c r="C24" s="30" t="s">
        <v>1282</v>
      </c>
      <c r="D24" s="13">
        <v>110049</v>
      </c>
      <c r="E24" s="14">
        <v>1618.55</v>
      </c>
      <c r="F24" s="15">
        <v>2.75E-2</v>
      </c>
      <c r="G24" s="15"/>
    </row>
    <row r="25" spans="1:7" x14ac:dyDescent="0.3">
      <c r="A25" s="12" t="s">
        <v>1125</v>
      </c>
      <c r="B25" s="30" t="s">
        <v>1126</v>
      </c>
      <c r="C25" s="30" t="s">
        <v>1116</v>
      </c>
      <c r="D25" s="13">
        <v>1115380</v>
      </c>
      <c r="E25" s="14">
        <v>1605.59</v>
      </c>
      <c r="F25" s="15">
        <v>2.7300000000000001E-2</v>
      </c>
      <c r="G25" s="15"/>
    </row>
    <row r="26" spans="1:7" x14ac:dyDescent="0.3">
      <c r="A26" s="12" t="s">
        <v>1127</v>
      </c>
      <c r="B26" s="30" t="s">
        <v>1128</v>
      </c>
      <c r="C26" s="30" t="s">
        <v>1129</v>
      </c>
      <c r="D26" s="13">
        <v>144423</v>
      </c>
      <c r="E26" s="14">
        <v>1605.41</v>
      </c>
      <c r="F26" s="15">
        <v>2.7300000000000001E-2</v>
      </c>
      <c r="G26" s="15"/>
    </row>
    <row r="27" spans="1:7" x14ac:dyDescent="0.3">
      <c r="A27" s="12" t="s">
        <v>1246</v>
      </c>
      <c r="B27" s="30" t="s">
        <v>1247</v>
      </c>
      <c r="C27" s="30" t="s">
        <v>1248</v>
      </c>
      <c r="D27" s="13">
        <v>168776</v>
      </c>
      <c r="E27" s="14">
        <v>1306.4100000000001</v>
      </c>
      <c r="F27" s="15">
        <v>2.2200000000000001E-2</v>
      </c>
      <c r="G27" s="15"/>
    </row>
    <row r="28" spans="1:7" x14ac:dyDescent="0.3">
      <c r="A28" s="12" t="s">
        <v>1179</v>
      </c>
      <c r="B28" s="30" t="s">
        <v>1180</v>
      </c>
      <c r="C28" s="30" t="s">
        <v>1176</v>
      </c>
      <c r="D28" s="13">
        <v>110407</v>
      </c>
      <c r="E28" s="14">
        <v>1238.5999999999999</v>
      </c>
      <c r="F28" s="15">
        <v>2.1100000000000001E-2</v>
      </c>
      <c r="G28" s="15"/>
    </row>
    <row r="29" spans="1:7" x14ac:dyDescent="0.3">
      <c r="A29" s="12" t="s">
        <v>1411</v>
      </c>
      <c r="B29" s="30" t="s">
        <v>1412</v>
      </c>
      <c r="C29" s="30" t="s">
        <v>1316</v>
      </c>
      <c r="D29" s="13">
        <v>1232021</v>
      </c>
      <c r="E29" s="14">
        <v>1180.28</v>
      </c>
      <c r="F29" s="15">
        <v>2.01E-2</v>
      </c>
      <c r="G29" s="15"/>
    </row>
    <row r="30" spans="1:7" x14ac:dyDescent="0.3">
      <c r="A30" s="12" t="s">
        <v>1272</v>
      </c>
      <c r="B30" s="30" t="s">
        <v>1273</v>
      </c>
      <c r="C30" s="30" t="s">
        <v>1219</v>
      </c>
      <c r="D30" s="13">
        <v>26061</v>
      </c>
      <c r="E30" s="14">
        <v>1141.8800000000001</v>
      </c>
      <c r="F30" s="15">
        <v>1.9400000000000001E-2</v>
      </c>
      <c r="G30" s="15"/>
    </row>
    <row r="31" spans="1:7" x14ac:dyDescent="0.3">
      <c r="A31" s="12" t="s">
        <v>1142</v>
      </c>
      <c r="B31" s="30" t="s">
        <v>1143</v>
      </c>
      <c r="C31" s="30" t="s">
        <v>1144</v>
      </c>
      <c r="D31" s="13">
        <v>166579</v>
      </c>
      <c r="E31" s="14">
        <v>1001.14</v>
      </c>
      <c r="F31" s="15">
        <v>1.7000000000000001E-2</v>
      </c>
      <c r="G31" s="15"/>
    </row>
    <row r="32" spans="1:7" x14ac:dyDescent="0.3">
      <c r="A32" s="12" t="s">
        <v>1231</v>
      </c>
      <c r="B32" s="30" t="s">
        <v>1232</v>
      </c>
      <c r="C32" s="30" t="s">
        <v>1160</v>
      </c>
      <c r="D32" s="13">
        <v>114019</v>
      </c>
      <c r="E32" s="14">
        <v>976.46</v>
      </c>
      <c r="F32" s="15">
        <v>1.66E-2</v>
      </c>
      <c r="G32" s="15"/>
    </row>
    <row r="33" spans="1:7" x14ac:dyDescent="0.3">
      <c r="A33" s="12" t="s">
        <v>1280</v>
      </c>
      <c r="B33" s="30" t="s">
        <v>1281</v>
      </c>
      <c r="C33" s="30" t="s">
        <v>1282</v>
      </c>
      <c r="D33" s="13">
        <v>30185</v>
      </c>
      <c r="E33" s="14">
        <v>937.08</v>
      </c>
      <c r="F33" s="15">
        <v>1.5900000000000001E-2</v>
      </c>
      <c r="G33" s="15"/>
    </row>
    <row r="34" spans="1:7" x14ac:dyDescent="0.3">
      <c r="A34" s="12" t="s">
        <v>1791</v>
      </c>
      <c r="B34" s="30" t="s">
        <v>1792</v>
      </c>
      <c r="C34" s="30" t="s">
        <v>1288</v>
      </c>
      <c r="D34" s="13">
        <v>42647</v>
      </c>
      <c r="E34" s="14">
        <v>833.34</v>
      </c>
      <c r="F34" s="15">
        <v>1.4200000000000001E-2</v>
      </c>
      <c r="G34" s="15"/>
    </row>
    <row r="35" spans="1:7" x14ac:dyDescent="0.3">
      <c r="A35" s="12" t="s">
        <v>1666</v>
      </c>
      <c r="B35" s="30" t="s">
        <v>1667</v>
      </c>
      <c r="C35" s="30" t="s">
        <v>1144</v>
      </c>
      <c r="D35" s="13">
        <v>42181</v>
      </c>
      <c r="E35" s="14">
        <v>664.52</v>
      </c>
      <c r="F35" s="15">
        <v>1.1299999999999999E-2</v>
      </c>
      <c r="G35" s="15"/>
    </row>
    <row r="36" spans="1:7" x14ac:dyDescent="0.3">
      <c r="A36" s="12" t="s">
        <v>1441</v>
      </c>
      <c r="B36" s="30" t="s">
        <v>1442</v>
      </c>
      <c r="C36" s="30" t="s">
        <v>1253</v>
      </c>
      <c r="D36" s="13">
        <v>38307</v>
      </c>
      <c r="E36" s="14">
        <v>630.46</v>
      </c>
      <c r="F36" s="15">
        <v>1.0699999999999999E-2</v>
      </c>
      <c r="G36" s="15"/>
    </row>
    <row r="37" spans="1:7" x14ac:dyDescent="0.3">
      <c r="A37" s="12" t="s">
        <v>1725</v>
      </c>
      <c r="B37" s="30" t="s">
        <v>1726</v>
      </c>
      <c r="C37" s="30" t="s">
        <v>1129</v>
      </c>
      <c r="D37" s="13">
        <v>36360</v>
      </c>
      <c r="E37" s="14">
        <v>354.13</v>
      </c>
      <c r="F37" s="15">
        <v>6.0000000000000001E-3</v>
      </c>
      <c r="G37" s="15"/>
    </row>
    <row r="38" spans="1:7" x14ac:dyDescent="0.3">
      <c r="A38" s="16" t="s">
        <v>120</v>
      </c>
      <c r="B38" s="31"/>
      <c r="C38" s="31"/>
      <c r="D38" s="17"/>
      <c r="E38" s="37">
        <v>56798.77</v>
      </c>
      <c r="F38" s="38">
        <v>0.96609999999999996</v>
      </c>
      <c r="G38" s="20"/>
    </row>
    <row r="39" spans="1:7" x14ac:dyDescent="0.3">
      <c r="A39" s="16" t="s">
        <v>1453</v>
      </c>
      <c r="B39" s="30"/>
      <c r="C39" s="30"/>
      <c r="D39" s="13"/>
      <c r="E39" s="14"/>
      <c r="F39" s="15"/>
      <c r="G39" s="15"/>
    </row>
    <row r="40" spans="1:7" x14ac:dyDescent="0.3">
      <c r="A40" s="16" t="s">
        <v>120</v>
      </c>
      <c r="B40" s="30"/>
      <c r="C40" s="30"/>
      <c r="D40" s="13"/>
      <c r="E40" s="39" t="s">
        <v>112</v>
      </c>
      <c r="F40" s="40" t="s">
        <v>112</v>
      </c>
      <c r="G40" s="15"/>
    </row>
    <row r="41" spans="1:7" x14ac:dyDescent="0.3">
      <c r="A41" s="21" t="s">
        <v>150</v>
      </c>
      <c r="B41" s="32"/>
      <c r="C41" s="32"/>
      <c r="D41" s="22"/>
      <c r="E41" s="27">
        <v>56798.77</v>
      </c>
      <c r="F41" s="28">
        <v>0.96609999999999996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151</v>
      </c>
      <c r="B44" s="30"/>
      <c r="C44" s="30"/>
      <c r="D44" s="13"/>
      <c r="E44" s="14"/>
      <c r="F44" s="15"/>
      <c r="G44" s="15"/>
    </row>
    <row r="45" spans="1:7" x14ac:dyDescent="0.3">
      <c r="A45" s="12" t="s">
        <v>152</v>
      </c>
      <c r="B45" s="30"/>
      <c r="C45" s="30"/>
      <c r="D45" s="13"/>
      <c r="E45" s="14">
        <v>1797.67</v>
      </c>
      <c r="F45" s="15">
        <v>3.0599999999999999E-2</v>
      </c>
      <c r="G45" s="15">
        <v>6.6409999999999997E-2</v>
      </c>
    </row>
    <row r="46" spans="1:7" x14ac:dyDescent="0.3">
      <c r="A46" s="16" t="s">
        <v>120</v>
      </c>
      <c r="B46" s="31"/>
      <c r="C46" s="31"/>
      <c r="D46" s="17"/>
      <c r="E46" s="37">
        <v>1797.67</v>
      </c>
      <c r="F46" s="38">
        <v>3.0599999999999999E-2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150</v>
      </c>
      <c r="B48" s="32"/>
      <c r="C48" s="32"/>
      <c r="D48" s="22"/>
      <c r="E48" s="18">
        <v>1797.67</v>
      </c>
      <c r="F48" s="19">
        <v>3.0599999999999999E-2</v>
      </c>
      <c r="G48" s="20"/>
    </row>
    <row r="49" spans="1:7" x14ac:dyDescent="0.3">
      <c r="A49" s="12" t="s">
        <v>153</v>
      </c>
      <c r="B49" s="30"/>
      <c r="C49" s="30"/>
      <c r="D49" s="13"/>
      <c r="E49" s="14">
        <v>0.32707799999999998</v>
      </c>
      <c r="F49" s="15">
        <v>5.0000000000000004E-6</v>
      </c>
      <c r="G49" s="15"/>
    </row>
    <row r="50" spans="1:7" x14ac:dyDescent="0.3">
      <c r="A50" s="12" t="s">
        <v>154</v>
      </c>
      <c r="B50" s="30"/>
      <c r="C50" s="30"/>
      <c r="D50" s="13"/>
      <c r="E50" s="14">
        <v>177.862922</v>
      </c>
      <c r="F50" s="15">
        <v>3.2950000000000002E-3</v>
      </c>
      <c r="G50" s="15">
        <v>6.6409999999999997E-2</v>
      </c>
    </row>
    <row r="51" spans="1:7" x14ac:dyDescent="0.3">
      <c r="A51" s="25" t="s">
        <v>155</v>
      </c>
      <c r="B51" s="33"/>
      <c r="C51" s="33"/>
      <c r="D51" s="26"/>
      <c r="E51" s="27">
        <v>58774.63</v>
      </c>
      <c r="F51" s="28">
        <v>1</v>
      </c>
      <c r="G51" s="28"/>
    </row>
    <row r="56" spans="1:7" x14ac:dyDescent="0.3">
      <c r="A56" s="1" t="s">
        <v>158</v>
      </c>
    </row>
    <row r="57" spans="1:7" x14ac:dyDescent="0.3">
      <c r="A57" s="47" t="s">
        <v>159</v>
      </c>
      <c r="B57" s="34" t="s">
        <v>112</v>
      </c>
    </row>
    <row r="58" spans="1:7" x14ac:dyDescent="0.3">
      <c r="A58" t="s">
        <v>160</v>
      </c>
    </row>
    <row r="59" spans="1:7" x14ac:dyDescent="0.3">
      <c r="A59" t="s">
        <v>161</v>
      </c>
      <c r="B59" t="s">
        <v>162</v>
      </c>
      <c r="C59" t="s">
        <v>162</v>
      </c>
    </row>
    <row r="60" spans="1:7" x14ac:dyDescent="0.3">
      <c r="B60" s="48">
        <v>45138</v>
      </c>
      <c r="C60" s="48">
        <v>45169</v>
      </c>
    </row>
    <row r="61" spans="1:7" x14ac:dyDescent="0.3">
      <c r="A61" t="s">
        <v>664</v>
      </c>
      <c r="B61">
        <v>12.007999999999999</v>
      </c>
      <c r="C61">
        <v>11.946999999999999</v>
      </c>
      <c r="E61" s="2"/>
    </row>
    <row r="62" spans="1:7" x14ac:dyDescent="0.3">
      <c r="A62" t="s">
        <v>167</v>
      </c>
      <c r="B62">
        <v>12.007</v>
      </c>
      <c r="C62">
        <v>11.946999999999999</v>
      </c>
      <c r="E62" s="2"/>
    </row>
    <row r="63" spans="1:7" x14ac:dyDescent="0.3">
      <c r="A63" t="s">
        <v>665</v>
      </c>
      <c r="B63">
        <v>11.798999999999999</v>
      </c>
      <c r="C63">
        <v>11.724</v>
      </c>
      <c r="E63" s="2"/>
    </row>
    <row r="64" spans="1:7" x14ac:dyDescent="0.3">
      <c r="A64" t="s">
        <v>631</v>
      </c>
      <c r="B64">
        <v>11.798999999999999</v>
      </c>
      <c r="C64">
        <v>11.723000000000001</v>
      </c>
      <c r="E64" s="2"/>
    </row>
    <row r="65" spans="1:5" x14ac:dyDescent="0.3">
      <c r="E65" s="2"/>
    </row>
    <row r="66" spans="1:5" x14ac:dyDescent="0.3">
      <c r="A66" t="s">
        <v>177</v>
      </c>
      <c r="B66" s="34" t="s">
        <v>112</v>
      </c>
    </row>
    <row r="67" spans="1:5" x14ac:dyDescent="0.3">
      <c r="A67" t="s">
        <v>178</v>
      </c>
      <c r="B67" s="34" t="s">
        <v>112</v>
      </c>
    </row>
    <row r="68" spans="1:5" ht="28.95" customHeight="1" x14ac:dyDescent="0.3">
      <c r="A68" s="47" t="s">
        <v>179</v>
      </c>
      <c r="B68" s="34" t="s">
        <v>112</v>
      </c>
    </row>
    <row r="69" spans="1:5" ht="28.95" customHeight="1" x14ac:dyDescent="0.3">
      <c r="A69" s="47" t="s">
        <v>180</v>
      </c>
      <c r="B69" s="34" t="s">
        <v>112</v>
      </c>
    </row>
    <row r="70" spans="1:5" x14ac:dyDescent="0.3">
      <c r="A70" t="s">
        <v>1655</v>
      </c>
      <c r="B70" s="49">
        <v>0.45494800000000002</v>
      </c>
    </row>
    <row r="71" spans="1:5" ht="43.5" customHeight="1" x14ac:dyDescent="0.3">
      <c r="A71" s="47" t="s">
        <v>182</v>
      </c>
      <c r="B71" s="34" t="s">
        <v>112</v>
      </c>
    </row>
    <row r="72" spans="1:5" ht="28.95" customHeight="1" x14ac:dyDescent="0.3">
      <c r="A72" s="47" t="s">
        <v>183</v>
      </c>
      <c r="B72" s="34" t="s">
        <v>112</v>
      </c>
    </row>
    <row r="73" spans="1:5" ht="28.95" customHeight="1" x14ac:dyDescent="0.3">
      <c r="A73" s="47" t="s">
        <v>184</v>
      </c>
      <c r="B73" s="34" t="s">
        <v>112</v>
      </c>
    </row>
    <row r="74" spans="1:5" x14ac:dyDescent="0.3">
      <c r="A74" t="s">
        <v>185</v>
      </c>
      <c r="B74" s="34" t="s">
        <v>112</v>
      </c>
    </row>
    <row r="75" spans="1:5" x14ac:dyDescent="0.3">
      <c r="A75" t="s">
        <v>186</v>
      </c>
      <c r="B75" s="34" t="s">
        <v>112</v>
      </c>
    </row>
    <row r="77" spans="1:5" ht="70.05" customHeight="1" x14ac:dyDescent="0.3">
      <c r="A77" s="72" t="s">
        <v>196</v>
      </c>
      <c r="B77" s="72" t="s">
        <v>197</v>
      </c>
      <c r="C77" s="72" t="s">
        <v>5</v>
      </c>
      <c r="D77" s="72" t="s">
        <v>6</v>
      </c>
    </row>
    <row r="78" spans="1:5" ht="70.05" customHeight="1" x14ac:dyDescent="0.3">
      <c r="A78" s="72" t="s">
        <v>1925</v>
      </c>
      <c r="B78" s="72"/>
      <c r="C78" s="72" t="s">
        <v>55</v>
      </c>
      <c r="D7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45" activePane="bottomLeft" state="frozen"/>
      <selection pane="bottomLeft" activeCell="A45" sqref="A4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1926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1927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1181</v>
      </c>
      <c r="B8" s="30" t="s">
        <v>1182</v>
      </c>
      <c r="C8" s="30" t="s">
        <v>1183</v>
      </c>
      <c r="D8" s="13">
        <v>5524</v>
      </c>
      <c r="E8" s="14">
        <v>79.290000000000006</v>
      </c>
      <c r="F8" s="15">
        <v>5.5100000000000003E-2</v>
      </c>
      <c r="G8" s="15"/>
    </row>
    <row r="9" spans="1:8" x14ac:dyDescent="0.3">
      <c r="A9" s="12" t="s">
        <v>1235</v>
      </c>
      <c r="B9" s="30" t="s">
        <v>1236</v>
      </c>
      <c r="C9" s="30" t="s">
        <v>1183</v>
      </c>
      <c r="D9" s="13">
        <v>2200</v>
      </c>
      <c r="E9" s="14">
        <v>73.849999999999994</v>
      </c>
      <c r="F9" s="15">
        <v>5.1299999999999998E-2</v>
      </c>
      <c r="G9" s="15"/>
    </row>
    <row r="10" spans="1:8" x14ac:dyDescent="0.3">
      <c r="A10" s="12" t="s">
        <v>1212</v>
      </c>
      <c r="B10" s="30" t="s">
        <v>1213</v>
      </c>
      <c r="C10" s="30" t="s">
        <v>1214</v>
      </c>
      <c r="D10" s="13">
        <v>15745</v>
      </c>
      <c r="E10" s="14">
        <v>69.23</v>
      </c>
      <c r="F10" s="15">
        <v>4.8099999999999997E-2</v>
      </c>
      <c r="G10" s="15"/>
    </row>
    <row r="11" spans="1:8" x14ac:dyDescent="0.3">
      <c r="A11" s="12" t="s">
        <v>1449</v>
      </c>
      <c r="B11" s="30" t="s">
        <v>1450</v>
      </c>
      <c r="C11" s="30" t="s">
        <v>1282</v>
      </c>
      <c r="D11" s="13">
        <v>2121</v>
      </c>
      <c r="E11" s="14">
        <v>69.06</v>
      </c>
      <c r="F11" s="15">
        <v>4.8000000000000001E-2</v>
      </c>
      <c r="G11" s="15"/>
    </row>
    <row r="12" spans="1:8" x14ac:dyDescent="0.3">
      <c r="A12" s="12" t="s">
        <v>1256</v>
      </c>
      <c r="B12" s="30" t="s">
        <v>1257</v>
      </c>
      <c r="C12" s="30" t="s">
        <v>1183</v>
      </c>
      <c r="D12" s="13">
        <v>5852</v>
      </c>
      <c r="E12" s="14">
        <v>68.59</v>
      </c>
      <c r="F12" s="15">
        <v>4.7699999999999999E-2</v>
      </c>
      <c r="G12" s="15"/>
    </row>
    <row r="13" spans="1:8" x14ac:dyDescent="0.3">
      <c r="A13" s="12" t="s">
        <v>1447</v>
      </c>
      <c r="B13" s="30" t="s">
        <v>1448</v>
      </c>
      <c r="C13" s="30" t="s">
        <v>1375</v>
      </c>
      <c r="D13" s="13">
        <v>310</v>
      </c>
      <c r="E13" s="14">
        <v>68.16</v>
      </c>
      <c r="F13" s="15">
        <v>4.7399999999999998E-2</v>
      </c>
      <c r="G13" s="15"/>
    </row>
    <row r="14" spans="1:8" x14ac:dyDescent="0.3">
      <c r="A14" s="12" t="s">
        <v>1114</v>
      </c>
      <c r="B14" s="30" t="s">
        <v>1115</v>
      </c>
      <c r="C14" s="30" t="s">
        <v>1116</v>
      </c>
      <c r="D14" s="13">
        <v>4291</v>
      </c>
      <c r="E14" s="14">
        <v>67.430000000000007</v>
      </c>
      <c r="F14" s="15">
        <v>4.6899999999999997E-2</v>
      </c>
      <c r="G14" s="15"/>
    </row>
    <row r="15" spans="1:8" x14ac:dyDescent="0.3">
      <c r="A15" s="12" t="s">
        <v>1664</v>
      </c>
      <c r="B15" s="30" t="s">
        <v>1665</v>
      </c>
      <c r="C15" s="30" t="s">
        <v>1214</v>
      </c>
      <c r="D15" s="13">
        <v>2646</v>
      </c>
      <c r="E15" s="14">
        <v>66.28</v>
      </c>
      <c r="F15" s="15">
        <v>4.6100000000000002E-2</v>
      </c>
      <c r="G15" s="15"/>
    </row>
    <row r="16" spans="1:8" x14ac:dyDescent="0.3">
      <c r="A16" s="12" t="s">
        <v>1184</v>
      </c>
      <c r="B16" s="30" t="s">
        <v>1185</v>
      </c>
      <c r="C16" s="30" t="s">
        <v>1144</v>
      </c>
      <c r="D16" s="13">
        <v>597</v>
      </c>
      <c r="E16" s="14">
        <v>59.72</v>
      </c>
      <c r="F16" s="15">
        <v>4.1500000000000002E-2</v>
      </c>
      <c r="G16" s="15"/>
    </row>
    <row r="17" spans="1:7" x14ac:dyDescent="0.3">
      <c r="A17" s="12" t="s">
        <v>1341</v>
      </c>
      <c r="B17" s="30" t="s">
        <v>1342</v>
      </c>
      <c r="C17" s="30" t="s">
        <v>1343</v>
      </c>
      <c r="D17" s="13">
        <v>24517</v>
      </c>
      <c r="E17" s="14">
        <v>56.4</v>
      </c>
      <c r="F17" s="15">
        <v>3.9199999999999999E-2</v>
      </c>
      <c r="G17" s="15"/>
    </row>
    <row r="18" spans="1:7" x14ac:dyDescent="0.3">
      <c r="A18" s="12" t="s">
        <v>1254</v>
      </c>
      <c r="B18" s="30" t="s">
        <v>1255</v>
      </c>
      <c r="C18" s="30" t="s">
        <v>1183</v>
      </c>
      <c r="D18" s="13">
        <v>4461</v>
      </c>
      <c r="E18" s="14">
        <v>53.62</v>
      </c>
      <c r="F18" s="15">
        <v>3.73E-2</v>
      </c>
      <c r="G18" s="15"/>
    </row>
    <row r="19" spans="1:7" x14ac:dyDescent="0.3">
      <c r="A19" s="12" t="s">
        <v>1912</v>
      </c>
      <c r="B19" s="30" t="s">
        <v>1913</v>
      </c>
      <c r="C19" s="30" t="s">
        <v>1346</v>
      </c>
      <c r="D19" s="13">
        <v>2760</v>
      </c>
      <c r="E19" s="14">
        <v>53.6</v>
      </c>
      <c r="F19" s="15">
        <v>3.73E-2</v>
      </c>
      <c r="G19" s="15"/>
    </row>
    <row r="20" spans="1:7" x14ac:dyDescent="0.3">
      <c r="A20" s="12" t="s">
        <v>1210</v>
      </c>
      <c r="B20" s="30" t="s">
        <v>1211</v>
      </c>
      <c r="C20" s="30" t="s">
        <v>1183</v>
      </c>
      <c r="D20" s="13">
        <v>907</v>
      </c>
      <c r="E20" s="14">
        <v>47.1</v>
      </c>
      <c r="F20" s="15">
        <v>3.27E-2</v>
      </c>
      <c r="G20" s="15"/>
    </row>
    <row r="21" spans="1:7" x14ac:dyDescent="0.3">
      <c r="A21" s="12" t="s">
        <v>1417</v>
      </c>
      <c r="B21" s="30" t="s">
        <v>1418</v>
      </c>
      <c r="C21" s="30" t="s">
        <v>1129</v>
      </c>
      <c r="D21" s="13">
        <v>1277</v>
      </c>
      <c r="E21" s="14">
        <v>45.87</v>
      </c>
      <c r="F21" s="15">
        <v>3.1899999999999998E-2</v>
      </c>
      <c r="G21" s="15"/>
    </row>
    <row r="22" spans="1:7" x14ac:dyDescent="0.3">
      <c r="A22" s="12" t="s">
        <v>1362</v>
      </c>
      <c r="B22" s="30" t="s">
        <v>1363</v>
      </c>
      <c r="C22" s="30" t="s">
        <v>1144</v>
      </c>
      <c r="D22" s="13">
        <v>984</v>
      </c>
      <c r="E22" s="14">
        <v>45.4</v>
      </c>
      <c r="F22" s="15">
        <v>3.1600000000000003E-2</v>
      </c>
      <c r="G22" s="15"/>
    </row>
    <row r="23" spans="1:7" x14ac:dyDescent="0.3">
      <c r="A23" s="12" t="s">
        <v>1366</v>
      </c>
      <c r="B23" s="30" t="s">
        <v>1367</v>
      </c>
      <c r="C23" s="30" t="s">
        <v>1368</v>
      </c>
      <c r="D23" s="13">
        <v>110</v>
      </c>
      <c r="E23" s="14">
        <v>44.17</v>
      </c>
      <c r="F23" s="15">
        <v>3.0700000000000002E-2</v>
      </c>
      <c r="G23" s="15"/>
    </row>
    <row r="24" spans="1:7" x14ac:dyDescent="0.3">
      <c r="A24" s="12" t="s">
        <v>1421</v>
      </c>
      <c r="B24" s="30" t="s">
        <v>1422</v>
      </c>
      <c r="C24" s="30" t="s">
        <v>1183</v>
      </c>
      <c r="D24" s="13">
        <v>10778</v>
      </c>
      <c r="E24" s="14">
        <v>44.02</v>
      </c>
      <c r="F24" s="15">
        <v>3.0599999999999999E-2</v>
      </c>
      <c r="G24" s="15"/>
    </row>
    <row r="25" spans="1:7" x14ac:dyDescent="0.3">
      <c r="A25" s="12" t="s">
        <v>1693</v>
      </c>
      <c r="B25" s="30" t="s">
        <v>1694</v>
      </c>
      <c r="C25" s="30" t="s">
        <v>1404</v>
      </c>
      <c r="D25" s="13">
        <v>7208</v>
      </c>
      <c r="E25" s="14">
        <v>41.09</v>
      </c>
      <c r="F25" s="15">
        <v>2.86E-2</v>
      </c>
      <c r="G25" s="15"/>
    </row>
    <row r="26" spans="1:7" x14ac:dyDescent="0.3">
      <c r="A26" s="12" t="s">
        <v>1373</v>
      </c>
      <c r="B26" s="30" t="s">
        <v>1374</v>
      </c>
      <c r="C26" s="30" t="s">
        <v>1375</v>
      </c>
      <c r="D26" s="13">
        <v>901</v>
      </c>
      <c r="E26" s="14">
        <v>40.25</v>
      </c>
      <c r="F26" s="15">
        <v>2.8000000000000001E-2</v>
      </c>
      <c r="G26" s="15"/>
    </row>
    <row r="27" spans="1:7" x14ac:dyDescent="0.3">
      <c r="A27" s="12" t="s">
        <v>1200</v>
      </c>
      <c r="B27" s="30" t="s">
        <v>1201</v>
      </c>
      <c r="C27" s="30" t="s">
        <v>1202</v>
      </c>
      <c r="D27" s="13">
        <v>988</v>
      </c>
      <c r="E27" s="14">
        <v>38.53</v>
      </c>
      <c r="F27" s="15">
        <v>2.6800000000000001E-2</v>
      </c>
      <c r="G27" s="15"/>
    </row>
    <row r="28" spans="1:7" x14ac:dyDescent="0.3">
      <c r="A28" s="12" t="s">
        <v>1337</v>
      </c>
      <c r="B28" s="30" t="s">
        <v>1338</v>
      </c>
      <c r="C28" s="30" t="s">
        <v>1282</v>
      </c>
      <c r="D28" s="13">
        <v>2637</v>
      </c>
      <c r="E28" s="14">
        <v>36.51</v>
      </c>
      <c r="F28" s="15">
        <v>2.5399999999999999E-2</v>
      </c>
      <c r="G28" s="15"/>
    </row>
    <row r="29" spans="1:7" x14ac:dyDescent="0.3">
      <c r="A29" s="12" t="s">
        <v>1702</v>
      </c>
      <c r="B29" s="30" t="s">
        <v>1703</v>
      </c>
      <c r="C29" s="30" t="s">
        <v>1144</v>
      </c>
      <c r="D29" s="13">
        <v>1073</v>
      </c>
      <c r="E29" s="14">
        <v>35.799999999999997</v>
      </c>
      <c r="F29" s="15">
        <v>2.4899999999999999E-2</v>
      </c>
      <c r="G29" s="15"/>
    </row>
    <row r="30" spans="1:7" x14ac:dyDescent="0.3">
      <c r="A30" s="12" t="s">
        <v>1369</v>
      </c>
      <c r="B30" s="30" t="s">
        <v>1370</v>
      </c>
      <c r="C30" s="30" t="s">
        <v>1276</v>
      </c>
      <c r="D30" s="13">
        <v>1422</v>
      </c>
      <c r="E30" s="14">
        <v>35.76</v>
      </c>
      <c r="F30" s="15">
        <v>2.4899999999999999E-2</v>
      </c>
      <c r="G30" s="15"/>
    </row>
    <row r="31" spans="1:7" x14ac:dyDescent="0.3">
      <c r="A31" s="12" t="s">
        <v>1405</v>
      </c>
      <c r="B31" s="30" t="s">
        <v>1406</v>
      </c>
      <c r="C31" s="30" t="s">
        <v>1144</v>
      </c>
      <c r="D31" s="13">
        <v>1226</v>
      </c>
      <c r="E31" s="14">
        <v>35.75</v>
      </c>
      <c r="F31" s="15">
        <v>2.4899999999999999E-2</v>
      </c>
      <c r="G31" s="15"/>
    </row>
    <row r="32" spans="1:7" x14ac:dyDescent="0.3">
      <c r="A32" s="12" t="s">
        <v>1344</v>
      </c>
      <c r="B32" s="30" t="s">
        <v>1345</v>
      </c>
      <c r="C32" s="30" t="s">
        <v>1346</v>
      </c>
      <c r="D32" s="13">
        <v>6175</v>
      </c>
      <c r="E32" s="14">
        <v>34.15</v>
      </c>
      <c r="F32" s="15">
        <v>2.3699999999999999E-2</v>
      </c>
      <c r="G32" s="15"/>
    </row>
    <row r="33" spans="1:7" x14ac:dyDescent="0.3">
      <c r="A33" s="12" t="s">
        <v>1419</v>
      </c>
      <c r="B33" s="30" t="s">
        <v>1420</v>
      </c>
      <c r="C33" s="30" t="s">
        <v>1346</v>
      </c>
      <c r="D33" s="13">
        <v>3156</v>
      </c>
      <c r="E33" s="14">
        <v>31.72</v>
      </c>
      <c r="F33" s="15">
        <v>2.2100000000000002E-2</v>
      </c>
      <c r="G33" s="15"/>
    </row>
    <row r="34" spans="1:7" x14ac:dyDescent="0.3">
      <c r="A34" s="12" t="s">
        <v>1928</v>
      </c>
      <c r="B34" s="30" t="s">
        <v>1929</v>
      </c>
      <c r="C34" s="30" t="s">
        <v>1230</v>
      </c>
      <c r="D34" s="13">
        <v>1193</v>
      </c>
      <c r="E34" s="14">
        <v>30.11</v>
      </c>
      <c r="F34" s="15">
        <v>2.0899999999999998E-2</v>
      </c>
      <c r="G34" s="15"/>
    </row>
    <row r="35" spans="1:7" x14ac:dyDescent="0.3">
      <c r="A35" s="12" t="s">
        <v>1930</v>
      </c>
      <c r="B35" s="30" t="s">
        <v>1931</v>
      </c>
      <c r="C35" s="30" t="s">
        <v>1282</v>
      </c>
      <c r="D35" s="13">
        <v>3252</v>
      </c>
      <c r="E35" s="14">
        <v>23.37</v>
      </c>
      <c r="F35" s="15">
        <v>1.6199999999999999E-2</v>
      </c>
      <c r="G35" s="15"/>
    </row>
    <row r="36" spans="1:7" x14ac:dyDescent="0.3">
      <c r="A36" s="12" t="s">
        <v>1314</v>
      </c>
      <c r="B36" s="30" t="s">
        <v>1315</v>
      </c>
      <c r="C36" s="30" t="s">
        <v>1316</v>
      </c>
      <c r="D36" s="13">
        <v>117</v>
      </c>
      <c r="E36" s="14">
        <v>21.73</v>
      </c>
      <c r="F36" s="15">
        <v>1.5100000000000001E-2</v>
      </c>
      <c r="G36" s="15"/>
    </row>
    <row r="37" spans="1:7" x14ac:dyDescent="0.3">
      <c r="A37" s="12" t="s">
        <v>1932</v>
      </c>
      <c r="B37" s="30" t="s">
        <v>1933</v>
      </c>
      <c r="C37" s="30" t="s">
        <v>1176</v>
      </c>
      <c r="D37" s="13">
        <v>1601</v>
      </c>
      <c r="E37" s="14">
        <v>20.18</v>
      </c>
      <c r="F37" s="15">
        <v>1.4E-2</v>
      </c>
      <c r="G37" s="15"/>
    </row>
    <row r="38" spans="1:7" x14ac:dyDescent="0.3">
      <c r="A38" s="16" t="s">
        <v>120</v>
      </c>
      <c r="B38" s="31"/>
      <c r="C38" s="31"/>
      <c r="D38" s="17"/>
      <c r="E38" s="37">
        <v>1436.74</v>
      </c>
      <c r="F38" s="38">
        <v>0.99890000000000001</v>
      </c>
      <c r="G38" s="20"/>
    </row>
    <row r="39" spans="1:7" x14ac:dyDescent="0.3">
      <c r="A39" s="16" t="s">
        <v>1453</v>
      </c>
      <c r="B39" s="30"/>
      <c r="C39" s="30"/>
      <c r="D39" s="13"/>
      <c r="E39" s="14"/>
      <c r="F39" s="15"/>
      <c r="G39" s="15"/>
    </row>
    <row r="40" spans="1:7" x14ac:dyDescent="0.3">
      <c r="A40" s="16" t="s">
        <v>120</v>
      </c>
      <c r="B40" s="30"/>
      <c r="C40" s="30"/>
      <c r="D40" s="13"/>
      <c r="E40" s="39" t="s">
        <v>112</v>
      </c>
      <c r="F40" s="40" t="s">
        <v>112</v>
      </c>
      <c r="G40" s="15"/>
    </row>
    <row r="41" spans="1:7" x14ac:dyDescent="0.3">
      <c r="A41" s="21" t="s">
        <v>150</v>
      </c>
      <c r="B41" s="32"/>
      <c r="C41" s="32"/>
      <c r="D41" s="22"/>
      <c r="E41" s="27">
        <v>1436.74</v>
      </c>
      <c r="F41" s="28">
        <v>0.99890000000000001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151</v>
      </c>
      <c r="B44" s="30"/>
      <c r="C44" s="30"/>
      <c r="D44" s="13"/>
      <c r="E44" s="14"/>
      <c r="F44" s="15"/>
      <c r="G44" s="15"/>
    </row>
    <row r="45" spans="1:7" x14ac:dyDescent="0.3">
      <c r="A45" s="12" t="s">
        <v>152</v>
      </c>
      <c r="B45" s="30"/>
      <c r="C45" s="30"/>
      <c r="D45" s="13"/>
      <c r="E45" s="14">
        <v>10</v>
      </c>
      <c r="F45" s="15">
        <v>7.0000000000000001E-3</v>
      </c>
      <c r="G45" s="15">
        <v>6.6409999999999997E-2</v>
      </c>
    </row>
    <row r="46" spans="1:7" x14ac:dyDescent="0.3">
      <c r="A46" s="16" t="s">
        <v>120</v>
      </c>
      <c r="B46" s="31"/>
      <c r="C46" s="31"/>
      <c r="D46" s="17"/>
      <c r="E46" s="37">
        <v>10</v>
      </c>
      <c r="F46" s="38">
        <v>7.0000000000000001E-3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150</v>
      </c>
      <c r="B48" s="32"/>
      <c r="C48" s="32"/>
      <c r="D48" s="22"/>
      <c r="E48" s="18">
        <v>10</v>
      </c>
      <c r="F48" s="19">
        <v>7.0000000000000001E-3</v>
      </c>
      <c r="G48" s="20"/>
    </row>
    <row r="49" spans="1:7" x14ac:dyDescent="0.3">
      <c r="A49" s="12" t="s">
        <v>153</v>
      </c>
      <c r="B49" s="30"/>
      <c r="C49" s="30"/>
      <c r="D49" s="13"/>
      <c r="E49" s="14">
        <v>1.8190999999999999E-3</v>
      </c>
      <c r="F49" s="15">
        <v>9.9999999999999995E-7</v>
      </c>
      <c r="G49" s="15"/>
    </row>
    <row r="50" spans="1:7" x14ac:dyDescent="0.3">
      <c r="A50" s="12" t="s">
        <v>154</v>
      </c>
      <c r="B50" s="30"/>
      <c r="C50" s="30"/>
      <c r="D50" s="13"/>
      <c r="E50" s="23">
        <v>-8.2318190999999992</v>
      </c>
      <c r="F50" s="24">
        <v>-5.901E-3</v>
      </c>
      <c r="G50" s="15">
        <v>6.6409999999999997E-2</v>
      </c>
    </row>
    <row r="51" spans="1:7" x14ac:dyDescent="0.3">
      <c r="A51" s="25" t="s">
        <v>155</v>
      </c>
      <c r="B51" s="33"/>
      <c r="C51" s="33"/>
      <c r="D51" s="26"/>
      <c r="E51" s="27">
        <v>1438.51</v>
      </c>
      <c r="F51" s="28">
        <v>1</v>
      </c>
      <c r="G51" s="28"/>
    </row>
    <row r="56" spans="1:7" x14ac:dyDescent="0.3">
      <c r="A56" s="1" t="s">
        <v>158</v>
      </c>
    </row>
    <row r="57" spans="1:7" x14ac:dyDescent="0.3">
      <c r="A57" s="47" t="s">
        <v>159</v>
      </c>
      <c r="B57" s="34" t="s">
        <v>112</v>
      </c>
    </row>
    <row r="58" spans="1:7" x14ac:dyDescent="0.3">
      <c r="A58" t="s">
        <v>160</v>
      </c>
    </row>
    <row r="59" spans="1:7" x14ac:dyDescent="0.3">
      <c r="A59" t="s">
        <v>161</v>
      </c>
      <c r="B59" t="s">
        <v>162</v>
      </c>
      <c r="C59" t="s">
        <v>162</v>
      </c>
    </row>
    <row r="60" spans="1:7" x14ac:dyDescent="0.3">
      <c r="B60" s="48">
        <v>45138</v>
      </c>
      <c r="C60" s="48">
        <v>45169</v>
      </c>
    </row>
    <row r="61" spans="1:7" x14ac:dyDescent="0.3">
      <c r="A61" t="s">
        <v>166</v>
      </c>
      <c r="B61">
        <v>11.0844</v>
      </c>
      <c r="C61">
        <v>11.0062</v>
      </c>
      <c r="E61" s="2"/>
    </row>
    <row r="62" spans="1:7" x14ac:dyDescent="0.3">
      <c r="A62" t="s">
        <v>167</v>
      </c>
      <c r="B62">
        <v>10.9293</v>
      </c>
      <c r="C62">
        <v>10.8522</v>
      </c>
      <c r="E62" s="2"/>
    </row>
    <row r="63" spans="1:7" x14ac:dyDescent="0.3">
      <c r="A63" t="s">
        <v>630</v>
      </c>
      <c r="B63">
        <v>10.9574</v>
      </c>
      <c r="C63">
        <v>10.873799999999999</v>
      </c>
      <c r="E63" s="2"/>
    </row>
    <row r="64" spans="1:7" x14ac:dyDescent="0.3">
      <c r="A64" t="s">
        <v>631</v>
      </c>
      <c r="B64">
        <v>10.957000000000001</v>
      </c>
      <c r="C64">
        <v>10.8734</v>
      </c>
      <c r="E64" s="2"/>
    </row>
    <row r="65" spans="1:5" x14ac:dyDescent="0.3">
      <c r="E65" s="2"/>
    </row>
    <row r="66" spans="1:5" x14ac:dyDescent="0.3">
      <c r="A66" t="s">
        <v>177</v>
      </c>
      <c r="B66" s="34" t="s">
        <v>112</v>
      </c>
    </row>
    <row r="67" spans="1:5" x14ac:dyDescent="0.3">
      <c r="A67" t="s">
        <v>178</v>
      </c>
      <c r="B67" s="34" t="s">
        <v>112</v>
      </c>
    </row>
    <row r="68" spans="1:5" ht="28.95" customHeight="1" x14ac:dyDescent="0.3">
      <c r="A68" s="47" t="s">
        <v>179</v>
      </c>
      <c r="B68" s="34" t="s">
        <v>112</v>
      </c>
    </row>
    <row r="69" spans="1:5" ht="28.95" customHeight="1" x14ac:dyDescent="0.3">
      <c r="A69" s="47" t="s">
        <v>180</v>
      </c>
      <c r="B69" s="34" t="s">
        <v>112</v>
      </c>
    </row>
    <row r="70" spans="1:5" x14ac:dyDescent="0.3">
      <c r="A70" t="s">
        <v>1655</v>
      </c>
      <c r="B70" s="49">
        <v>0.46190100000000001</v>
      </c>
    </row>
    <row r="71" spans="1:5" ht="43.5" customHeight="1" x14ac:dyDescent="0.3">
      <c r="A71" s="47" t="s">
        <v>182</v>
      </c>
      <c r="B71" s="34" t="s">
        <v>112</v>
      </c>
    </row>
    <row r="72" spans="1:5" ht="28.95" customHeight="1" x14ac:dyDescent="0.3">
      <c r="A72" s="47" t="s">
        <v>183</v>
      </c>
      <c r="B72" s="34" t="s">
        <v>112</v>
      </c>
    </row>
    <row r="73" spans="1:5" ht="28.95" customHeight="1" x14ac:dyDescent="0.3">
      <c r="A73" s="47" t="s">
        <v>184</v>
      </c>
      <c r="B73" s="34" t="s">
        <v>112</v>
      </c>
    </row>
    <row r="74" spans="1:5" x14ac:dyDescent="0.3">
      <c r="A74" t="s">
        <v>185</v>
      </c>
      <c r="B74" s="34" t="s">
        <v>112</v>
      </c>
    </row>
    <row r="75" spans="1:5" x14ac:dyDescent="0.3">
      <c r="A75" t="s">
        <v>186</v>
      </c>
      <c r="B75" s="34" t="s">
        <v>112</v>
      </c>
    </row>
    <row r="77" spans="1:5" ht="70.05" customHeight="1" x14ac:dyDescent="0.3">
      <c r="A77" s="72" t="s">
        <v>196</v>
      </c>
      <c r="B77" s="72" t="s">
        <v>197</v>
      </c>
      <c r="C77" s="72" t="s">
        <v>5</v>
      </c>
      <c r="D77" s="72" t="s">
        <v>6</v>
      </c>
    </row>
    <row r="78" spans="1:5" ht="70.05" customHeight="1" x14ac:dyDescent="0.3">
      <c r="A78" s="72" t="s">
        <v>1934</v>
      </c>
      <c r="B78" s="72"/>
      <c r="C78" s="72" t="s">
        <v>65</v>
      </c>
      <c r="D7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9"/>
  <sheetViews>
    <sheetView showGridLines="0" workbookViewId="0">
      <pane ySplit="4" topLeftCell="A65" activePane="bottomLeft" state="frozen"/>
      <selection pane="bottomLeft" activeCell="A67" sqref="A67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1935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1936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14907</v>
      </c>
      <c r="E8" s="14">
        <v>234.26</v>
      </c>
      <c r="F8" s="15">
        <v>0.13800000000000001</v>
      </c>
      <c r="G8" s="15"/>
    </row>
    <row r="9" spans="1:8" x14ac:dyDescent="0.3">
      <c r="A9" s="12" t="s">
        <v>1117</v>
      </c>
      <c r="B9" s="30" t="s">
        <v>1118</v>
      </c>
      <c r="C9" s="30" t="s">
        <v>1119</v>
      </c>
      <c r="D9" s="13">
        <v>6758</v>
      </c>
      <c r="E9" s="14">
        <v>162.66999999999999</v>
      </c>
      <c r="F9" s="15">
        <v>9.5799999999999996E-2</v>
      </c>
      <c r="G9" s="15"/>
    </row>
    <row r="10" spans="1:8" x14ac:dyDescent="0.3">
      <c r="A10" s="12" t="s">
        <v>1130</v>
      </c>
      <c r="B10" s="30" t="s">
        <v>1131</v>
      </c>
      <c r="C10" s="30" t="s">
        <v>1116</v>
      </c>
      <c r="D10" s="13">
        <v>13975</v>
      </c>
      <c r="E10" s="14">
        <v>133.99</v>
      </c>
      <c r="F10" s="15">
        <v>7.8899999999999998E-2</v>
      </c>
      <c r="G10" s="15"/>
    </row>
    <row r="11" spans="1:8" x14ac:dyDescent="0.3">
      <c r="A11" s="12" t="s">
        <v>1181</v>
      </c>
      <c r="B11" s="30" t="s">
        <v>1182</v>
      </c>
      <c r="C11" s="30" t="s">
        <v>1183</v>
      </c>
      <c r="D11" s="13">
        <v>7129</v>
      </c>
      <c r="E11" s="14">
        <v>102.33</v>
      </c>
      <c r="F11" s="15">
        <v>6.0299999999999999E-2</v>
      </c>
      <c r="G11" s="15"/>
    </row>
    <row r="12" spans="1:8" x14ac:dyDescent="0.3">
      <c r="A12" s="12" t="s">
        <v>1212</v>
      </c>
      <c r="B12" s="30" t="s">
        <v>1213</v>
      </c>
      <c r="C12" s="30" t="s">
        <v>1214</v>
      </c>
      <c r="D12" s="13">
        <v>17627</v>
      </c>
      <c r="E12" s="14">
        <v>77.510000000000005</v>
      </c>
      <c r="F12" s="15">
        <v>4.5699999999999998E-2</v>
      </c>
      <c r="G12" s="15"/>
    </row>
    <row r="13" spans="1:8" x14ac:dyDescent="0.3">
      <c r="A13" s="12" t="s">
        <v>1235</v>
      </c>
      <c r="B13" s="30" t="s">
        <v>1236</v>
      </c>
      <c r="C13" s="30" t="s">
        <v>1183</v>
      </c>
      <c r="D13" s="13">
        <v>2047</v>
      </c>
      <c r="E13" s="14">
        <v>68.709999999999994</v>
      </c>
      <c r="F13" s="15">
        <v>4.0500000000000001E-2</v>
      </c>
      <c r="G13" s="15"/>
    </row>
    <row r="14" spans="1:8" x14ac:dyDescent="0.3">
      <c r="A14" s="12" t="s">
        <v>1659</v>
      </c>
      <c r="B14" s="30" t="s">
        <v>1660</v>
      </c>
      <c r="C14" s="30" t="s">
        <v>1661</v>
      </c>
      <c r="D14" s="13">
        <v>2415</v>
      </c>
      <c r="E14" s="14">
        <v>65.27</v>
      </c>
      <c r="F14" s="15">
        <v>3.8399999999999997E-2</v>
      </c>
      <c r="G14" s="15"/>
    </row>
    <row r="15" spans="1:8" x14ac:dyDescent="0.3">
      <c r="A15" s="12" t="s">
        <v>1177</v>
      </c>
      <c r="B15" s="30" t="s">
        <v>1178</v>
      </c>
      <c r="C15" s="30" t="s">
        <v>1116</v>
      </c>
      <c r="D15" s="13">
        <v>5475</v>
      </c>
      <c r="E15" s="14">
        <v>53.3</v>
      </c>
      <c r="F15" s="15">
        <v>3.1399999999999997E-2</v>
      </c>
      <c r="G15" s="15"/>
    </row>
    <row r="16" spans="1:8" x14ac:dyDescent="0.3">
      <c r="A16" s="12" t="s">
        <v>1140</v>
      </c>
      <c r="B16" s="30" t="s">
        <v>1141</v>
      </c>
      <c r="C16" s="30" t="s">
        <v>1116</v>
      </c>
      <c r="D16" s="13">
        <v>2937</v>
      </c>
      <c r="E16" s="14">
        <v>51.65</v>
      </c>
      <c r="F16" s="15">
        <v>3.04E-2</v>
      </c>
      <c r="G16" s="15"/>
    </row>
    <row r="17" spans="1:7" x14ac:dyDescent="0.3">
      <c r="A17" s="12" t="s">
        <v>1664</v>
      </c>
      <c r="B17" s="30" t="s">
        <v>1665</v>
      </c>
      <c r="C17" s="30" t="s">
        <v>1214</v>
      </c>
      <c r="D17" s="13">
        <v>1784</v>
      </c>
      <c r="E17" s="14">
        <v>44.69</v>
      </c>
      <c r="F17" s="15">
        <v>2.63E-2</v>
      </c>
      <c r="G17" s="15"/>
    </row>
    <row r="18" spans="1:7" x14ac:dyDescent="0.3">
      <c r="A18" s="12" t="s">
        <v>1333</v>
      </c>
      <c r="B18" s="30" t="s">
        <v>1334</v>
      </c>
      <c r="C18" s="30" t="s">
        <v>1116</v>
      </c>
      <c r="D18" s="13">
        <v>7666</v>
      </c>
      <c r="E18" s="14">
        <v>43.03</v>
      </c>
      <c r="F18" s="15">
        <v>2.53E-2</v>
      </c>
      <c r="G18" s="15"/>
    </row>
    <row r="19" spans="1:7" x14ac:dyDescent="0.3">
      <c r="A19" s="12" t="s">
        <v>1231</v>
      </c>
      <c r="B19" s="30" t="s">
        <v>1232</v>
      </c>
      <c r="C19" s="30" t="s">
        <v>1160</v>
      </c>
      <c r="D19" s="13">
        <v>5017</v>
      </c>
      <c r="E19" s="14">
        <v>42.97</v>
      </c>
      <c r="F19" s="15">
        <v>2.53E-2</v>
      </c>
      <c r="G19" s="15"/>
    </row>
    <row r="20" spans="1:7" x14ac:dyDescent="0.3">
      <c r="A20" s="12" t="s">
        <v>1662</v>
      </c>
      <c r="B20" s="30" t="s">
        <v>1663</v>
      </c>
      <c r="C20" s="30" t="s">
        <v>1176</v>
      </c>
      <c r="D20" s="13">
        <v>533</v>
      </c>
      <c r="E20" s="14">
        <v>38.18</v>
      </c>
      <c r="F20" s="15">
        <v>2.2499999999999999E-2</v>
      </c>
      <c r="G20" s="15"/>
    </row>
    <row r="21" spans="1:7" x14ac:dyDescent="0.3">
      <c r="A21" s="12" t="s">
        <v>1449</v>
      </c>
      <c r="B21" s="30" t="s">
        <v>1450</v>
      </c>
      <c r="C21" s="30" t="s">
        <v>1282</v>
      </c>
      <c r="D21" s="13">
        <v>901</v>
      </c>
      <c r="E21" s="14">
        <v>29.34</v>
      </c>
      <c r="F21" s="15">
        <v>1.7299999999999999E-2</v>
      </c>
      <c r="G21" s="15"/>
    </row>
    <row r="22" spans="1:7" x14ac:dyDescent="0.3">
      <c r="A22" s="12" t="s">
        <v>1666</v>
      </c>
      <c r="B22" s="30" t="s">
        <v>1667</v>
      </c>
      <c r="C22" s="30" t="s">
        <v>1144</v>
      </c>
      <c r="D22" s="13">
        <v>1789</v>
      </c>
      <c r="E22" s="14">
        <v>28.18</v>
      </c>
      <c r="F22" s="15">
        <v>1.66E-2</v>
      </c>
      <c r="G22" s="15"/>
    </row>
    <row r="23" spans="1:7" x14ac:dyDescent="0.3">
      <c r="A23" s="12" t="s">
        <v>1184</v>
      </c>
      <c r="B23" s="30" t="s">
        <v>1185</v>
      </c>
      <c r="C23" s="30" t="s">
        <v>1144</v>
      </c>
      <c r="D23" s="13">
        <v>266</v>
      </c>
      <c r="E23" s="14">
        <v>26.61</v>
      </c>
      <c r="F23" s="15">
        <v>1.5699999999999999E-2</v>
      </c>
      <c r="G23" s="15"/>
    </row>
    <row r="24" spans="1:7" x14ac:dyDescent="0.3">
      <c r="A24" s="12" t="s">
        <v>1280</v>
      </c>
      <c r="B24" s="30" t="s">
        <v>1281</v>
      </c>
      <c r="C24" s="30" t="s">
        <v>1282</v>
      </c>
      <c r="D24" s="13">
        <v>834</v>
      </c>
      <c r="E24" s="14">
        <v>25.89</v>
      </c>
      <c r="F24" s="15">
        <v>1.5299999999999999E-2</v>
      </c>
      <c r="G24" s="15"/>
    </row>
    <row r="25" spans="1:7" x14ac:dyDescent="0.3">
      <c r="A25" s="12" t="s">
        <v>1256</v>
      </c>
      <c r="B25" s="30" t="s">
        <v>1257</v>
      </c>
      <c r="C25" s="30" t="s">
        <v>1183</v>
      </c>
      <c r="D25" s="13">
        <v>2114</v>
      </c>
      <c r="E25" s="14">
        <v>24.78</v>
      </c>
      <c r="F25" s="15">
        <v>1.46E-2</v>
      </c>
      <c r="G25" s="15"/>
    </row>
    <row r="26" spans="1:7" x14ac:dyDescent="0.3">
      <c r="A26" s="12" t="s">
        <v>1127</v>
      </c>
      <c r="B26" s="30" t="s">
        <v>1128</v>
      </c>
      <c r="C26" s="30" t="s">
        <v>1129</v>
      </c>
      <c r="D26" s="13">
        <v>2157</v>
      </c>
      <c r="E26" s="14">
        <v>23.98</v>
      </c>
      <c r="F26" s="15">
        <v>1.41E-2</v>
      </c>
      <c r="G26" s="15"/>
    </row>
    <row r="27" spans="1:7" x14ac:dyDescent="0.3">
      <c r="A27" s="12" t="s">
        <v>1142</v>
      </c>
      <c r="B27" s="30" t="s">
        <v>1143</v>
      </c>
      <c r="C27" s="30" t="s">
        <v>1144</v>
      </c>
      <c r="D27" s="13">
        <v>3517</v>
      </c>
      <c r="E27" s="14">
        <v>21.14</v>
      </c>
      <c r="F27" s="15">
        <v>1.2500000000000001E-2</v>
      </c>
      <c r="G27" s="15"/>
    </row>
    <row r="28" spans="1:7" x14ac:dyDescent="0.3">
      <c r="A28" s="12" t="s">
        <v>1169</v>
      </c>
      <c r="B28" s="30" t="s">
        <v>1170</v>
      </c>
      <c r="C28" s="30" t="s">
        <v>1171</v>
      </c>
      <c r="D28" s="13">
        <v>9491</v>
      </c>
      <c r="E28" s="14">
        <v>20.91</v>
      </c>
      <c r="F28" s="15">
        <v>1.23E-2</v>
      </c>
      <c r="G28" s="15"/>
    </row>
    <row r="29" spans="1:7" x14ac:dyDescent="0.3">
      <c r="A29" s="12" t="s">
        <v>1172</v>
      </c>
      <c r="B29" s="30" t="s">
        <v>1173</v>
      </c>
      <c r="C29" s="30" t="s">
        <v>1163</v>
      </c>
      <c r="D29" s="13">
        <v>16113</v>
      </c>
      <c r="E29" s="14">
        <v>19.8</v>
      </c>
      <c r="F29" s="15">
        <v>1.17E-2</v>
      </c>
      <c r="G29" s="15"/>
    </row>
    <row r="30" spans="1:7" x14ac:dyDescent="0.3">
      <c r="A30" s="12" t="s">
        <v>1394</v>
      </c>
      <c r="B30" s="30" t="s">
        <v>1395</v>
      </c>
      <c r="C30" s="30" t="s">
        <v>1152</v>
      </c>
      <c r="D30" s="13">
        <v>231</v>
      </c>
      <c r="E30" s="14">
        <v>19.170000000000002</v>
      </c>
      <c r="F30" s="15">
        <v>1.1299999999999999E-2</v>
      </c>
      <c r="G30" s="15"/>
    </row>
    <row r="31" spans="1:7" x14ac:dyDescent="0.3">
      <c r="A31" s="12" t="s">
        <v>1186</v>
      </c>
      <c r="B31" s="30" t="s">
        <v>1187</v>
      </c>
      <c r="C31" s="30" t="s">
        <v>1116</v>
      </c>
      <c r="D31" s="13">
        <v>1302</v>
      </c>
      <c r="E31" s="14">
        <v>17.940000000000001</v>
      </c>
      <c r="F31" s="15">
        <v>1.06E-2</v>
      </c>
      <c r="G31" s="15"/>
    </row>
    <row r="32" spans="1:7" x14ac:dyDescent="0.3">
      <c r="A32" s="12" t="s">
        <v>1937</v>
      </c>
      <c r="B32" s="30" t="s">
        <v>1938</v>
      </c>
      <c r="C32" s="30" t="s">
        <v>1171</v>
      </c>
      <c r="D32" s="13">
        <v>6828</v>
      </c>
      <c r="E32" s="14">
        <v>16.7</v>
      </c>
      <c r="F32" s="15">
        <v>9.7999999999999997E-3</v>
      </c>
      <c r="G32" s="15"/>
    </row>
    <row r="33" spans="1:7" x14ac:dyDescent="0.3">
      <c r="A33" s="12" t="s">
        <v>1312</v>
      </c>
      <c r="B33" s="30" t="s">
        <v>1313</v>
      </c>
      <c r="C33" s="30" t="s">
        <v>1176</v>
      </c>
      <c r="D33" s="13">
        <v>1082</v>
      </c>
      <c r="E33" s="14">
        <v>16.11</v>
      </c>
      <c r="F33" s="15">
        <v>9.4999999999999998E-3</v>
      </c>
      <c r="G33" s="15"/>
    </row>
    <row r="34" spans="1:7" x14ac:dyDescent="0.3">
      <c r="A34" s="12" t="s">
        <v>1447</v>
      </c>
      <c r="B34" s="30" t="s">
        <v>1448</v>
      </c>
      <c r="C34" s="30" t="s">
        <v>1375</v>
      </c>
      <c r="D34" s="13">
        <v>71</v>
      </c>
      <c r="E34" s="14">
        <v>15.61</v>
      </c>
      <c r="F34" s="15">
        <v>9.1999999999999998E-3</v>
      </c>
      <c r="G34" s="15"/>
    </row>
    <row r="35" spans="1:7" x14ac:dyDescent="0.3">
      <c r="A35" s="12" t="s">
        <v>1254</v>
      </c>
      <c r="B35" s="30" t="s">
        <v>1255</v>
      </c>
      <c r="C35" s="30" t="s">
        <v>1183</v>
      </c>
      <c r="D35" s="13">
        <v>1246</v>
      </c>
      <c r="E35" s="14">
        <v>14.98</v>
      </c>
      <c r="F35" s="15">
        <v>8.8000000000000005E-3</v>
      </c>
      <c r="G35" s="15"/>
    </row>
    <row r="36" spans="1:7" x14ac:dyDescent="0.3">
      <c r="A36" s="12" t="s">
        <v>1120</v>
      </c>
      <c r="B36" s="30" t="s">
        <v>1121</v>
      </c>
      <c r="C36" s="30" t="s">
        <v>1122</v>
      </c>
      <c r="D36" s="13">
        <v>615</v>
      </c>
      <c r="E36" s="14">
        <v>14.88</v>
      </c>
      <c r="F36" s="15">
        <v>8.8000000000000005E-3</v>
      </c>
      <c r="G36" s="15"/>
    </row>
    <row r="37" spans="1:7" x14ac:dyDescent="0.3">
      <c r="A37" s="12" t="s">
        <v>1244</v>
      </c>
      <c r="B37" s="30" t="s">
        <v>1245</v>
      </c>
      <c r="C37" s="30" t="s">
        <v>1163</v>
      </c>
      <c r="D37" s="13">
        <v>1905</v>
      </c>
      <c r="E37" s="14">
        <v>14.85</v>
      </c>
      <c r="F37" s="15">
        <v>8.6999999999999994E-3</v>
      </c>
      <c r="G37" s="15"/>
    </row>
    <row r="38" spans="1:7" x14ac:dyDescent="0.3">
      <c r="A38" s="12" t="s">
        <v>1672</v>
      </c>
      <c r="B38" s="30" t="s">
        <v>1673</v>
      </c>
      <c r="C38" s="30" t="s">
        <v>1176</v>
      </c>
      <c r="D38" s="13">
        <v>6169</v>
      </c>
      <c r="E38" s="14">
        <v>14.4</v>
      </c>
      <c r="F38" s="15">
        <v>8.5000000000000006E-3</v>
      </c>
      <c r="G38" s="15"/>
    </row>
    <row r="39" spans="1:7" x14ac:dyDescent="0.3">
      <c r="A39" s="12" t="s">
        <v>1398</v>
      </c>
      <c r="B39" s="30" t="s">
        <v>1399</v>
      </c>
      <c r="C39" s="30" t="s">
        <v>1157</v>
      </c>
      <c r="D39" s="13">
        <v>2147</v>
      </c>
      <c r="E39" s="14">
        <v>13.84</v>
      </c>
      <c r="F39" s="15">
        <v>8.2000000000000007E-3</v>
      </c>
      <c r="G39" s="15"/>
    </row>
    <row r="40" spans="1:7" x14ac:dyDescent="0.3">
      <c r="A40" s="12" t="s">
        <v>1237</v>
      </c>
      <c r="B40" s="30" t="s">
        <v>1238</v>
      </c>
      <c r="C40" s="30" t="s">
        <v>1129</v>
      </c>
      <c r="D40" s="13">
        <v>243</v>
      </c>
      <c r="E40" s="14">
        <v>13.63</v>
      </c>
      <c r="F40" s="15">
        <v>8.0000000000000002E-3</v>
      </c>
      <c r="G40" s="15"/>
    </row>
    <row r="41" spans="1:7" x14ac:dyDescent="0.3">
      <c r="A41" s="12" t="s">
        <v>1277</v>
      </c>
      <c r="B41" s="30" t="s">
        <v>1278</v>
      </c>
      <c r="C41" s="30" t="s">
        <v>1279</v>
      </c>
      <c r="D41" s="13">
        <v>7791</v>
      </c>
      <c r="E41" s="14">
        <v>13.57</v>
      </c>
      <c r="F41" s="15">
        <v>8.0000000000000002E-3</v>
      </c>
      <c r="G41" s="15"/>
    </row>
    <row r="42" spans="1:7" x14ac:dyDescent="0.3">
      <c r="A42" s="12" t="s">
        <v>1145</v>
      </c>
      <c r="B42" s="30" t="s">
        <v>1146</v>
      </c>
      <c r="C42" s="30" t="s">
        <v>1147</v>
      </c>
      <c r="D42" s="13">
        <v>2918</v>
      </c>
      <c r="E42" s="14">
        <v>13.42</v>
      </c>
      <c r="F42" s="15">
        <v>7.9000000000000008E-3</v>
      </c>
      <c r="G42" s="15"/>
    </row>
    <row r="43" spans="1:7" x14ac:dyDescent="0.3">
      <c r="A43" s="12" t="s">
        <v>1164</v>
      </c>
      <c r="B43" s="30" t="s">
        <v>1165</v>
      </c>
      <c r="C43" s="30" t="s">
        <v>1166</v>
      </c>
      <c r="D43" s="13">
        <v>1683</v>
      </c>
      <c r="E43" s="14">
        <v>13.33</v>
      </c>
      <c r="F43" s="15">
        <v>7.9000000000000008E-3</v>
      </c>
      <c r="G43" s="15"/>
    </row>
    <row r="44" spans="1:7" x14ac:dyDescent="0.3">
      <c r="A44" s="12" t="s">
        <v>1153</v>
      </c>
      <c r="B44" s="30" t="s">
        <v>1154</v>
      </c>
      <c r="C44" s="30" t="s">
        <v>1152</v>
      </c>
      <c r="D44" s="13">
        <v>737</v>
      </c>
      <c r="E44" s="14">
        <v>13.2</v>
      </c>
      <c r="F44" s="15">
        <v>7.7999999999999996E-3</v>
      </c>
      <c r="G44" s="15"/>
    </row>
    <row r="45" spans="1:7" x14ac:dyDescent="0.3">
      <c r="A45" s="12" t="s">
        <v>1437</v>
      </c>
      <c r="B45" s="30" t="s">
        <v>1438</v>
      </c>
      <c r="C45" s="30" t="s">
        <v>1129</v>
      </c>
      <c r="D45" s="13">
        <v>1048</v>
      </c>
      <c r="E45" s="14">
        <v>13.18</v>
      </c>
      <c r="F45" s="15">
        <v>7.7999999999999996E-3</v>
      </c>
      <c r="G45" s="15"/>
    </row>
    <row r="46" spans="1:7" x14ac:dyDescent="0.3">
      <c r="A46" s="12" t="s">
        <v>1421</v>
      </c>
      <c r="B46" s="30" t="s">
        <v>1422</v>
      </c>
      <c r="C46" s="30" t="s">
        <v>1183</v>
      </c>
      <c r="D46" s="13">
        <v>2960</v>
      </c>
      <c r="E46" s="14">
        <v>12.09</v>
      </c>
      <c r="F46" s="15">
        <v>7.1000000000000004E-3</v>
      </c>
      <c r="G46" s="15"/>
    </row>
    <row r="47" spans="1:7" x14ac:dyDescent="0.3">
      <c r="A47" s="12" t="s">
        <v>1155</v>
      </c>
      <c r="B47" s="30" t="s">
        <v>1156</v>
      </c>
      <c r="C47" s="30" t="s">
        <v>1157</v>
      </c>
      <c r="D47" s="13">
        <v>900</v>
      </c>
      <c r="E47" s="14">
        <v>11.63</v>
      </c>
      <c r="F47" s="15">
        <v>6.8999999999999999E-3</v>
      </c>
      <c r="G47" s="15"/>
    </row>
    <row r="48" spans="1:7" x14ac:dyDescent="0.3">
      <c r="A48" s="12" t="s">
        <v>1373</v>
      </c>
      <c r="B48" s="30" t="s">
        <v>1374</v>
      </c>
      <c r="C48" s="30" t="s">
        <v>1375</v>
      </c>
      <c r="D48" s="13">
        <v>236</v>
      </c>
      <c r="E48" s="14">
        <v>10.54</v>
      </c>
      <c r="F48" s="15">
        <v>6.1999999999999998E-3</v>
      </c>
      <c r="G48" s="15"/>
    </row>
    <row r="49" spans="1:7" x14ac:dyDescent="0.3">
      <c r="A49" s="12" t="s">
        <v>1341</v>
      </c>
      <c r="B49" s="30" t="s">
        <v>1342</v>
      </c>
      <c r="C49" s="30" t="s">
        <v>1343</v>
      </c>
      <c r="D49" s="13">
        <v>4555</v>
      </c>
      <c r="E49" s="14">
        <v>10.48</v>
      </c>
      <c r="F49" s="15">
        <v>6.1999999999999998E-3</v>
      </c>
      <c r="G49" s="15"/>
    </row>
    <row r="50" spans="1:7" x14ac:dyDescent="0.3">
      <c r="A50" s="12" t="s">
        <v>1362</v>
      </c>
      <c r="B50" s="30" t="s">
        <v>1363</v>
      </c>
      <c r="C50" s="30" t="s">
        <v>1144</v>
      </c>
      <c r="D50" s="13">
        <v>226</v>
      </c>
      <c r="E50" s="14">
        <v>10.43</v>
      </c>
      <c r="F50" s="15">
        <v>6.1000000000000004E-3</v>
      </c>
      <c r="G50" s="15"/>
    </row>
    <row r="51" spans="1:7" x14ac:dyDescent="0.3">
      <c r="A51" s="12" t="s">
        <v>1402</v>
      </c>
      <c r="B51" s="30" t="s">
        <v>1403</v>
      </c>
      <c r="C51" s="30" t="s">
        <v>1404</v>
      </c>
      <c r="D51" s="13">
        <v>1188</v>
      </c>
      <c r="E51" s="14">
        <v>9.91</v>
      </c>
      <c r="F51" s="15">
        <v>5.7999999999999996E-3</v>
      </c>
      <c r="G51" s="15"/>
    </row>
    <row r="52" spans="1:7" x14ac:dyDescent="0.3">
      <c r="A52" s="12" t="s">
        <v>1310</v>
      </c>
      <c r="B52" s="30" t="s">
        <v>1311</v>
      </c>
      <c r="C52" s="30" t="s">
        <v>1248</v>
      </c>
      <c r="D52" s="13">
        <v>201</v>
      </c>
      <c r="E52" s="14">
        <v>9.68</v>
      </c>
      <c r="F52" s="15">
        <v>5.7000000000000002E-3</v>
      </c>
      <c r="G52" s="15"/>
    </row>
    <row r="53" spans="1:7" x14ac:dyDescent="0.3">
      <c r="A53" s="12" t="s">
        <v>1210</v>
      </c>
      <c r="B53" s="30" t="s">
        <v>1211</v>
      </c>
      <c r="C53" s="30" t="s">
        <v>1183</v>
      </c>
      <c r="D53" s="13">
        <v>183</v>
      </c>
      <c r="E53" s="14">
        <v>9.5</v>
      </c>
      <c r="F53" s="15">
        <v>5.5999999999999999E-3</v>
      </c>
      <c r="G53" s="15"/>
    </row>
    <row r="54" spans="1:7" x14ac:dyDescent="0.3">
      <c r="A54" s="12" t="s">
        <v>1417</v>
      </c>
      <c r="B54" s="30" t="s">
        <v>1418</v>
      </c>
      <c r="C54" s="30" t="s">
        <v>1129</v>
      </c>
      <c r="D54" s="13">
        <v>255</v>
      </c>
      <c r="E54" s="14">
        <v>9.16</v>
      </c>
      <c r="F54" s="15">
        <v>5.4000000000000003E-3</v>
      </c>
      <c r="G54" s="15"/>
    </row>
    <row r="55" spans="1:7" x14ac:dyDescent="0.3">
      <c r="A55" s="12" t="s">
        <v>1702</v>
      </c>
      <c r="B55" s="30" t="s">
        <v>1703</v>
      </c>
      <c r="C55" s="30" t="s">
        <v>1144</v>
      </c>
      <c r="D55" s="13">
        <v>273</v>
      </c>
      <c r="E55" s="14">
        <v>9.11</v>
      </c>
      <c r="F55" s="15">
        <v>5.4000000000000003E-3</v>
      </c>
      <c r="G55" s="15"/>
    </row>
    <row r="56" spans="1:7" x14ac:dyDescent="0.3">
      <c r="A56" s="12" t="s">
        <v>1405</v>
      </c>
      <c r="B56" s="30" t="s">
        <v>1406</v>
      </c>
      <c r="C56" s="30" t="s">
        <v>1144</v>
      </c>
      <c r="D56" s="13">
        <v>259</v>
      </c>
      <c r="E56" s="14">
        <v>7.55</v>
      </c>
      <c r="F56" s="15">
        <v>4.4000000000000003E-3</v>
      </c>
      <c r="G56" s="15"/>
    </row>
    <row r="57" spans="1:7" x14ac:dyDescent="0.3">
      <c r="A57" s="12" t="s">
        <v>1354</v>
      </c>
      <c r="B57" s="30" t="s">
        <v>1355</v>
      </c>
      <c r="C57" s="30" t="s">
        <v>1119</v>
      </c>
      <c r="D57" s="13">
        <v>1907</v>
      </c>
      <c r="E57" s="14">
        <v>6.49</v>
      </c>
      <c r="F57" s="15">
        <v>3.8E-3</v>
      </c>
      <c r="G57" s="15"/>
    </row>
    <row r="58" spans="1:7" x14ac:dyDescent="0.3">
      <c r="A58" s="12" t="s">
        <v>1205</v>
      </c>
      <c r="B58" s="30" t="s">
        <v>1206</v>
      </c>
      <c r="C58" s="30" t="s">
        <v>1207</v>
      </c>
      <c r="D58" s="13">
        <v>1005</v>
      </c>
      <c r="E58" s="14">
        <v>5.94</v>
      </c>
      <c r="F58" s="15">
        <v>3.5000000000000001E-3</v>
      </c>
      <c r="G58" s="15"/>
    </row>
    <row r="59" spans="1:7" x14ac:dyDescent="0.3">
      <c r="A59" s="16" t="s">
        <v>120</v>
      </c>
      <c r="B59" s="31"/>
      <c r="C59" s="31"/>
      <c r="D59" s="17"/>
      <c r="E59" s="37">
        <v>1700.51</v>
      </c>
      <c r="F59" s="38">
        <v>1.0018</v>
      </c>
      <c r="G59" s="20"/>
    </row>
    <row r="60" spans="1:7" x14ac:dyDescent="0.3">
      <c r="A60" s="16" t="s">
        <v>1453</v>
      </c>
      <c r="B60" s="30"/>
      <c r="C60" s="30"/>
      <c r="D60" s="13"/>
      <c r="E60" s="14"/>
      <c r="F60" s="15"/>
      <c r="G60" s="15"/>
    </row>
    <row r="61" spans="1:7" x14ac:dyDescent="0.3">
      <c r="A61" s="16" t="s">
        <v>120</v>
      </c>
      <c r="B61" s="30"/>
      <c r="C61" s="30"/>
      <c r="D61" s="13"/>
      <c r="E61" s="39" t="s">
        <v>112</v>
      </c>
      <c r="F61" s="40" t="s">
        <v>112</v>
      </c>
      <c r="G61" s="15"/>
    </row>
    <row r="62" spans="1:7" x14ac:dyDescent="0.3">
      <c r="A62" s="21" t="s">
        <v>150</v>
      </c>
      <c r="B62" s="32"/>
      <c r="C62" s="32"/>
      <c r="D62" s="22"/>
      <c r="E62" s="27">
        <v>1700.51</v>
      </c>
      <c r="F62" s="28">
        <v>1.0018</v>
      </c>
      <c r="G62" s="20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6" t="s">
        <v>151</v>
      </c>
      <c r="B65" s="30"/>
      <c r="C65" s="30"/>
      <c r="D65" s="13"/>
      <c r="E65" s="14"/>
      <c r="F65" s="15"/>
      <c r="G65" s="15"/>
    </row>
    <row r="66" spans="1:7" x14ac:dyDescent="0.3">
      <c r="A66" s="12" t="s">
        <v>152</v>
      </c>
      <c r="B66" s="30"/>
      <c r="C66" s="30"/>
      <c r="D66" s="13"/>
      <c r="E66" s="14">
        <v>9</v>
      </c>
      <c r="F66" s="15">
        <v>5.3E-3</v>
      </c>
      <c r="G66" s="15">
        <v>6.6409999999999997E-2</v>
      </c>
    </row>
    <row r="67" spans="1:7" x14ac:dyDescent="0.3">
      <c r="A67" s="16" t="s">
        <v>120</v>
      </c>
      <c r="B67" s="31"/>
      <c r="C67" s="31"/>
      <c r="D67" s="17"/>
      <c r="E67" s="37">
        <v>9</v>
      </c>
      <c r="F67" s="38">
        <v>5.3E-3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21" t="s">
        <v>150</v>
      </c>
      <c r="B69" s="32"/>
      <c r="C69" s="32"/>
      <c r="D69" s="22"/>
      <c r="E69" s="18">
        <v>9</v>
      </c>
      <c r="F69" s="19">
        <v>5.3E-3</v>
      </c>
      <c r="G69" s="20"/>
    </row>
    <row r="70" spans="1:7" x14ac:dyDescent="0.3">
      <c r="A70" s="12" t="s">
        <v>153</v>
      </c>
      <c r="B70" s="30"/>
      <c r="C70" s="30"/>
      <c r="D70" s="13"/>
      <c r="E70" s="14">
        <v>1.6371999999999999E-3</v>
      </c>
      <c r="F70" s="15">
        <v>0</v>
      </c>
      <c r="G70" s="15"/>
    </row>
    <row r="71" spans="1:7" x14ac:dyDescent="0.3">
      <c r="A71" s="12" t="s">
        <v>154</v>
      </c>
      <c r="B71" s="30"/>
      <c r="C71" s="30"/>
      <c r="D71" s="13"/>
      <c r="E71" s="23">
        <v>-11.751637199999999</v>
      </c>
      <c r="F71" s="24">
        <v>-7.1000000000000004E-3</v>
      </c>
      <c r="G71" s="15">
        <v>6.6409999999999997E-2</v>
      </c>
    </row>
    <row r="72" spans="1:7" x14ac:dyDescent="0.3">
      <c r="A72" s="25" t="s">
        <v>155</v>
      </c>
      <c r="B72" s="33"/>
      <c r="C72" s="33"/>
      <c r="D72" s="26"/>
      <c r="E72" s="27">
        <v>1697.76</v>
      </c>
      <c r="F72" s="28">
        <v>1</v>
      </c>
      <c r="G72" s="28"/>
    </row>
    <row r="77" spans="1:7" x14ac:dyDescent="0.3">
      <c r="A77" s="1" t="s">
        <v>158</v>
      </c>
    </row>
    <row r="78" spans="1:7" x14ac:dyDescent="0.3">
      <c r="A78" s="47" t="s">
        <v>159</v>
      </c>
      <c r="B78" s="34" t="s">
        <v>112</v>
      </c>
    </row>
    <row r="79" spans="1:7" x14ac:dyDescent="0.3">
      <c r="A79" t="s">
        <v>160</v>
      </c>
    </row>
    <row r="80" spans="1:7" x14ac:dyDescent="0.3">
      <c r="A80" t="s">
        <v>161</v>
      </c>
      <c r="B80" t="s">
        <v>162</v>
      </c>
      <c r="C80" t="s">
        <v>162</v>
      </c>
    </row>
    <row r="81" spans="1:5" x14ac:dyDescent="0.3">
      <c r="B81" s="48">
        <v>45138</v>
      </c>
      <c r="C81" s="48">
        <v>45169</v>
      </c>
    </row>
    <row r="82" spans="1:5" x14ac:dyDescent="0.3">
      <c r="A82" t="s">
        <v>166</v>
      </c>
      <c r="B82">
        <v>11.360900000000001</v>
      </c>
      <c r="C82">
        <v>11.099600000000001</v>
      </c>
      <c r="E82" s="2"/>
    </row>
    <row r="83" spans="1:5" x14ac:dyDescent="0.3">
      <c r="A83" t="s">
        <v>167</v>
      </c>
      <c r="B83">
        <v>11.2036</v>
      </c>
      <c r="C83">
        <v>10.946</v>
      </c>
      <c r="E83" s="2"/>
    </row>
    <row r="84" spans="1:5" x14ac:dyDescent="0.3">
      <c r="A84" t="s">
        <v>630</v>
      </c>
      <c r="B84">
        <v>11.112</v>
      </c>
      <c r="C84">
        <v>10.851699999999999</v>
      </c>
      <c r="E84" s="2"/>
    </row>
    <row r="85" spans="1:5" x14ac:dyDescent="0.3">
      <c r="A85" t="s">
        <v>631</v>
      </c>
      <c r="B85">
        <v>11.111800000000001</v>
      </c>
      <c r="C85">
        <v>10.8515</v>
      </c>
      <c r="E85" s="2"/>
    </row>
    <row r="86" spans="1:5" x14ac:dyDescent="0.3">
      <c r="E86" s="2"/>
    </row>
    <row r="87" spans="1:5" x14ac:dyDescent="0.3">
      <c r="A87" t="s">
        <v>177</v>
      </c>
      <c r="B87" s="34" t="s">
        <v>112</v>
      </c>
    </row>
    <row r="88" spans="1:5" x14ac:dyDescent="0.3">
      <c r="A88" t="s">
        <v>178</v>
      </c>
      <c r="B88" s="34" t="s">
        <v>112</v>
      </c>
    </row>
    <row r="89" spans="1:5" ht="28.95" customHeight="1" x14ac:dyDescent="0.3">
      <c r="A89" s="47" t="s">
        <v>179</v>
      </c>
      <c r="B89" s="34" t="s">
        <v>112</v>
      </c>
    </row>
    <row r="90" spans="1:5" ht="28.95" customHeight="1" x14ac:dyDescent="0.3">
      <c r="A90" s="47" t="s">
        <v>180</v>
      </c>
      <c r="B90" s="34" t="s">
        <v>112</v>
      </c>
    </row>
    <row r="91" spans="1:5" x14ac:dyDescent="0.3">
      <c r="A91" t="s">
        <v>1655</v>
      </c>
      <c r="B91" s="49">
        <v>0.28023999999999999</v>
      </c>
    </row>
    <row r="92" spans="1:5" ht="43.5" customHeight="1" x14ac:dyDescent="0.3">
      <c r="A92" s="47" t="s">
        <v>182</v>
      </c>
      <c r="B92" s="34" t="s">
        <v>112</v>
      </c>
    </row>
    <row r="93" spans="1:5" ht="28.95" customHeight="1" x14ac:dyDescent="0.3">
      <c r="A93" s="47" t="s">
        <v>183</v>
      </c>
      <c r="B93" s="34" t="s">
        <v>112</v>
      </c>
    </row>
    <row r="94" spans="1:5" ht="28.95" customHeight="1" x14ac:dyDescent="0.3">
      <c r="A94" s="47" t="s">
        <v>184</v>
      </c>
      <c r="B94" s="49">
        <v>181.39844170000001</v>
      </c>
    </row>
    <row r="95" spans="1:5" x14ac:dyDescent="0.3">
      <c r="A95" t="s">
        <v>185</v>
      </c>
      <c r="B95" s="34" t="s">
        <v>112</v>
      </c>
    </row>
    <row r="96" spans="1:5" x14ac:dyDescent="0.3">
      <c r="A96" t="s">
        <v>186</v>
      </c>
      <c r="B96" s="34" t="s">
        <v>112</v>
      </c>
    </row>
    <row r="98" spans="1:4" ht="70.05" customHeight="1" x14ac:dyDescent="0.3">
      <c r="A98" s="72" t="s">
        <v>196</v>
      </c>
      <c r="B98" s="72" t="s">
        <v>197</v>
      </c>
      <c r="C98" s="72" t="s">
        <v>5</v>
      </c>
      <c r="D98" s="72" t="s">
        <v>6</v>
      </c>
    </row>
    <row r="99" spans="1:4" ht="70.05" customHeight="1" x14ac:dyDescent="0.3">
      <c r="A99" s="72" t="s">
        <v>1939</v>
      </c>
      <c r="B99" s="72"/>
      <c r="C99" s="72" t="s">
        <v>67</v>
      </c>
      <c r="D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1940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1941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21608</v>
      </c>
      <c r="E8" s="14">
        <v>339.56</v>
      </c>
      <c r="F8" s="15">
        <v>5.6399999999999999E-2</v>
      </c>
      <c r="G8" s="15"/>
    </row>
    <row r="9" spans="1:8" x14ac:dyDescent="0.3">
      <c r="A9" s="12" t="s">
        <v>1117</v>
      </c>
      <c r="B9" s="30" t="s">
        <v>1118</v>
      </c>
      <c r="C9" s="30" t="s">
        <v>1119</v>
      </c>
      <c r="D9" s="13">
        <v>9795</v>
      </c>
      <c r="E9" s="14">
        <v>235.77</v>
      </c>
      <c r="F9" s="15">
        <v>3.9199999999999999E-2</v>
      </c>
      <c r="G9" s="15"/>
    </row>
    <row r="10" spans="1:8" x14ac:dyDescent="0.3">
      <c r="A10" s="12" t="s">
        <v>1130</v>
      </c>
      <c r="B10" s="30" t="s">
        <v>1131</v>
      </c>
      <c r="C10" s="30" t="s">
        <v>1116</v>
      </c>
      <c r="D10" s="13">
        <v>20257</v>
      </c>
      <c r="E10" s="14">
        <v>194.21</v>
      </c>
      <c r="F10" s="15">
        <v>3.2300000000000002E-2</v>
      </c>
      <c r="G10" s="15"/>
    </row>
    <row r="11" spans="1:8" x14ac:dyDescent="0.3">
      <c r="A11" s="12" t="s">
        <v>1181</v>
      </c>
      <c r="B11" s="30" t="s">
        <v>1182</v>
      </c>
      <c r="C11" s="30" t="s">
        <v>1183</v>
      </c>
      <c r="D11" s="13">
        <v>10334</v>
      </c>
      <c r="E11" s="14">
        <v>148.34</v>
      </c>
      <c r="F11" s="15">
        <v>2.46E-2</v>
      </c>
      <c r="G11" s="15"/>
    </row>
    <row r="12" spans="1:8" x14ac:dyDescent="0.3">
      <c r="A12" s="12" t="s">
        <v>1212</v>
      </c>
      <c r="B12" s="30" t="s">
        <v>1213</v>
      </c>
      <c r="C12" s="30" t="s">
        <v>1214</v>
      </c>
      <c r="D12" s="13">
        <v>25551</v>
      </c>
      <c r="E12" s="14">
        <v>112.35</v>
      </c>
      <c r="F12" s="15">
        <v>1.8700000000000001E-2</v>
      </c>
      <c r="G12" s="15"/>
    </row>
    <row r="13" spans="1:8" x14ac:dyDescent="0.3">
      <c r="A13" s="12" t="s">
        <v>1235</v>
      </c>
      <c r="B13" s="30" t="s">
        <v>1236</v>
      </c>
      <c r="C13" s="30" t="s">
        <v>1183</v>
      </c>
      <c r="D13" s="13">
        <v>2967</v>
      </c>
      <c r="E13" s="14">
        <v>99.6</v>
      </c>
      <c r="F13" s="15">
        <v>1.6500000000000001E-2</v>
      </c>
      <c r="G13" s="15"/>
    </row>
    <row r="14" spans="1:8" x14ac:dyDescent="0.3">
      <c r="A14" s="12" t="s">
        <v>1659</v>
      </c>
      <c r="B14" s="30" t="s">
        <v>1660</v>
      </c>
      <c r="C14" s="30" t="s">
        <v>1661</v>
      </c>
      <c r="D14" s="13">
        <v>3500</v>
      </c>
      <c r="E14" s="14">
        <v>94.59</v>
      </c>
      <c r="F14" s="15">
        <v>1.5699999999999999E-2</v>
      </c>
      <c r="G14" s="15"/>
    </row>
    <row r="15" spans="1:8" x14ac:dyDescent="0.3">
      <c r="A15" s="12" t="s">
        <v>1177</v>
      </c>
      <c r="B15" s="30" t="s">
        <v>1178</v>
      </c>
      <c r="C15" s="30" t="s">
        <v>1116</v>
      </c>
      <c r="D15" s="13">
        <v>7936</v>
      </c>
      <c r="E15" s="14">
        <v>77.260000000000005</v>
      </c>
      <c r="F15" s="15">
        <v>1.2800000000000001E-2</v>
      </c>
      <c r="G15" s="15"/>
    </row>
    <row r="16" spans="1:8" x14ac:dyDescent="0.3">
      <c r="A16" s="12" t="s">
        <v>1140</v>
      </c>
      <c r="B16" s="30" t="s">
        <v>1141</v>
      </c>
      <c r="C16" s="30" t="s">
        <v>1116</v>
      </c>
      <c r="D16" s="13">
        <v>4257</v>
      </c>
      <c r="E16" s="14">
        <v>74.87</v>
      </c>
      <c r="F16" s="15">
        <v>1.24E-2</v>
      </c>
      <c r="G16" s="15"/>
    </row>
    <row r="17" spans="1:7" x14ac:dyDescent="0.3">
      <c r="A17" s="12" t="s">
        <v>1249</v>
      </c>
      <c r="B17" s="30" t="s">
        <v>1250</v>
      </c>
      <c r="C17" s="30" t="s">
        <v>1176</v>
      </c>
      <c r="D17" s="13">
        <v>3803</v>
      </c>
      <c r="E17" s="14">
        <v>73.33</v>
      </c>
      <c r="F17" s="15">
        <v>1.2200000000000001E-2</v>
      </c>
      <c r="G17" s="15"/>
    </row>
    <row r="18" spans="1:7" x14ac:dyDescent="0.3">
      <c r="A18" s="12" t="s">
        <v>1664</v>
      </c>
      <c r="B18" s="30" t="s">
        <v>1665</v>
      </c>
      <c r="C18" s="30" t="s">
        <v>1214</v>
      </c>
      <c r="D18" s="13">
        <v>2585</v>
      </c>
      <c r="E18" s="14">
        <v>64.760000000000005</v>
      </c>
      <c r="F18" s="15">
        <v>1.0800000000000001E-2</v>
      </c>
      <c r="G18" s="15"/>
    </row>
    <row r="19" spans="1:7" x14ac:dyDescent="0.3">
      <c r="A19" s="12" t="s">
        <v>1435</v>
      </c>
      <c r="B19" s="30" t="s">
        <v>1436</v>
      </c>
      <c r="C19" s="30" t="s">
        <v>1295</v>
      </c>
      <c r="D19" s="13">
        <v>3149</v>
      </c>
      <c r="E19" s="14">
        <v>64.510000000000005</v>
      </c>
      <c r="F19" s="15">
        <v>1.0699999999999999E-2</v>
      </c>
      <c r="G19" s="15"/>
    </row>
    <row r="20" spans="1:7" x14ac:dyDescent="0.3">
      <c r="A20" s="12" t="s">
        <v>1333</v>
      </c>
      <c r="B20" s="30" t="s">
        <v>1334</v>
      </c>
      <c r="C20" s="30" t="s">
        <v>1116</v>
      </c>
      <c r="D20" s="13">
        <v>11112</v>
      </c>
      <c r="E20" s="14">
        <v>62.38</v>
      </c>
      <c r="F20" s="15">
        <v>1.04E-2</v>
      </c>
      <c r="G20" s="15"/>
    </row>
    <row r="21" spans="1:7" x14ac:dyDescent="0.3">
      <c r="A21" s="12" t="s">
        <v>1231</v>
      </c>
      <c r="B21" s="30" t="s">
        <v>1232</v>
      </c>
      <c r="C21" s="30" t="s">
        <v>1160</v>
      </c>
      <c r="D21" s="13">
        <v>7272</v>
      </c>
      <c r="E21" s="14">
        <v>62.28</v>
      </c>
      <c r="F21" s="15">
        <v>1.03E-2</v>
      </c>
      <c r="G21" s="15"/>
    </row>
    <row r="22" spans="1:7" x14ac:dyDescent="0.3">
      <c r="A22" s="12" t="s">
        <v>1680</v>
      </c>
      <c r="B22" s="30" t="s">
        <v>1681</v>
      </c>
      <c r="C22" s="30" t="s">
        <v>1248</v>
      </c>
      <c r="D22" s="13">
        <v>10549</v>
      </c>
      <c r="E22" s="14">
        <v>62.19</v>
      </c>
      <c r="F22" s="15">
        <v>1.03E-2</v>
      </c>
      <c r="G22" s="15"/>
    </row>
    <row r="23" spans="1:7" x14ac:dyDescent="0.3">
      <c r="A23" s="12" t="s">
        <v>1662</v>
      </c>
      <c r="B23" s="30" t="s">
        <v>1663</v>
      </c>
      <c r="C23" s="30" t="s">
        <v>1176</v>
      </c>
      <c r="D23" s="13">
        <v>772</v>
      </c>
      <c r="E23" s="14">
        <v>55.3</v>
      </c>
      <c r="F23" s="15">
        <v>9.1999999999999998E-3</v>
      </c>
      <c r="G23" s="15"/>
    </row>
    <row r="24" spans="1:7" x14ac:dyDescent="0.3">
      <c r="A24" s="12" t="s">
        <v>1335</v>
      </c>
      <c r="B24" s="30" t="s">
        <v>1336</v>
      </c>
      <c r="C24" s="30" t="s">
        <v>1243</v>
      </c>
      <c r="D24" s="13">
        <v>12583</v>
      </c>
      <c r="E24" s="14">
        <v>52.96</v>
      </c>
      <c r="F24" s="15">
        <v>8.8000000000000005E-3</v>
      </c>
      <c r="G24" s="15"/>
    </row>
    <row r="25" spans="1:7" x14ac:dyDescent="0.3">
      <c r="A25" s="12" t="s">
        <v>1942</v>
      </c>
      <c r="B25" s="30" t="s">
        <v>1943</v>
      </c>
      <c r="C25" s="30" t="s">
        <v>1116</v>
      </c>
      <c r="D25" s="13">
        <v>6861</v>
      </c>
      <c r="E25" s="14">
        <v>49.64</v>
      </c>
      <c r="F25" s="15">
        <v>8.2000000000000007E-3</v>
      </c>
      <c r="G25" s="15"/>
    </row>
    <row r="26" spans="1:7" x14ac:dyDescent="0.3">
      <c r="A26" s="12" t="s">
        <v>1125</v>
      </c>
      <c r="B26" s="30" t="s">
        <v>1126</v>
      </c>
      <c r="C26" s="30" t="s">
        <v>1116</v>
      </c>
      <c r="D26" s="13">
        <v>33572</v>
      </c>
      <c r="E26" s="14">
        <v>48.33</v>
      </c>
      <c r="F26" s="15">
        <v>8.0000000000000002E-3</v>
      </c>
      <c r="G26" s="15"/>
    </row>
    <row r="27" spans="1:7" x14ac:dyDescent="0.3">
      <c r="A27" s="12" t="s">
        <v>1349</v>
      </c>
      <c r="B27" s="30" t="s">
        <v>1350</v>
      </c>
      <c r="C27" s="30" t="s">
        <v>1144</v>
      </c>
      <c r="D27" s="13">
        <v>3326</v>
      </c>
      <c r="E27" s="14">
        <v>47.23</v>
      </c>
      <c r="F27" s="15">
        <v>7.7999999999999996E-3</v>
      </c>
      <c r="G27" s="15"/>
    </row>
    <row r="28" spans="1:7" x14ac:dyDescent="0.3">
      <c r="A28" s="12" t="s">
        <v>1758</v>
      </c>
      <c r="B28" s="30" t="s">
        <v>1759</v>
      </c>
      <c r="C28" s="30" t="s">
        <v>1316</v>
      </c>
      <c r="D28" s="13">
        <v>1491</v>
      </c>
      <c r="E28" s="14">
        <v>43.25</v>
      </c>
      <c r="F28" s="15">
        <v>7.1999999999999998E-3</v>
      </c>
      <c r="G28" s="15"/>
    </row>
    <row r="29" spans="1:7" x14ac:dyDescent="0.3">
      <c r="A29" s="12" t="s">
        <v>1308</v>
      </c>
      <c r="B29" s="30" t="s">
        <v>1309</v>
      </c>
      <c r="C29" s="30" t="s">
        <v>1176</v>
      </c>
      <c r="D29" s="13">
        <v>16598</v>
      </c>
      <c r="E29" s="14">
        <v>43.19</v>
      </c>
      <c r="F29" s="15">
        <v>7.1999999999999998E-3</v>
      </c>
      <c r="G29" s="15"/>
    </row>
    <row r="30" spans="1:7" x14ac:dyDescent="0.3">
      <c r="A30" s="12" t="s">
        <v>1449</v>
      </c>
      <c r="B30" s="30" t="s">
        <v>1450</v>
      </c>
      <c r="C30" s="30" t="s">
        <v>1282</v>
      </c>
      <c r="D30" s="13">
        <v>1305</v>
      </c>
      <c r="E30" s="14">
        <v>42.49</v>
      </c>
      <c r="F30" s="15">
        <v>7.1000000000000004E-3</v>
      </c>
      <c r="G30" s="15"/>
    </row>
    <row r="31" spans="1:7" x14ac:dyDescent="0.3">
      <c r="A31" s="12" t="s">
        <v>1944</v>
      </c>
      <c r="B31" s="30" t="s">
        <v>1945</v>
      </c>
      <c r="C31" s="30" t="s">
        <v>1176</v>
      </c>
      <c r="D31" s="13">
        <v>17684</v>
      </c>
      <c r="E31" s="14">
        <v>42.2</v>
      </c>
      <c r="F31" s="15">
        <v>7.0000000000000001E-3</v>
      </c>
      <c r="G31" s="15"/>
    </row>
    <row r="32" spans="1:7" x14ac:dyDescent="0.3">
      <c r="A32" s="12" t="s">
        <v>1946</v>
      </c>
      <c r="B32" s="30" t="s">
        <v>1947</v>
      </c>
      <c r="C32" s="30" t="s">
        <v>1116</v>
      </c>
      <c r="D32" s="13">
        <v>250628</v>
      </c>
      <c r="E32" s="14">
        <v>42.11</v>
      </c>
      <c r="F32" s="15">
        <v>7.0000000000000001E-3</v>
      </c>
      <c r="G32" s="15"/>
    </row>
    <row r="33" spans="1:7" x14ac:dyDescent="0.3">
      <c r="A33" s="12" t="s">
        <v>1948</v>
      </c>
      <c r="B33" s="30" t="s">
        <v>1949</v>
      </c>
      <c r="C33" s="30" t="s">
        <v>1116</v>
      </c>
      <c r="D33" s="13">
        <v>44493</v>
      </c>
      <c r="E33" s="14">
        <v>41.53</v>
      </c>
      <c r="F33" s="15">
        <v>6.8999999999999999E-3</v>
      </c>
      <c r="G33" s="15"/>
    </row>
    <row r="34" spans="1:7" x14ac:dyDescent="0.3">
      <c r="A34" s="12" t="s">
        <v>1950</v>
      </c>
      <c r="B34" s="30" t="s">
        <v>1951</v>
      </c>
      <c r="C34" s="30" t="s">
        <v>1288</v>
      </c>
      <c r="D34" s="13">
        <v>926</v>
      </c>
      <c r="E34" s="14">
        <v>41.28</v>
      </c>
      <c r="F34" s="15">
        <v>6.8999999999999999E-3</v>
      </c>
      <c r="G34" s="15"/>
    </row>
    <row r="35" spans="1:7" x14ac:dyDescent="0.3">
      <c r="A35" s="12" t="s">
        <v>1799</v>
      </c>
      <c r="B35" s="30" t="s">
        <v>1800</v>
      </c>
      <c r="C35" s="30" t="s">
        <v>1288</v>
      </c>
      <c r="D35" s="13">
        <v>2457</v>
      </c>
      <c r="E35" s="14">
        <v>41.17</v>
      </c>
      <c r="F35" s="15">
        <v>6.7999999999999996E-3</v>
      </c>
      <c r="G35" s="15"/>
    </row>
    <row r="36" spans="1:7" x14ac:dyDescent="0.3">
      <c r="A36" s="12" t="s">
        <v>1666</v>
      </c>
      <c r="B36" s="30" t="s">
        <v>1667</v>
      </c>
      <c r="C36" s="30" t="s">
        <v>1144</v>
      </c>
      <c r="D36" s="13">
        <v>2593</v>
      </c>
      <c r="E36" s="14">
        <v>40.85</v>
      </c>
      <c r="F36" s="15">
        <v>6.7999999999999996E-3</v>
      </c>
      <c r="G36" s="15"/>
    </row>
    <row r="37" spans="1:7" x14ac:dyDescent="0.3">
      <c r="A37" s="12" t="s">
        <v>1233</v>
      </c>
      <c r="B37" s="30" t="s">
        <v>1234</v>
      </c>
      <c r="C37" s="30" t="s">
        <v>1183</v>
      </c>
      <c r="D37" s="13">
        <v>736</v>
      </c>
      <c r="E37" s="14">
        <v>39.53</v>
      </c>
      <c r="F37" s="15">
        <v>6.6E-3</v>
      </c>
      <c r="G37" s="15"/>
    </row>
    <row r="38" spans="1:7" x14ac:dyDescent="0.3">
      <c r="A38" s="12" t="s">
        <v>1952</v>
      </c>
      <c r="B38" s="30" t="s">
        <v>1953</v>
      </c>
      <c r="C38" s="30" t="s">
        <v>1219</v>
      </c>
      <c r="D38" s="13">
        <v>9165</v>
      </c>
      <c r="E38" s="14">
        <v>39.35</v>
      </c>
      <c r="F38" s="15">
        <v>6.4999999999999997E-3</v>
      </c>
      <c r="G38" s="15"/>
    </row>
    <row r="39" spans="1:7" x14ac:dyDescent="0.3">
      <c r="A39" s="12" t="s">
        <v>1339</v>
      </c>
      <c r="B39" s="30" t="s">
        <v>1340</v>
      </c>
      <c r="C39" s="30" t="s">
        <v>1288</v>
      </c>
      <c r="D39" s="13">
        <v>3659</v>
      </c>
      <c r="E39" s="14">
        <v>39.159999999999997</v>
      </c>
      <c r="F39" s="15">
        <v>6.4999999999999997E-3</v>
      </c>
      <c r="G39" s="15"/>
    </row>
    <row r="40" spans="1:7" x14ac:dyDescent="0.3">
      <c r="A40" s="12" t="s">
        <v>1184</v>
      </c>
      <c r="B40" s="30" t="s">
        <v>1185</v>
      </c>
      <c r="C40" s="30" t="s">
        <v>1144</v>
      </c>
      <c r="D40" s="13">
        <v>385</v>
      </c>
      <c r="E40" s="14">
        <v>38.51</v>
      </c>
      <c r="F40" s="15">
        <v>6.4000000000000003E-3</v>
      </c>
      <c r="G40" s="15"/>
    </row>
    <row r="41" spans="1:7" x14ac:dyDescent="0.3">
      <c r="A41" s="12" t="s">
        <v>1382</v>
      </c>
      <c r="B41" s="30" t="s">
        <v>1383</v>
      </c>
      <c r="C41" s="30" t="s">
        <v>1129</v>
      </c>
      <c r="D41" s="13">
        <v>3446</v>
      </c>
      <c r="E41" s="14">
        <v>37.83</v>
      </c>
      <c r="F41" s="15">
        <v>6.3E-3</v>
      </c>
      <c r="G41" s="15"/>
    </row>
    <row r="42" spans="1:7" x14ac:dyDescent="0.3">
      <c r="A42" s="12" t="s">
        <v>1688</v>
      </c>
      <c r="B42" s="30" t="s">
        <v>1689</v>
      </c>
      <c r="C42" s="30" t="s">
        <v>1690</v>
      </c>
      <c r="D42" s="13">
        <v>20557</v>
      </c>
      <c r="E42" s="14">
        <v>37.79</v>
      </c>
      <c r="F42" s="15">
        <v>6.3E-3</v>
      </c>
      <c r="G42" s="15"/>
    </row>
    <row r="43" spans="1:7" x14ac:dyDescent="0.3">
      <c r="A43" s="12" t="s">
        <v>1280</v>
      </c>
      <c r="B43" s="30" t="s">
        <v>1281</v>
      </c>
      <c r="C43" s="30" t="s">
        <v>1282</v>
      </c>
      <c r="D43" s="13">
        <v>1208</v>
      </c>
      <c r="E43" s="14">
        <v>37.5</v>
      </c>
      <c r="F43" s="15">
        <v>6.1999999999999998E-3</v>
      </c>
      <c r="G43" s="15"/>
    </row>
    <row r="44" spans="1:7" x14ac:dyDescent="0.3">
      <c r="A44" s="12" t="s">
        <v>1713</v>
      </c>
      <c r="B44" s="30" t="s">
        <v>1714</v>
      </c>
      <c r="C44" s="30" t="s">
        <v>1183</v>
      </c>
      <c r="D44" s="13">
        <v>498</v>
      </c>
      <c r="E44" s="14">
        <v>36.090000000000003</v>
      </c>
      <c r="F44" s="15">
        <v>6.0000000000000001E-3</v>
      </c>
      <c r="G44" s="15"/>
    </row>
    <row r="45" spans="1:7" x14ac:dyDescent="0.3">
      <c r="A45" s="12" t="s">
        <v>1256</v>
      </c>
      <c r="B45" s="30" t="s">
        <v>1257</v>
      </c>
      <c r="C45" s="30" t="s">
        <v>1183</v>
      </c>
      <c r="D45" s="13">
        <v>3065</v>
      </c>
      <c r="E45" s="14">
        <v>35.93</v>
      </c>
      <c r="F45" s="15">
        <v>6.0000000000000001E-3</v>
      </c>
      <c r="G45" s="15"/>
    </row>
    <row r="46" spans="1:7" x14ac:dyDescent="0.3">
      <c r="A46" s="12" t="s">
        <v>1954</v>
      </c>
      <c r="B46" s="30" t="s">
        <v>1955</v>
      </c>
      <c r="C46" s="30" t="s">
        <v>1171</v>
      </c>
      <c r="D46" s="13">
        <v>11022</v>
      </c>
      <c r="E46" s="14">
        <v>35.409999999999997</v>
      </c>
      <c r="F46" s="15">
        <v>5.8999999999999999E-3</v>
      </c>
      <c r="G46" s="15"/>
    </row>
    <row r="47" spans="1:7" x14ac:dyDescent="0.3">
      <c r="A47" s="12" t="s">
        <v>1127</v>
      </c>
      <c r="B47" s="30" t="s">
        <v>1128</v>
      </c>
      <c r="C47" s="30" t="s">
        <v>1129</v>
      </c>
      <c r="D47" s="13">
        <v>3126</v>
      </c>
      <c r="E47" s="14">
        <v>34.75</v>
      </c>
      <c r="F47" s="15">
        <v>5.7999999999999996E-3</v>
      </c>
      <c r="G47" s="15"/>
    </row>
    <row r="48" spans="1:7" x14ac:dyDescent="0.3">
      <c r="A48" s="12" t="s">
        <v>1132</v>
      </c>
      <c r="B48" s="30" t="s">
        <v>1133</v>
      </c>
      <c r="C48" s="30" t="s">
        <v>1134</v>
      </c>
      <c r="D48" s="13">
        <v>13175</v>
      </c>
      <c r="E48" s="14">
        <v>34.54</v>
      </c>
      <c r="F48" s="15">
        <v>5.7000000000000002E-3</v>
      </c>
      <c r="G48" s="15"/>
    </row>
    <row r="49" spans="1:7" x14ac:dyDescent="0.3">
      <c r="A49" s="12" t="s">
        <v>1286</v>
      </c>
      <c r="B49" s="30" t="s">
        <v>1287</v>
      </c>
      <c r="C49" s="30" t="s">
        <v>1288</v>
      </c>
      <c r="D49" s="13">
        <v>664</v>
      </c>
      <c r="E49" s="14">
        <v>34.020000000000003</v>
      </c>
      <c r="F49" s="15">
        <v>5.5999999999999999E-3</v>
      </c>
      <c r="G49" s="15"/>
    </row>
    <row r="50" spans="1:7" x14ac:dyDescent="0.3">
      <c r="A50" s="12" t="s">
        <v>1820</v>
      </c>
      <c r="B50" s="30" t="s">
        <v>1821</v>
      </c>
      <c r="C50" s="30" t="s">
        <v>1316</v>
      </c>
      <c r="D50" s="13">
        <v>5604</v>
      </c>
      <c r="E50" s="14">
        <v>33.380000000000003</v>
      </c>
      <c r="F50" s="15">
        <v>5.4999999999999997E-3</v>
      </c>
      <c r="G50" s="15"/>
    </row>
    <row r="51" spans="1:7" x14ac:dyDescent="0.3">
      <c r="A51" s="12" t="s">
        <v>1268</v>
      </c>
      <c r="B51" s="30" t="s">
        <v>1269</v>
      </c>
      <c r="C51" s="30" t="s">
        <v>1129</v>
      </c>
      <c r="D51" s="13">
        <v>4019</v>
      </c>
      <c r="E51" s="14">
        <v>33.36</v>
      </c>
      <c r="F51" s="15">
        <v>5.4999999999999997E-3</v>
      </c>
      <c r="G51" s="15"/>
    </row>
    <row r="52" spans="1:7" x14ac:dyDescent="0.3">
      <c r="A52" s="12" t="s">
        <v>1769</v>
      </c>
      <c r="B52" s="30" t="s">
        <v>1770</v>
      </c>
      <c r="C52" s="30" t="s">
        <v>1288</v>
      </c>
      <c r="D52" s="13">
        <v>1941</v>
      </c>
      <c r="E52" s="14">
        <v>33.15</v>
      </c>
      <c r="F52" s="15">
        <v>5.4999999999999997E-3</v>
      </c>
      <c r="G52" s="15"/>
    </row>
    <row r="53" spans="1:7" x14ac:dyDescent="0.3">
      <c r="A53" s="12" t="s">
        <v>1791</v>
      </c>
      <c r="B53" s="30" t="s">
        <v>1792</v>
      </c>
      <c r="C53" s="30" t="s">
        <v>1288</v>
      </c>
      <c r="D53" s="13">
        <v>1689</v>
      </c>
      <c r="E53" s="14">
        <v>33</v>
      </c>
      <c r="F53" s="15">
        <v>5.4999999999999997E-3</v>
      </c>
      <c r="G53" s="15"/>
    </row>
    <row r="54" spans="1:7" x14ac:dyDescent="0.3">
      <c r="A54" s="12" t="s">
        <v>1356</v>
      </c>
      <c r="B54" s="30" t="s">
        <v>1357</v>
      </c>
      <c r="C54" s="30" t="s">
        <v>1183</v>
      </c>
      <c r="D54" s="13">
        <v>602</v>
      </c>
      <c r="E54" s="14">
        <v>32.909999999999997</v>
      </c>
      <c r="F54" s="15">
        <v>5.4999999999999997E-3</v>
      </c>
      <c r="G54" s="15"/>
    </row>
    <row r="55" spans="1:7" x14ac:dyDescent="0.3">
      <c r="A55" s="12" t="s">
        <v>1956</v>
      </c>
      <c r="B55" s="30" t="s">
        <v>1957</v>
      </c>
      <c r="C55" s="30" t="s">
        <v>1316</v>
      </c>
      <c r="D55" s="13">
        <v>29</v>
      </c>
      <c r="E55" s="14">
        <v>31.52</v>
      </c>
      <c r="F55" s="15">
        <v>5.1999999999999998E-3</v>
      </c>
      <c r="G55" s="15"/>
    </row>
    <row r="56" spans="1:7" x14ac:dyDescent="0.3">
      <c r="A56" s="12" t="s">
        <v>1323</v>
      </c>
      <c r="B56" s="30" t="s">
        <v>1324</v>
      </c>
      <c r="C56" s="30" t="s">
        <v>1157</v>
      </c>
      <c r="D56" s="13">
        <v>3353</v>
      </c>
      <c r="E56" s="14">
        <v>31.31</v>
      </c>
      <c r="F56" s="15">
        <v>5.1999999999999998E-3</v>
      </c>
      <c r="G56" s="15"/>
    </row>
    <row r="57" spans="1:7" x14ac:dyDescent="0.3">
      <c r="A57" s="12" t="s">
        <v>1142</v>
      </c>
      <c r="B57" s="30" t="s">
        <v>1143</v>
      </c>
      <c r="C57" s="30" t="s">
        <v>1144</v>
      </c>
      <c r="D57" s="13">
        <v>5097</v>
      </c>
      <c r="E57" s="14">
        <v>30.63</v>
      </c>
      <c r="F57" s="15">
        <v>5.1000000000000004E-3</v>
      </c>
      <c r="G57" s="15"/>
    </row>
    <row r="58" spans="1:7" x14ac:dyDescent="0.3">
      <c r="A58" s="12" t="s">
        <v>1169</v>
      </c>
      <c r="B58" s="30" t="s">
        <v>1170</v>
      </c>
      <c r="C58" s="30" t="s">
        <v>1171</v>
      </c>
      <c r="D58" s="13">
        <v>13758</v>
      </c>
      <c r="E58" s="14">
        <v>30.31</v>
      </c>
      <c r="F58" s="15">
        <v>5.0000000000000001E-3</v>
      </c>
      <c r="G58" s="15"/>
    </row>
    <row r="59" spans="1:7" x14ac:dyDescent="0.3">
      <c r="A59" s="12" t="s">
        <v>1208</v>
      </c>
      <c r="B59" s="30" t="s">
        <v>1209</v>
      </c>
      <c r="C59" s="30" t="s">
        <v>1160</v>
      </c>
      <c r="D59" s="13">
        <v>1670</v>
      </c>
      <c r="E59" s="14">
        <v>29.88</v>
      </c>
      <c r="F59" s="15">
        <v>5.0000000000000001E-3</v>
      </c>
      <c r="G59" s="15"/>
    </row>
    <row r="60" spans="1:7" x14ac:dyDescent="0.3">
      <c r="A60" s="12" t="s">
        <v>1360</v>
      </c>
      <c r="B60" s="30" t="s">
        <v>1361</v>
      </c>
      <c r="C60" s="30" t="s">
        <v>1183</v>
      </c>
      <c r="D60" s="13">
        <v>1185</v>
      </c>
      <c r="E60" s="14">
        <v>28.78</v>
      </c>
      <c r="F60" s="15">
        <v>4.7999999999999996E-3</v>
      </c>
      <c r="G60" s="15"/>
    </row>
    <row r="61" spans="1:7" x14ac:dyDescent="0.3">
      <c r="A61" s="12" t="s">
        <v>1172</v>
      </c>
      <c r="B61" s="30" t="s">
        <v>1173</v>
      </c>
      <c r="C61" s="30" t="s">
        <v>1163</v>
      </c>
      <c r="D61" s="13">
        <v>23357</v>
      </c>
      <c r="E61" s="14">
        <v>28.71</v>
      </c>
      <c r="F61" s="15">
        <v>4.7999999999999996E-3</v>
      </c>
      <c r="G61" s="15"/>
    </row>
    <row r="62" spans="1:7" x14ac:dyDescent="0.3">
      <c r="A62" s="12" t="s">
        <v>1958</v>
      </c>
      <c r="B62" s="30" t="s">
        <v>1959</v>
      </c>
      <c r="C62" s="30" t="s">
        <v>1282</v>
      </c>
      <c r="D62" s="13">
        <v>3262</v>
      </c>
      <c r="E62" s="14">
        <v>28.38</v>
      </c>
      <c r="F62" s="15">
        <v>4.7000000000000002E-3</v>
      </c>
      <c r="G62" s="15"/>
    </row>
    <row r="63" spans="1:7" x14ac:dyDescent="0.3">
      <c r="A63" s="12" t="s">
        <v>1818</v>
      </c>
      <c r="B63" s="30" t="s">
        <v>1819</v>
      </c>
      <c r="C63" s="30" t="s">
        <v>1243</v>
      </c>
      <c r="D63" s="13">
        <v>5468</v>
      </c>
      <c r="E63" s="14">
        <v>28</v>
      </c>
      <c r="F63" s="15">
        <v>4.7000000000000002E-3</v>
      </c>
      <c r="G63" s="15"/>
    </row>
    <row r="64" spans="1:7" x14ac:dyDescent="0.3">
      <c r="A64" s="12" t="s">
        <v>1394</v>
      </c>
      <c r="B64" s="30" t="s">
        <v>1395</v>
      </c>
      <c r="C64" s="30" t="s">
        <v>1152</v>
      </c>
      <c r="D64" s="13">
        <v>334</v>
      </c>
      <c r="E64" s="14">
        <v>27.71</v>
      </c>
      <c r="F64" s="15">
        <v>4.5999999999999999E-3</v>
      </c>
      <c r="G64" s="15"/>
    </row>
    <row r="65" spans="1:7" x14ac:dyDescent="0.3">
      <c r="A65" s="12" t="s">
        <v>1390</v>
      </c>
      <c r="B65" s="30" t="s">
        <v>1391</v>
      </c>
      <c r="C65" s="30" t="s">
        <v>1282</v>
      </c>
      <c r="D65" s="13">
        <v>9140</v>
      </c>
      <c r="E65" s="14">
        <v>27.42</v>
      </c>
      <c r="F65" s="15">
        <v>4.5999999999999999E-3</v>
      </c>
      <c r="G65" s="15"/>
    </row>
    <row r="66" spans="1:7" x14ac:dyDescent="0.3">
      <c r="A66" s="12" t="s">
        <v>1441</v>
      </c>
      <c r="B66" s="30" t="s">
        <v>1442</v>
      </c>
      <c r="C66" s="30" t="s">
        <v>1253</v>
      </c>
      <c r="D66" s="13">
        <v>1629</v>
      </c>
      <c r="E66" s="14">
        <v>26.81</v>
      </c>
      <c r="F66" s="15">
        <v>4.4999999999999997E-3</v>
      </c>
      <c r="G66" s="15"/>
    </row>
    <row r="67" spans="1:7" x14ac:dyDescent="0.3">
      <c r="A67" s="12" t="s">
        <v>1135</v>
      </c>
      <c r="B67" s="30" t="s">
        <v>1136</v>
      </c>
      <c r="C67" s="30" t="s">
        <v>1116</v>
      </c>
      <c r="D67" s="13">
        <v>42479</v>
      </c>
      <c r="E67" s="14">
        <v>26.76</v>
      </c>
      <c r="F67" s="15">
        <v>4.4000000000000003E-3</v>
      </c>
      <c r="G67" s="15"/>
    </row>
    <row r="68" spans="1:7" x14ac:dyDescent="0.3">
      <c r="A68" s="12" t="s">
        <v>1291</v>
      </c>
      <c r="B68" s="30" t="s">
        <v>1292</v>
      </c>
      <c r="C68" s="30" t="s">
        <v>1282</v>
      </c>
      <c r="D68" s="13">
        <v>528</v>
      </c>
      <c r="E68" s="14">
        <v>26.42</v>
      </c>
      <c r="F68" s="15">
        <v>4.4000000000000003E-3</v>
      </c>
      <c r="G68" s="15"/>
    </row>
    <row r="69" spans="1:7" x14ac:dyDescent="0.3">
      <c r="A69" s="12" t="s">
        <v>1960</v>
      </c>
      <c r="B69" s="30" t="s">
        <v>1961</v>
      </c>
      <c r="C69" s="30" t="s">
        <v>1962</v>
      </c>
      <c r="D69" s="13">
        <v>3409</v>
      </c>
      <c r="E69" s="14">
        <v>26.41</v>
      </c>
      <c r="F69" s="15">
        <v>4.4000000000000003E-3</v>
      </c>
      <c r="G69" s="15"/>
    </row>
    <row r="70" spans="1:7" x14ac:dyDescent="0.3">
      <c r="A70" s="12" t="s">
        <v>1407</v>
      </c>
      <c r="B70" s="30" t="s">
        <v>1408</v>
      </c>
      <c r="C70" s="30" t="s">
        <v>1285</v>
      </c>
      <c r="D70" s="13">
        <v>3918</v>
      </c>
      <c r="E70" s="14">
        <v>26.34</v>
      </c>
      <c r="F70" s="15">
        <v>4.4000000000000003E-3</v>
      </c>
      <c r="G70" s="15"/>
    </row>
    <row r="71" spans="1:7" x14ac:dyDescent="0.3">
      <c r="A71" s="12" t="s">
        <v>1809</v>
      </c>
      <c r="B71" s="30" t="s">
        <v>1810</v>
      </c>
      <c r="C71" s="30" t="s">
        <v>1316</v>
      </c>
      <c r="D71" s="13">
        <v>1132</v>
      </c>
      <c r="E71" s="14">
        <v>26.3</v>
      </c>
      <c r="F71" s="15">
        <v>4.4000000000000003E-3</v>
      </c>
      <c r="G71" s="15"/>
    </row>
    <row r="72" spans="1:7" x14ac:dyDescent="0.3">
      <c r="A72" s="12" t="s">
        <v>1186</v>
      </c>
      <c r="B72" s="30" t="s">
        <v>1187</v>
      </c>
      <c r="C72" s="30" t="s">
        <v>1116</v>
      </c>
      <c r="D72" s="13">
        <v>1888</v>
      </c>
      <c r="E72" s="14">
        <v>26.02</v>
      </c>
      <c r="F72" s="15">
        <v>4.3E-3</v>
      </c>
      <c r="G72" s="15"/>
    </row>
    <row r="73" spans="1:7" x14ac:dyDescent="0.3">
      <c r="A73" s="12" t="s">
        <v>1289</v>
      </c>
      <c r="B73" s="30" t="s">
        <v>1290</v>
      </c>
      <c r="C73" s="30" t="s">
        <v>1129</v>
      </c>
      <c r="D73" s="13">
        <v>700</v>
      </c>
      <c r="E73" s="14">
        <v>25.5</v>
      </c>
      <c r="F73" s="15">
        <v>4.1999999999999997E-3</v>
      </c>
      <c r="G73" s="15"/>
    </row>
    <row r="74" spans="1:7" x14ac:dyDescent="0.3">
      <c r="A74" s="12" t="s">
        <v>1963</v>
      </c>
      <c r="B74" s="30" t="s">
        <v>1964</v>
      </c>
      <c r="C74" s="30" t="s">
        <v>1176</v>
      </c>
      <c r="D74" s="13">
        <v>8474</v>
      </c>
      <c r="E74" s="14">
        <v>25.22</v>
      </c>
      <c r="F74" s="15">
        <v>4.1999999999999997E-3</v>
      </c>
      <c r="G74" s="15"/>
    </row>
    <row r="75" spans="1:7" x14ac:dyDescent="0.3">
      <c r="A75" s="12" t="s">
        <v>1965</v>
      </c>
      <c r="B75" s="30" t="s">
        <v>1966</v>
      </c>
      <c r="C75" s="30" t="s">
        <v>1176</v>
      </c>
      <c r="D75" s="13">
        <v>968</v>
      </c>
      <c r="E75" s="14">
        <v>25.13</v>
      </c>
      <c r="F75" s="15">
        <v>4.1999999999999997E-3</v>
      </c>
      <c r="G75" s="15"/>
    </row>
    <row r="76" spans="1:7" x14ac:dyDescent="0.3">
      <c r="A76" s="12" t="s">
        <v>1967</v>
      </c>
      <c r="B76" s="30" t="s">
        <v>1968</v>
      </c>
      <c r="C76" s="30" t="s">
        <v>1248</v>
      </c>
      <c r="D76" s="13">
        <v>7443</v>
      </c>
      <c r="E76" s="14">
        <v>24.68</v>
      </c>
      <c r="F76" s="15">
        <v>4.1000000000000003E-3</v>
      </c>
      <c r="G76" s="15"/>
    </row>
    <row r="77" spans="1:7" x14ac:dyDescent="0.3">
      <c r="A77" s="12" t="s">
        <v>1148</v>
      </c>
      <c r="B77" s="30" t="s">
        <v>1149</v>
      </c>
      <c r="C77" s="30" t="s">
        <v>1116</v>
      </c>
      <c r="D77" s="13">
        <v>10588</v>
      </c>
      <c r="E77" s="14">
        <v>24.31</v>
      </c>
      <c r="F77" s="15">
        <v>4.0000000000000001E-3</v>
      </c>
      <c r="G77" s="15"/>
    </row>
    <row r="78" spans="1:7" x14ac:dyDescent="0.3">
      <c r="A78" s="12" t="s">
        <v>1937</v>
      </c>
      <c r="B78" s="30" t="s">
        <v>1938</v>
      </c>
      <c r="C78" s="30" t="s">
        <v>1171</v>
      </c>
      <c r="D78" s="13">
        <v>9897</v>
      </c>
      <c r="E78" s="14">
        <v>24.2</v>
      </c>
      <c r="F78" s="15">
        <v>4.0000000000000001E-3</v>
      </c>
      <c r="G78" s="15"/>
    </row>
    <row r="79" spans="1:7" x14ac:dyDescent="0.3">
      <c r="A79" s="12" t="s">
        <v>1813</v>
      </c>
      <c r="B79" s="30" t="s">
        <v>1814</v>
      </c>
      <c r="C79" s="30" t="s">
        <v>1253</v>
      </c>
      <c r="D79" s="13">
        <v>1327</v>
      </c>
      <c r="E79" s="14">
        <v>23.88</v>
      </c>
      <c r="F79" s="15">
        <v>4.0000000000000001E-3</v>
      </c>
      <c r="G79" s="15"/>
    </row>
    <row r="80" spans="1:7" x14ac:dyDescent="0.3">
      <c r="A80" s="12" t="s">
        <v>1425</v>
      </c>
      <c r="B80" s="30" t="s">
        <v>1426</v>
      </c>
      <c r="C80" s="30" t="s">
        <v>1276</v>
      </c>
      <c r="D80" s="13">
        <v>2220</v>
      </c>
      <c r="E80" s="14">
        <v>23.56</v>
      </c>
      <c r="F80" s="15">
        <v>3.8999999999999998E-3</v>
      </c>
      <c r="G80" s="15"/>
    </row>
    <row r="81" spans="1:7" x14ac:dyDescent="0.3">
      <c r="A81" s="12" t="s">
        <v>1384</v>
      </c>
      <c r="B81" s="30" t="s">
        <v>1385</v>
      </c>
      <c r="C81" s="30" t="s">
        <v>1152</v>
      </c>
      <c r="D81" s="13">
        <v>1125</v>
      </c>
      <c r="E81" s="14">
        <v>23.46</v>
      </c>
      <c r="F81" s="15">
        <v>3.8999999999999998E-3</v>
      </c>
      <c r="G81" s="15"/>
    </row>
    <row r="82" spans="1:7" x14ac:dyDescent="0.3">
      <c r="A82" s="12" t="s">
        <v>1386</v>
      </c>
      <c r="B82" s="30" t="s">
        <v>1387</v>
      </c>
      <c r="C82" s="30" t="s">
        <v>1260</v>
      </c>
      <c r="D82" s="13">
        <v>5001</v>
      </c>
      <c r="E82" s="14">
        <v>23.39</v>
      </c>
      <c r="F82" s="15">
        <v>3.8999999999999998E-3</v>
      </c>
      <c r="G82" s="15"/>
    </row>
    <row r="83" spans="1:7" x14ac:dyDescent="0.3">
      <c r="A83" s="12" t="s">
        <v>1312</v>
      </c>
      <c r="B83" s="30" t="s">
        <v>1313</v>
      </c>
      <c r="C83" s="30" t="s">
        <v>1176</v>
      </c>
      <c r="D83" s="13">
        <v>1568</v>
      </c>
      <c r="E83" s="14">
        <v>23.35</v>
      </c>
      <c r="F83" s="15">
        <v>3.8999999999999998E-3</v>
      </c>
      <c r="G83" s="15"/>
    </row>
    <row r="84" spans="1:7" x14ac:dyDescent="0.3">
      <c r="A84" s="12" t="s">
        <v>1969</v>
      </c>
      <c r="B84" s="30" t="s">
        <v>1970</v>
      </c>
      <c r="C84" s="30" t="s">
        <v>1962</v>
      </c>
      <c r="D84" s="13">
        <v>2718</v>
      </c>
      <c r="E84" s="14">
        <v>23.21</v>
      </c>
      <c r="F84" s="15">
        <v>3.8999999999999998E-3</v>
      </c>
      <c r="G84" s="15"/>
    </row>
    <row r="85" spans="1:7" x14ac:dyDescent="0.3">
      <c r="A85" s="12" t="s">
        <v>1971</v>
      </c>
      <c r="B85" s="30" t="s">
        <v>1972</v>
      </c>
      <c r="C85" s="30" t="s">
        <v>1253</v>
      </c>
      <c r="D85" s="13">
        <v>3443</v>
      </c>
      <c r="E85" s="14">
        <v>23.08</v>
      </c>
      <c r="F85" s="15">
        <v>3.8E-3</v>
      </c>
      <c r="G85" s="15"/>
    </row>
    <row r="86" spans="1:7" x14ac:dyDescent="0.3">
      <c r="A86" s="12" t="s">
        <v>1321</v>
      </c>
      <c r="B86" s="30" t="s">
        <v>1322</v>
      </c>
      <c r="C86" s="30" t="s">
        <v>1260</v>
      </c>
      <c r="D86" s="13">
        <v>10716</v>
      </c>
      <c r="E86" s="14">
        <v>23.07</v>
      </c>
      <c r="F86" s="15">
        <v>3.8E-3</v>
      </c>
      <c r="G86" s="15"/>
    </row>
    <row r="87" spans="1:7" x14ac:dyDescent="0.3">
      <c r="A87" s="12" t="s">
        <v>1795</v>
      </c>
      <c r="B87" s="30" t="s">
        <v>1796</v>
      </c>
      <c r="C87" s="30" t="s">
        <v>1276</v>
      </c>
      <c r="D87" s="13">
        <v>496</v>
      </c>
      <c r="E87" s="14">
        <v>22.84</v>
      </c>
      <c r="F87" s="15">
        <v>3.8E-3</v>
      </c>
      <c r="G87" s="15"/>
    </row>
    <row r="88" spans="1:7" x14ac:dyDescent="0.3">
      <c r="A88" s="12" t="s">
        <v>1447</v>
      </c>
      <c r="B88" s="30" t="s">
        <v>1448</v>
      </c>
      <c r="C88" s="30" t="s">
        <v>1375</v>
      </c>
      <c r="D88" s="13">
        <v>103</v>
      </c>
      <c r="E88" s="14">
        <v>22.65</v>
      </c>
      <c r="F88" s="15">
        <v>3.8E-3</v>
      </c>
      <c r="G88" s="15"/>
    </row>
    <row r="89" spans="1:7" x14ac:dyDescent="0.3">
      <c r="A89" s="12" t="s">
        <v>1306</v>
      </c>
      <c r="B89" s="30" t="s">
        <v>1307</v>
      </c>
      <c r="C89" s="30" t="s">
        <v>1129</v>
      </c>
      <c r="D89" s="13">
        <v>3616</v>
      </c>
      <c r="E89" s="14">
        <v>22.63</v>
      </c>
      <c r="F89" s="15">
        <v>3.8E-3</v>
      </c>
      <c r="G89" s="15"/>
    </row>
    <row r="90" spans="1:7" x14ac:dyDescent="0.3">
      <c r="A90" s="12" t="s">
        <v>1261</v>
      </c>
      <c r="B90" s="30" t="s">
        <v>1262</v>
      </c>
      <c r="C90" s="30" t="s">
        <v>1119</v>
      </c>
      <c r="D90" s="13">
        <v>9121</v>
      </c>
      <c r="E90" s="14">
        <v>22.63</v>
      </c>
      <c r="F90" s="15">
        <v>3.8E-3</v>
      </c>
      <c r="G90" s="15"/>
    </row>
    <row r="91" spans="1:7" x14ac:dyDescent="0.3">
      <c r="A91" s="12" t="s">
        <v>1973</v>
      </c>
      <c r="B91" s="30" t="s">
        <v>1974</v>
      </c>
      <c r="C91" s="30" t="s">
        <v>1129</v>
      </c>
      <c r="D91" s="13">
        <v>5618</v>
      </c>
      <c r="E91" s="14">
        <v>22.45</v>
      </c>
      <c r="F91" s="15">
        <v>3.7000000000000002E-3</v>
      </c>
      <c r="G91" s="15"/>
    </row>
    <row r="92" spans="1:7" x14ac:dyDescent="0.3">
      <c r="A92" s="12" t="s">
        <v>1217</v>
      </c>
      <c r="B92" s="30" t="s">
        <v>1218</v>
      </c>
      <c r="C92" s="30" t="s">
        <v>1219</v>
      </c>
      <c r="D92" s="13">
        <v>18409</v>
      </c>
      <c r="E92" s="14">
        <v>22.32</v>
      </c>
      <c r="F92" s="15">
        <v>3.7000000000000002E-3</v>
      </c>
      <c r="G92" s="15"/>
    </row>
    <row r="93" spans="1:7" x14ac:dyDescent="0.3">
      <c r="A93" s="12" t="s">
        <v>1222</v>
      </c>
      <c r="B93" s="30" t="s">
        <v>1223</v>
      </c>
      <c r="C93" s="30" t="s">
        <v>1166</v>
      </c>
      <c r="D93" s="13">
        <v>35360</v>
      </c>
      <c r="E93" s="14">
        <v>21.83</v>
      </c>
      <c r="F93" s="15">
        <v>3.5999999999999999E-3</v>
      </c>
      <c r="G93" s="15"/>
    </row>
    <row r="94" spans="1:7" x14ac:dyDescent="0.3">
      <c r="A94" s="12" t="s">
        <v>1254</v>
      </c>
      <c r="B94" s="30" t="s">
        <v>1255</v>
      </c>
      <c r="C94" s="30" t="s">
        <v>1183</v>
      </c>
      <c r="D94" s="13">
        <v>1806</v>
      </c>
      <c r="E94" s="14">
        <v>21.71</v>
      </c>
      <c r="F94" s="15">
        <v>3.5999999999999999E-3</v>
      </c>
      <c r="G94" s="15"/>
    </row>
    <row r="95" spans="1:7" x14ac:dyDescent="0.3">
      <c r="A95" s="12" t="s">
        <v>1672</v>
      </c>
      <c r="B95" s="30" t="s">
        <v>1673</v>
      </c>
      <c r="C95" s="30" t="s">
        <v>1176</v>
      </c>
      <c r="D95" s="13">
        <v>9293</v>
      </c>
      <c r="E95" s="14">
        <v>21.7</v>
      </c>
      <c r="F95" s="15">
        <v>3.5999999999999999E-3</v>
      </c>
      <c r="G95" s="15"/>
    </row>
    <row r="96" spans="1:7" x14ac:dyDescent="0.3">
      <c r="A96" s="12" t="s">
        <v>1319</v>
      </c>
      <c r="B96" s="30" t="s">
        <v>1320</v>
      </c>
      <c r="C96" s="30" t="s">
        <v>1276</v>
      </c>
      <c r="D96" s="13">
        <v>974</v>
      </c>
      <c r="E96" s="14">
        <v>21.62</v>
      </c>
      <c r="F96" s="15">
        <v>3.5999999999999999E-3</v>
      </c>
      <c r="G96" s="15"/>
    </row>
    <row r="97" spans="1:7" x14ac:dyDescent="0.3">
      <c r="A97" s="12" t="s">
        <v>1120</v>
      </c>
      <c r="B97" s="30" t="s">
        <v>1121</v>
      </c>
      <c r="C97" s="30" t="s">
        <v>1122</v>
      </c>
      <c r="D97" s="13">
        <v>891</v>
      </c>
      <c r="E97" s="14">
        <v>21.56</v>
      </c>
      <c r="F97" s="15">
        <v>3.5999999999999999E-3</v>
      </c>
      <c r="G97" s="15"/>
    </row>
    <row r="98" spans="1:7" x14ac:dyDescent="0.3">
      <c r="A98" s="12" t="s">
        <v>1244</v>
      </c>
      <c r="B98" s="30" t="s">
        <v>1245</v>
      </c>
      <c r="C98" s="30" t="s">
        <v>1163</v>
      </c>
      <c r="D98" s="13">
        <v>2762</v>
      </c>
      <c r="E98" s="14">
        <v>21.53</v>
      </c>
      <c r="F98" s="15">
        <v>3.5999999999999999E-3</v>
      </c>
      <c r="G98" s="15"/>
    </row>
    <row r="99" spans="1:7" x14ac:dyDescent="0.3">
      <c r="A99" s="12" t="s">
        <v>1678</v>
      </c>
      <c r="B99" s="30" t="s">
        <v>1679</v>
      </c>
      <c r="C99" s="30" t="s">
        <v>1288</v>
      </c>
      <c r="D99" s="13">
        <v>566</v>
      </c>
      <c r="E99" s="14">
        <v>20.91</v>
      </c>
      <c r="F99" s="15">
        <v>3.5000000000000001E-3</v>
      </c>
      <c r="G99" s="15"/>
    </row>
    <row r="100" spans="1:7" x14ac:dyDescent="0.3">
      <c r="A100" s="12" t="s">
        <v>1975</v>
      </c>
      <c r="B100" s="30" t="s">
        <v>1976</v>
      </c>
      <c r="C100" s="30" t="s">
        <v>1171</v>
      </c>
      <c r="D100" s="13">
        <v>5875</v>
      </c>
      <c r="E100" s="14">
        <v>20.62</v>
      </c>
      <c r="F100" s="15">
        <v>3.3999999999999998E-3</v>
      </c>
      <c r="G100" s="15"/>
    </row>
    <row r="101" spans="1:7" x14ac:dyDescent="0.3">
      <c r="A101" s="12" t="s">
        <v>1429</v>
      </c>
      <c r="B101" s="30" t="s">
        <v>1430</v>
      </c>
      <c r="C101" s="30" t="s">
        <v>1176</v>
      </c>
      <c r="D101" s="13">
        <v>1910</v>
      </c>
      <c r="E101" s="14">
        <v>20.12</v>
      </c>
      <c r="F101" s="15">
        <v>3.3E-3</v>
      </c>
      <c r="G101" s="15"/>
    </row>
    <row r="102" spans="1:7" x14ac:dyDescent="0.3">
      <c r="A102" s="12" t="s">
        <v>1137</v>
      </c>
      <c r="B102" s="30" t="s">
        <v>1138</v>
      </c>
      <c r="C102" s="30" t="s">
        <v>1139</v>
      </c>
      <c r="D102" s="13">
        <v>16331</v>
      </c>
      <c r="E102" s="14">
        <v>20.100000000000001</v>
      </c>
      <c r="F102" s="15">
        <v>3.3E-3</v>
      </c>
      <c r="G102" s="15"/>
    </row>
    <row r="103" spans="1:7" x14ac:dyDescent="0.3">
      <c r="A103" s="12" t="s">
        <v>1398</v>
      </c>
      <c r="B103" s="30" t="s">
        <v>1399</v>
      </c>
      <c r="C103" s="30" t="s">
        <v>1157</v>
      </c>
      <c r="D103" s="13">
        <v>3112</v>
      </c>
      <c r="E103" s="14">
        <v>20.059999999999999</v>
      </c>
      <c r="F103" s="15">
        <v>3.3E-3</v>
      </c>
      <c r="G103" s="15"/>
    </row>
    <row r="104" spans="1:7" x14ac:dyDescent="0.3">
      <c r="A104" s="12" t="s">
        <v>1237</v>
      </c>
      <c r="B104" s="30" t="s">
        <v>1238</v>
      </c>
      <c r="C104" s="30" t="s">
        <v>1129</v>
      </c>
      <c r="D104" s="13">
        <v>352</v>
      </c>
      <c r="E104" s="14">
        <v>19.739999999999998</v>
      </c>
      <c r="F104" s="15">
        <v>3.3E-3</v>
      </c>
      <c r="G104" s="15"/>
    </row>
    <row r="105" spans="1:7" x14ac:dyDescent="0.3">
      <c r="A105" s="12" t="s">
        <v>1277</v>
      </c>
      <c r="B105" s="30" t="s">
        <v>1278</v>
      </c>
      <c r="C105" s="30" t="s">
        <v>1279</v>
      </c>
      <c r="D105" s="13">
        <v>11293</v>
      </c>
      <c r="E105" s="14">
        <v>19.670000000000002</v>
      </c>
      <c r="F105" s="15">
        <v>3.3E-3</v>
      </c>
      <c r="G105" s="15"/>
    </row>
    <row r="106" spans="1:7" x14ac:dyDescent="0.3">
      <c r="A106" s="12" t="s">
        <v>1246</v>
      </c>
      <c r="B106" s="30" t="s">
        <v>1247</v>
      </c>
      <c r="C106" s="30" t="s">
        <v>1248</v>
      </c>
      <c r="D106" s="13">
        <v>2527</v>
      </c>
      <c r="E106" s="14">
        <v>19.559999999999999</v>
      </c>
      <c r="F106" s="15">
        <v>3.2000000000000002E-3</v>
      </c>
      <c r="G106" s="15"/>
    </row>
    <row r="107" spans="1:7" x14ac:dyDescent="0.3">
      <c r="A107" s="12" t="s">
        <v>1977</v>
      </c>
      <c r="B107" s="30" t="s">
        <v>1978</v>
      </c>
      <c r="C107" s="30" t="s">
        <v>1316</v>
      </c>
      <c r="D107" s="13">
        <v>1531</v>
      </c>
      <c r="E107" s="14">
        <v>19.48</v>
      </c>
      <c r="F107" s="15">
        <v>3.2000000000000002E-3</v>
      </c>
      <c r="G107" s="15"/>
    </row>
    <row r="108" spans="1:7" x14ac:dyDescent="0.3">
      <c r="A108" s="12" t="s">
        <v>1765</v>
      </c>
      <c r="B108" s="30" t="s">
        <v>1766</v>
      </c>
      <c r="C108" s="30" t="s">
        <v>1171</v>
      </c>
      <c r="D108" s="13">
        <v>38752</v>
      </c>
      <c r="E108" s="14">
        <v>19.45</v>
      </c>
      <c r="F108" s="15">
        <v>3.2000000000000002E-3</v>
      </c>
      <c r="G108" s="15"/>
    </row>
    <row r="109" spans="1:7" x14ac:dyDescent="0.3">
      <c r="A109" s="12" t="s">
        <v>1145</v>
      </c>
      <c r="B109" s="30" t="s">
        <v>1146</v>
      </c>
      <c r="C109" s="30" t="s">
        <v>1147</v>
      </c>
      <c r="D109" s="13">
        <v>4230</v>
      </c>
      <c r="E109" s="14">
        <v>19.45</v>
      </c>
      <c r="F109" s="15">
        <v>3.2000000000000002E-3</v>
      </c>
      <c r="G109" s="15"/>
    </row>
    <row r="110" spans="1:7" x14ac:dyDescent="0.3">
      <c r="A110" s="12" t="s">
        <v>1164</v>
      </c>
      <c r="B110" s="30" t="s">
        <v>1165</v>
      </c>
      <c r="C110" s="30" t="s">
        <v>1166</v>
      </c>
      <c r="D110" s="13">
        <v>2439</v>
      </c>
      <c r="E110" s="14">
        <v>19.32</v>
      </c>
      <c r="F110" s="15">
        <v>3.2000000000000002E-3</v>
      </c>
      <c r="G110" s="15"/>
    </row>
    <row r="111" spans="1:7" x14ac:dyDescent="0.3">
      <c r="A111" s="12" t="s">
        <v>1979</v>
      </c>
      <c r="B111" s="30" t="s">
        <v>1980</v>
      </c>
      <c r="C111" s="30" t="s">
        <v>1285</v>
      </c>
      <c r="D111" s="13">
        <v>4388</v>
      </c>
      <c r="E111" s="14">
        <v>19.2</v>
      </c>
      <c r="F111" s="15">
        <v>3.2000000000000002E-3</v>
      </c>
      <c r="G111" s="15"/>
    </row>
    <row r="112" spans="1:7" x14ac:dyDescent="0.3">
      <c r="A112" s="12" t="s">
        <v>1153</v>
      </c>
      <c r="B112" s="30" t="s">
        <v>1154</v>
      </c>
      <c r="C112" s="30" t="s">
        <v>1152</v>
      </c>
      <c r="D112" s="13">
        <v>1068</v>
      </c>
      <c r="E112" s="14">
        <v>19.13</v>
      </c>
      <c r="F112" s="15">
        <v>3.2000000000000002E-3</v>
      </c>
      <c r="G112" s="15"/>
    </row>
    <row r="113" spans="1:7" x14ac:dyDescent="0.3">
      <c r="A113" s="12" t="s">
        <v>1981</v>
      </c>
      <c r="B113" s="30" t="s">
        <v>1982</v>
      </c>
      <c r="C113" s="30" t="s">
        <v>1276</v>
      </c>
      <c r="D113" s="13">
        <v>305</v>
      </c>
      <c r="E113" s="14">
        <v>19.12</v>
      </c>
      <c r="F113" s="15">
        <v>3.2000000000000002E-3</v>
      </c>
      <c r="G113" s="15"/>
    </row>
    <row r="114" spans="1:7" x14ac:dyDescent="0.3">
      <c r="A114" s="12" t="s">
        <v>1437</v>
      </c>
      <c r="B114" s="30" t="s">
        <v>1438</v>
      </c>
      <c r="C114" s="30" t="s">
        <v>1129</v>
      </c>
      <c r="D114" s="13">
        <v>1519</v>
      </c>
      <c r="E114" s="14">
        <v>19.100000000000001</v>
      </c>
      <c r="F114" s="15">
        <v>3.2000000000000002E-3</v>
      </c>
      <c r="G114" s="15"/>
    </row>
    <row r="115" spans="1:7" x14ac:dyDescent="0.3">
      <c r="A115" s="12" t="s">
        <v>1167</v>
      </c>
      <c r="B115" s="30" t="s">
        <v>1168</v>
      </c>
      <c r="C115" s="30" t="s">
        <v>1163</v>
      </c>
      <c r="D115" s="13">
        <v>20656</v>
      </c>
      <c r="E115" s="14">
        <v>18.73</v>
      </c>
      <c r="F115" s="15">
        <v>3.0999999999999999E-3</v>
      </c>
      <c r="G115" s="15"/>
    </row>
    <row r="116" spans="1:7" x14ac:dyDescent="0.3">
      <c r="A116" s="12" t="s">
        <v>1270</v>
      </c>
      <c r="B116" s="30" t="s">
        <v>1271</v>
      </c>
      <c r="C116" s="30" t="s">
        <v>1253</v>
      </c>
      <c r="D116" s="13">
        <v>1662</v>
      </c>
      <c r="E116" s="14">
        <v>18.63</v>
      </c>
      <c r="F116" s="15">
        <v>3.0999999999999999E-3</v>
      </c>
      <c r="G116" s="15"/>
    </row>
    <row r="117" spans="1:7" x14ac:dyDescent="0.3">
      <c r="A117" s="12" t="s">
        <v>1413</v>
      </c>
      <c r="B117" s="30" t="s">
        <v>1414</v>
      </c>
      <c r="C117" s="30" t="s">
        <v>1207</v>
      </c>
      <c r="D117" s="13">
        <v>1680</v>
      </c>
      <c r="E117" s="14">
        <v>18.329999999999998</v>
      </c>
      <c r="F117" s="15">
        <v>3.0000000000000001E-3</v>
      </c>
      <c r="G117" s="15"/>
    </row>
    <row r="118" spans="1:7" x14ac:dyDescent="0.3">
      <c r="A118" s="12" t="s">
        <v>1983</v>
      </c>
      <c r="B118" s="30" t="s">
        <v>1984</v>
      </c>
      <c r="C118" s="30" t="s">
        <v>1316</v>
      </c>
      <c r="D118" s="13">
        <v>4719</v>
      </c>
      <c r="E118" s="14">
        <v>18.329999999999998</v>
      </c>
      <c r="F118" s="15">
        <v>3.0000000000000001E-3</v>
      </c>
      <c r="G118" s="15"/>
    </row>
    <row r="119" spans="1:7" x14ac:dyDescent="0.3">
      <c r="A119" s="12" t="s">
        <v>1364</v>
      </c>
      <c r="B119" s="30" t="s">
        <v>1365</v>
      </c>
      <c r="C119" s="30" t="s">
        <v>1176</v>
      </c>
      <c r="D119" s="13">
        <v>4323</v>
      </c>
      <c r="E119" s="14">
        <v>18.3</v>
      </c>
      <c r="F119" s="15">
        <v>3.0000000000000001E-3</v>
      </c>
      <c r="G119" s="15"/>
    </row>
    <row r="120" spans="1:7" x14ac:dyDescent="0.3">
      <c r="A120" s="12" t="s">
        <v>1298</v>
      </c>
      <c r="B120" s="30" t="s">
        <v>1299</v>
      </c>
      <c r="C120" s="30" t="s">
        <v>1176</v>
      </c>
      <c r="D120" s="13">
        <v>10010</v>
      </c>
      <c r="E120" s="14">
        <v>18.13</v>
      </c>
      <c r="F120" s="15">
        <v>3.0000000000000001E-3</v>
      </c>
      <c r="G120" s="15"/>
    </row>
    <row r="121" spans="1:7" x14ac:dyDescent="0.3">
      <c r="A121" s="12" t="s">
        <v>1985</v>
      </c>
      <c r="B121" s="30" t="s">
        <v>1986</v>
      </c>
      <c r="C121" s="30" t="s">
        <v>1690</v>
      </c>
      <c r="D121" s="13">
        <v>566</v>
      </c>
      <c r="E121" s="14">
        <v>17.88</v>
      </c>
      <c r="F121" s="15">
        <v>3.0000000000000001E-3</v>
      </c>
      <c r="G121" s="15"/>
    </row>
    <row r="122" spans="1:7" x14ac:dyDescent="0.3">
      <c r="A122" s="12" t="s">
        <v>1987</v>
      </c>
      <c r="B122" s="30" t="s">
        <v>1988</v>
      </c>
      <c r="C122" s="30" t="s">
        <v>1316</v>
      </c>
      <c r="D122" s="13">
        <v>581</v>
      </c>
      <c r="E122" s="14">
        <v>17.73</v>
      </c>
      <c r="F122" s="15">
        <v>2.8999999999999998E-3</v>
      </c>
      <c r="G122" s="15"/>
    </row>
    <row r="123" spans="1:7" x14ac:dyDescent="0.3">
      <c r="A123" s="12" t="s">
        <v>1415</v>
      </c>
      <c r="B123" s="30" t="s">
        <v>1416</v>
      </c>
      <c r="C123" s="30" t="s">
        <v>1129</v>
      </c>
      <c r="D123" s="13">
        <v>76</v>
      </c>
      <c r="E123" s="14">
        <v>17.559999999999999</v>
      </c>
      <c r="F123" s="15">
        <v>2.8999999999999998E-3</v>
      </c>
      <c r="G123" s="15"/>
    </row>
    <row r="124" spans="1:7" x14ac:dyDescent="0.3">
      <c r="A124" s="12" t="s">
        <v>1421</v>
      </c>
      <c r="B124" s="30" t="s">
        <v>1422</v>
      </c>
      <c r="C124" s="30" t="s">
        <v>1183</v>
      </c>
      <c r="D124" s="13">
        <v>4291</v>
      </c>
      <c r="E124" s="14">
        <v>17.52</v>
      </c>
      <c r="F124" s="15">
        <v>2.8999999999999998E-3</v>
      </c>
      <c r="G124" s="15"/>
    </row>
    <row r="125" spans="1:7" x14ac:dyDescent="0.3">
      <c r="A125" s="12" t="s">
        <v>1682</v>
      </c>
      <c r="B125" s="30" t="s">
        <v>1683</v>
      </c>
      <c r="C125" s="30" t="s">
        <v>1282</v>
      </c>
      <c r="D125" s="13">
        <v>1183</v>
      </c>
      <c r="E125" s="14">
        <v>17.399999999999999</v>
      </c>
      <c r="F125" s="15">
        <v>2.8999999999999998E-3</v>
      </c>
      <c r="G125" s="15"/>
    </row>
    <row r="126" spans="1:7" x14ac:dyDescent="0.3">
      <c r="A126" s="12" t="s">
        <v>1989</v>
      </c>
      <c r="B126" s="30" t="s">
        <v>1990</v>
      </c>
      <c r="C126" s="30" t="s">
        <v>1288</v>
      </c>
      <c r="D126" s="13">
        <v>332</v>
      </c>
      <c r="E126" s="14">
        <v>17.3</v>
      </c>
      <c r="F126" s="15">
        <v>2.8999999999999998E-3</v>
      </c>
      <c r="G126" s="15"/>
    </row>
    <row r="127" spans="1:7" x14ac:dyDescent="0.3">
      <c r="A127" s="12" t="s">
        <v>1710</v>
      </c>
      <c r="B127" s="30" t="s">
        <v>1711</v>
      </c>
      <c r="C127" s="30" t="s">
        <v>1712</v>
      </c>
      <c r="D127" s="13">
        <v>392</v>
      </c>
      <c r="E127" s="14">
        <v>17.260000000000002</v>
      </c>
      <c r="F127" s="15">
        <v>2.8999999999999998E-3</v>
      </c>
      <c r="G127" s="15"/>
    </row>
    <row r="128" spans="1:7" x14ac:dyDescent="0.3">
      <c r="A128" s="12" t="s">
        <v>1761</v>
      </c>
      <c r="B128" s="30" t="s">
        <v>1762</v>
      </c>
      <c r="C128" s="30" t="s">
        <v>1276</v>
      </c>
      <c r="D128" s="13">
        <v>565</v>
      </c>
      <c r="E128" s="14">
        <v>17.21</v>
      </c>
      <c r="F128" s="15">
        <v>2.8999999999999998E-3</v>
      </c>
      <c r="G128" s="15"/>
    </row>
    <row r="129" spans="1:7" x14ac:dyDescent="0.3">
      <c r="A129" s="12" t="s">
        <v>1991</v>
      </c>
      <c r="B129" s="30" t="s">
        <v>1992</v>
      </c>
      <c r="C129" s="30" t="s">
        <v>1129</v>
      </c>
      <c r="D129" s="13">
        <v>988</v>
      </c>
      <c r="E129" s="14">
        <v>17.21</v>
      </c>
      <c r="F129" s="15">
        <v>2.8999999999999998E-3</v>
      </c>
      <c r="G129" s="15"/>
    </row>
    <row r="130" spans="1:7" x14ac:dyDescent="0.3">
      <c r="A130" s="12" t="s">
        <v>1993</v>
      </c>
      <c r="B130" s="30" t="s">
        <v>1994</v>
      </c>
      <c r="C130" s="30" t="s">
        <v>1176</v>
      </c>
      <c r="D130" s="13">
        <v>4061</v>
      </c>
      <c r="E130" s="14">
        <v>16.93</v>
      </c>
      <c r="F130" s="15">
        <v>2.8E-3</v>
      </c>
      <c r="G130" s="15"/>
    </row>
    <row r="131" spans="1:7" x14ac:dyDescent="0.3">
      <c r="A131" s="12" t="s">
        <v>1698</v>
      </c>
      <c r="B131" s="30" t="s">
        <v>1699</v>
      </c>
      <c r="C131" s="30" t="s">
        <v>1276</v>
      </c>
      <c r="D131" s="13">
        <v>349</v>
      </c>
      <c r="E131" s="14">
        <v>16.89</v>
      </c>
      <c r="F131" s="15">
        <v>2.8E-3</v>
      </c>
      <c r="G131" s="15"/>
    </row>
    <row r="132" spans="1:7" x14ac:dyDescent="0.3">
      <c r="A132" s="12" t="s">
        <v>1155</v>
      </c>
      <c r="B132" s="30" t="s">
        <v>1156</v>
      </c>
      <c r="C132" s="30" t="s">
        <v>1157</v>
      </c>
      <c r="D132" s="13">
        <v>1304</v>
      </c>
      <c r="E132" s="14">
        <v>16.850000000000001</v>
      </c>
      <c r="F132" s="15">
        <v>2.8E-3</v>
      </c>
      <c r="G132" s="15"/>
    </row>
    <row r="133" spans="1:7" x14ac:dyDescent="0.3">
      <c r="A133" s="12" t="s">
        <v>1836</v>
      </c>
      <c r="B133" s="30" t="s">
        <v>1837</v>
      </c>
      <c r="C133" s="30" t="s">
        <v>1129</v>
      </c>
      <c r="D133" s="13">
        <v>1921</v>
      </c>
      <c r="E133" s="14">
        <v>16.78</v>
      </c>
      <c r="F133" s="15">
        <v>2.8E-3</v>
      </c>
      <c r="G133" s="15"/>
    </row>
    <row r="134" spans="1:7" x14ac:dyDescent="0.3">
      <c r="A134" s="12" t="s">
        <v>1995</v>
      </c>
      <c r="B134" s="30" t="s">
        <v>1996</v>
      </c>
      <c r="C134" s="30" t="s">
        <v>1276</v>
      </c>
      <c r="D134" s="13">
        <v>228</v>
      </c>
      <c r="E134" s="14">
        <v>16.72</v>
      </c>
      <c r="F134" s="15">
        <v>2.8E-3</v>
      </c>
      <c r="G134" s="15"/>
    </row>
    <row r="135" spans="1:7" x14ac:dyDescent="0.3">
      <c r="A135" s="12" t="s">
        <v>1266</v>
      </c>
      <c r="B135" s="30" t="s">
        <v>1267</v>
      </c>
      <c r="C135" s="30" t="s">
        <v>1129</v>
      </c>
      <c r="D135" s="13">
        <v>6347</v>
      </c>
      <c r="E135" s="14">
        <v>16.46</v>
      </c>
      <c r="F135" s="15">
        <v>2.7000000000000001E-3</v>
      </c>
      <c r="G135" s="15"/>
    </row>
    <row r="136" spans="1:7" x14ac:dyDescent="0.3">
      <c r="A136" s="12" t="s">
        <v>1997</v>
      </c>
      <c r="B136" s="30" t="s">
        <v>1998</v>
      </c>
      <c r="C136" s="30" t="s">
        <v>1152</v>
      </c>
      <c r="D136" s="13">
        <v>1823</v>
      </c>
      <c r="E136" s="14">
        <v>15.82</v>
      </c>
      <c r="F136" s="15">
        <v>2.5999999999999999E-3</v>
      </c>
      <c r="G136" s="15"/>
    </row>
    <row r="137" spans="1:7" x14ac:dyDescent="0.3">
      <c r="A137" s="12" t="s">
        <v>1674</v>
      </c>
      <c r="B137" s="30" t="s">
        <v>1675</v>
      </c>
      <c r="C137" s="30" t="s">
        <v>1171</v>
      </c>
      <c r="D137" s="13">
        <v>2404</v>
      </c>
      <c r="E137" s="14">
        <v>15.79</v>
      </c>
      <c r="F137" s="15">
        <v>2.5999999999999999E-3</v>
      </c>
      <c r="G137" s="15"/>
    </row>
    <row r="138" spans="1:7" x14ac:dyDescent="0.3">
      <c r="A138" s="12" t="s">
        <v>1194</v>
      </c>
      <c r="B138" s="30" t="s">
        <v>1195</v>
      </c>
      <c r="C138" s="30" t="s">
        <v>1152</v>
      </c>
      <c r="D138" s="13">
        <v>475</v>
      </c>
      <c r="E138" s="14">
        <v>15.65</v>
      </c>
      <c r="F138" s="15">
        <v>2.5999999999999999E-3</v>
      </c>
      <c r="G138" s="15"/>
    </row>
    <row r="139" spans="1:7" x14ac:dyDescent="0.3">
      <c r="A139" s="12" t="s">
        <v>1999</v>
      </c>
      <c r="B139" s="30" t="s">
        <v>2000</v>
      </c>
      <c r="C139" s="30" t="s">
        <v>1282</v>
      </c>
      <c r="D139" s="13">
        <v>918</v>
      </c>
      <c r="E139" s="14">
        <v>15.5</v>
      </c>
      <c r="F139" s="15">
        <v>2.5999999999999999E-3</v>
      </c>
      <c r="G139" s="15"/>
    </row>
    <row r="140" spans="1:7" x14ac:dyDescent="0.3">
      <c r="A140" s="12" t="s">
        <v>1263</v>
      </c>
      <c r="B140" s="30" t="s">
        <v>1264</v>
      </c>
      <c r="C140" s="30" t="s">
        <v>1265</v>
      </c>
      <c r="D140" s="13">
        <v>1020</v>
      </c>
      <c r="E140" s="14">
        <v>15.47</v>
      </c>
      <c r="F140" s="15">
        <v>2.5999999999999999E-3</v>
      </c>
      <c r="G140" s="15"/>
    </row>
    <row r="141" spans="1:7" x14ac:dyDescent="0.3">
      <c r="A141" s="12" t="s">
        <v>1715</v>
      </c>
      <c r="B141" s="30" t="s">
        <v>1716</v>
      </c>
      <c r="C141" s="30" t="s">
        <v>1295</v>
      </c>
      <c r="D141" s="13">
        <v>414</v>
      </c>
      <c r="E141" s="14">
        <v>15.4</v>
      </c>
      <c r="F141" s="15">
        <v>2.5999999999999999E-3</v>
      </c>
      <c r="G141" s="15"/>
    </row>
    <row r="142" spans="1:7" x14ac:dyDescent="0.3">
      <c r="A142" s="12" t="s">
        <v>1767</v>
      </c>
      <c r="B142" s="30" t="s">
        <v>1768</v>
      </c>
      <c r="C142" s="30" t="s">
        <v>1219</v>
      </c>
      <c r="D142" s="13">
        <v>545</v>
      </c>
      <c r="E142" s="14">
        <v>15.31</v>
      </c>
      <c r="F142" s="15">
        <v>2.5000000000000001E-3</v>
      </c>
      <c r="G142" s="15"/>
    </row>
    <row r="143" spans="1:7" x14ac:dyDescent="0.3">
      <c r="A143" s="12" t="s">
        <v>1373</v>
      </c>
      <c r="B143" s="30" t="s">
        <v>1374</v>
      </c>
      <c r="C143" s="30" t="s">
        <v>1375</v>
      </c>
      <c r="D143" s="13">
        <v>342</v>
      </c>
      <c r="E143" s="14">
        <v>15.28</v>
      </c>
      <c r="F143" s="15">
        <v>2.5000000000000001E-3</v>
      </c>
      <c r="G143" s="15"/>
    </row>
    <row r="144" spans="1:7" x14ac:dyDescent="0.3">
      <c r="A144" s="12" t="s">
        <v>1870</v>
      </c>
      <c r="B144" s="30" t="s">
        <v>1871</v>
      </c>
      <c r="C144" s="30" t="s">
        <v>1346</v>
      </c>
      <c r="D144" s="13">
        <v>2895</v>
      </c>
      <c r="E144" s="14">
        <v>15.19</v>
      </c>
      <c r="F144" s="15">
        <v>2.5000000000000001E-3</v>
      </c>
      <c r="G144" s="15"/>
    </row>
    <row r="145" spans="1:7" x14ac:dyDescent="0.3">
      <c r="A145" s="12" t="s">
        <v>1341</v>
      </c>
      <c r="B145" s="30" t="s">
        <v>1342</v>
      </c>
      <c r="C145" s="30" t="s">
        <v>1343</v>
      </c>
      <c r="D145" s="13">
        <v>6603</v>
      </c>
      <c r="E145" s="14">
        <v>15.19</v>
      </c>
      <c r="F145" s="15">
        <v>2.5000000000000001E-3</v>
      </c>
      <c r="G145" s="15"/>
    </row>
    <row r="146" spans="1:7" x14ac:dyDescent="0.3">
      <c r="A146" s="12" t="s">
        <v>1362</v>
      </c>
      <c r="B146" s="30" t="s">
        <v>1363</v>
      </c>
      <c r="C146" s="30" t="s">
        <v>1144</v>
      </c>
      <c r="D146" s="13">
        <v>328</v>
      </c>
      <c r="E146" s="14">
        <v>15.13</v>
      </c>
      <c r="F146" s="15">
        <v>2.5000000000000001E-3</v>
      </c>
      <c r="G146" s="15"/>
    </row>
    <row r="147" spans="1:7" x14ac:dyDescent="0.3">
      <c r="A147" s="12" t="s">
        <v>1824</v>
      </c>
      <c r="B147" s="30" t="s">
        <v>1825</v>
      </c>
      <c r="C147" s="30" t="s">
        <v>1288</v>
      </c>
      <c r="D147" s="13">
        <v>664</v>
      </c>
      <c r="E147" s="14">
        <v>15.11</v>
      </c>
      <c r="F147" s="15">
        <v>2.5000000000000001E-3</v>
      </c>
      <c r="G147" s="15"/>
    </row>
    <row r="148" spans="1:7" x14ac:dyDescent="0.3">
      <c r="A148" s="12" t="s">
        <v>2001</v>
      </c>
      <c r="B148" s="30" t="s">
        <v>2002</v>
      </c>
      <c r="C148" s="30" t="s">
        <v>1316</v>
      </c>
      <c r="D148" s="13">
        <v>24005</v>
      </c>
      <c r="E148" s="14">
        <v>14.91</v>
      </c>
      <c r="F148" s="15">
        <v>2.5000000000000001E-3</v>
      </c>
      <c r="G148" s="15"/>
    </row>
    <row r="149" spans="1:7" x14ac:dyDescent="0.3">
      <c r="A149" s="12" t="s">
        <v>1691</v>
      </c>
      <c r="B149" s="30" t="s">
        <v>1692</v>
      </c>
      <c r="C149" s="30" t="s">
        <v>1316</v>
      </c>
      <c r="D149" s="13">
        <v>2456</v>
      </c>
      <c r="E149" s="14">
        <v>14.79</v>
      </c>
      <c r="F149" s="15">
        <v>2.5000000000000001E-3</v>
      </c>
      <c r="G149" s="15"/>
    </row>
    <row r="150" spans="1:7" x14ac:dyDescent="0.3">
      <c r="A150" s="12" t="s">
        <v>1402</v>
      </c>
      <c r="B150" s="30" t="s">
        <v>1403</v>
      </c>
      <c r="C150" s="30" t="s">
        <v>1404</v>
      </c>
      <c r="D150" s="13">
        <v>1722</v>
      </c>
      <c r="E150" s="14">
        <v>14.37</v>
      </c>
      <c r="F150" s="15">
        <v>2.3999999999999998E-3</v>
      </c>
      <c r="G150" s="15"/>
    </row>
    <row r="151" spans="1:7" x14ac:dyDescent="0.3">
      <c r="A151" s="12" t="s">
        <v>2003</v>
      </c>
      <c r="B151" s="30" t="s">
        <v>2004</v>
      </c>
      <c r="C151" s="30" t="s">
        <v>1116</v>
      </c>
      <c r="D151" s="13">
        <v>16602</v>
      </c>
      <c r="E151" s="14">
        <v>14.26</v>
      </c>
      <c r="F151" s="15">
        <v>2.3999999999999998E-3</v>
      </c>
      <c r="G151" s="15"/>
    </row>
    <row r="152" spans="1:7" x14ac:dyDescent="0.3">
      <c r="A152" s="12" t="s">
        <v>1310</v>
      </c>
      <c r="B152" s="30" t="s">
        <v>1311</v>
      </c>
      <c r="C152" s="30" t="s">
        <v>1248</v>
      </c>
      <c r="D152" s="13">
        <v>291</v>
      </c>
      <c r="E152" s="14">
        <v>14.01</v>
      </c>
      <c r="F152" s="15">
        <v>2.3E-3</v>
      </c>
      <c r="G152" s="15"/>
    </row>
    <row r="153" spans="1:7" x14ac:dyDescent="0.3">
      <c r="A153" s="12" t="s">
        <v>1274</v>
      </c>
      <c r="B153" s="30" t="s">
        <v>1275</v>
      </c>
      <c r="C153" s="30" t="s">
        <v>1276</v>
      </c>
      <c r="D153" s="13">
        <v>2849</v>
      </c>
      <c r="E153" s="14">
        <v>14.01</v>
      </c>
      <c r="F153" s="15">
        <v>2.3E-3</v>
      </c>
      <c r="G153" s="15"/>
    </row>
    <row r="154" spans="1:7" x14ac:dyDescent="0.3">
      <c r="A154" s="12" t="s">
        <v>2005</v>
      </c>
      <c r="B154" s="30" t="s">
        <v>2006</v>
      </c>
      <c r="C154" s="30" t="s">
        <v>1279</v>
      </c>
      <c r="D154" s="13">
        <v>5113</v>
      </c>
      <c r="E154" s="14">
        <v>13.96</v>
      </c>
      <c r="F154" s="15">
        <v>2.3E-3</v>
      </c>
      <c r="G154" s="15"/>
    </row>
    <row r="155" spans="1:7" x14ac:dyDescent="0.3">
      <c r="A155" s="12" t="s">
        <v>1400</v>
      </c>
      <c r="B155" s="30" t="s">
        <v>1401</v>
      </c>
      <c r="C155" s="30" t="s">
        <v>1202</v>
      </c>
      <c r="D155" s="13">
        <v>10372</v>
      </c>
      <c r="E155" s="14">
        <v>13.82</v>
      </c>
      <c r="F155" s="15">
        <v>2.3E-3</v>
      </c>
      <c r="G155" s="15"/>
    </row>
    <row r="156" spans="1:7" x14ac:dyDescent="0.3">
      <c r="A156" s="12" t="s">
        <v>1210</v>
      </c>
      <c r="B156" s="30" t="s">
        <v>1211</v>
      </c>
      <c r="C156" s="30" t="s">
        <v>1183</v>
      </c>
      <c r="D156" s="13">
        <v>266</v>
      </c>
      <c r="E156" s="14">
        <v>13.81</v>
      </c>
      <c r="F156" s="15">
        <v>2.3E-3</v>
      </c>
      <c r="G156" s="15"/>
    </row>
    <row r="157" spans="1:7" x14ac:dyDescent="0.3">
      <c r="A157" s="12" t="s">
        <v>1433</v>
      </c>
      <c r="B157" s="30" t="s">
        <v>1434</v>
      </c>
      <c r="C157" s="30" t="s">
        <v>1183</v>
      </c>
      <c r="D157" s="13">
        <v>334</v>
      </c>
      <c r="E157" s="14">
        <v>13.73</v>
      </c>
      <c r="F157" s="15">
        <v>2.3E-3</v>
      </c>
      <c r="G157" s="15"/>
    </row>
    <row r="158" spans="1:7" x14ac:dyDescent="0.3">
      <c r="A158" s="12" t="s">
        <v>1700</v>
      </c>
      <c r="B158" s="30" t="s">
        <v>1701</v>
      </c>
      <c r="C158" s="30" t="s">
        <v>1176</v>
      </c>
      <c r="D158" s="13">
        <v>345</v>
      </c>
      <c r="E158" s="14">
        <v>13.7</v>
      </c>
      <c r="F158" s="15">
        <v>2.3E-3</v>
      </c>
      <c r="G158" s="15"/>
    </row>
    <row r="159" spans="1:7" x14ac:dyDescent="0.3">
      <c r="A159" s="12" t="s">
        <v>1676</v>
      </c>
      <c r="B159" s="30" t="s">
        <v>1677</v>
      </c>
      <c r="C159" s="30" t="s">
        <v>1116</v>
      </c>
      <c r="D159" s="13">
        <v>3559</v>
      </c>
      <c r="E159" s="14">
        <v>13.48</v>
      </c>
      <c r="F159" s="15">
        <v>2.2000000000000001E-3</v>
      </c>
      <c r="G159" s="15"/>
    </row>
    <row r="160" spans="1:7" x14ac:dyDescent="0.3">
      <c r="A160" s="12" t="s">
        <v>1388</v>
      </c>
      <c r="B160" s="30" t="s">
        <v>1389</v>
      </c>
      <c r="C160" s="30" t="s">
        <v>1176</v>
      </c>
      <c r="D160" s="13">
        <v>10630</v>
      </c>
      <c r="E160" s="14">
        <v>13.27</v>
      </c>
      <c r="F160" s="15">
        <v>2.2000000000000001E-3</v>
      </c>
      <c r="G160" s="15"/>
    </row>
    <row r="161" spans="1:7" x14ac:dyDescent="0.3">
      <c r="A161" s="12" t="s">
        <v>1417</v>
      </c>
      <c r="B161" s="30" t="s">
        <v>1418</v>
      </c>
      <c r="C161" s="30" t="s">
        <v>1129</v>
      </c>
      <c r="D161" s="13">
        <v>369</v>
      </c>
      <c r="E161" s="14">
        <v>13.25</v>
      </c>
      <c r="F161" s="15">
        <v>2.2000000000000001E-3</v>
      </c>
      <c r="G161" s="15"/>
    </row>
    <row r="162" spans="1:7" x14ac:dyDescent="0.3">
      <c r="A162" s="12" t="s">
        <v>1702</v>
      </c>
      <c r="B162" s="30" t="s">
        <v>1703</v>
      </c>
      <c r="C162" s="30" t="s">
        <v>1144</v>
      </c>
      <c r="D162" s="13">
        <v>396</v>
      </c>
      <c r="E162" s="14">
        <v>13.21</v>
      </c>
      <c r="F162" s="15">
        <v>2.2000000000000001E-3</v>
      </c>
      <c r="G162" s="15"/>
    </row>
    <row r="163" spans="1:7" x14ac:dyDescent="0.3">
      <c r="A163" s="12" t="s">
        <v>2007</v>
      </c>
      <c r="B163" s="30" t="s">
        <v>2008</v>
      </c>
      <c r="C163" s="30" t="s">
        <v>1176</v>
      </c>
      <c r="D163" s="13">
        <v>26142</v>
      </c>
      <c r="E163" s="14">
        <v>13.12</v>
      </c>
      <c r="F163" s="15">
        <v>2.2000000000000001E-3</v>
      </c>
      <c r="G163" s="15"/>
    </row>
    <row r="164" spans="1:7" x14ac:dyDescent="0.3">
      <c r="A164" s="12" t="s">
        <v>2009</v>
      </c>
      <c r="B164" s="30" t="s">
        <v>2010</v>
      </c>
      <c r="C164" s="30" t="s">
        <v>1253</v>
      </c>
      <c r="D164" s="13">
        <v>2005</v>
      </c>
      <c r="E164" s="14">
        <v>12.92</v>
      </c>
      <c r="F164" s="15">
        <v>2.0999999999999999E-3</v>
      </c>
      <c r="G164" s="15"/>
    </row>
    <row r="165" spans="1:7" x14ac:dyDescent="0.3">
      <c r="A165" s="12" t="s">
        <v>1179</v>
      </c>
      <c r="B165" s="30" t="s">
        <v>1180</v>
      </c>
      <c r="C165" s="30" t="s">
        <v>1176</v>
      </c>
      <c r="D165" s="13">
        <v>1143</v>
      </c>
      <c r="E165" s="14">
        <v>12.82</v>
      </c>
      <c r="F165" s="15">
        <v>2.0999999999999999E-3</v>
      </c>
      <c r="G165" s="15"/>
    </row>
    <row r="166" spans="1:7" x14ac:dyDescent="0.3">
      <c r="A166" s="12" t="s">
        <v>1801</v>
      </c>
      <c r="B166" s="30" t="s">
        <v>1802</v>
      </c>
      <c r="C166" s="30" t="s">
        <v>1803</v>
      </c>
      <c r="D166" s="13">
        <v>32</v>
      </c>
      <c r="E166" s="14">
        <v>12.69</v>
      </c>
      <c r="F166" s="15">
        <v>2.0999999999999999E-3</v>
      </c>
      <c r="G166" s="15"/>
    </row>
    <row r="167" spans="1:7" x14ac:dyDescent="0.3">
      <c r="A167" s="12" t="s">
        <v>1695</v>
      </c>
      <c r="B167" s="30" t="s">
        <v>1696</v>
      </c>
      <c r="C167" s="30" t="s">
        <v>1697</v>
      </c>
      <c r="D167" s="13">
        <v>40</v>
      </c>
      <c r="E167" s="14">
        <v>12.46</v>
      </c>
      <c r="F167" s="15">
        <v>2.0999999999999999E-3</v>
      </c>
      <c r="G167" s="15"/>
    </row>
    <row r="168" spans="1:7" x14ac:dyDescent="0.3">
      <c r="A168" s="12" t="s">
        <v>2011</v>
      </c>
      <c r="B168" s="30" t="s">
        <v>2012</v>
      </c>
      <c r="C168" s="30" t="s">
        <v>1265</v>
      </c>
      <c r="D168" s="13">
        <v>1354</v>
      </c>
      <c r="E168" s="14">
        <v>12.18</v>
      </c>
      <c r="F168" s="15">
        <v>2E-3</v>
      </c>
      <c r="G168" s="15"/>
    </row>
    <row r="169" spans="1:7" x14ac:dyDescent="0.3">
      <c r="A169" s="12" t="s">
        <v>2013</v>
      </c>
      <c r="B169" s="30" t="s">
        <v>2014</v>
      </c>
      <c r="C169" s="30" t="s">
        <v>1295</v>
      </c>
      <c r="D169" s="13">
        <v>12421</v>
      </c>
      <c r="E169" s="14">
        <v>12.12</v>
      </c>
      <c r="F169" s="15">
        <v>2E-3</v>
      </c>
      <c r="G169" s="15"/>
    </row>
    <row r="170" spans="1:7" x14ac:dyDescent="0.3">
      <c r="A170" s="12" t="s">
        <v>2015</v>
      </c>
      <c r="B170" s="30" t="s">
        <v>2016</v>
      </c>
      <c r="C170" s="30" t="s">
        <v>1404</v>
      </c>
      <c r="D170" s="13">
        <v>978</v>
      </c>
      <c r="E170" s="14">
        <v>12</v>
      </c>
      <c r="F170" s="15">
        <v>2E-3</v>
      </c>
      <c r="G170" s="15"/>
    </row>
    <row r="171" spans="1:7" x14ac:dyDescent="0.3">
      <c r="A171" s="12" t="s">
        <v>2017</v>
      </c>
      <c r="B171" s="30" t="s">
        <v>2018</v>
      </c>
      <c r="C171" s="30" t="s">
        <v>1147</v>
      </c>
      <c r="D171" s="13">
        <v>3622</v>
      </c>
      <c r="E171" s="14">
        <v>11.52</v>
      </c>
      <c r="F171" s="15">
        <v>1.9E-3</v>
      </c>
      <c r="G171" s="15"/>
    </row>
    <row r="172" spans="1:7" x14ac:dyDescent="0.3">
      <c r="A172" s="12" t="s">
        <v>1369</v>
      </c>
      <c r="B172" s="30" t="s">
        <v>1370</v>
      </c>
      <c r="C172" s="30" t="s">
        <v>1276</v>
      </c>
      <c r="D172" s="13">
        <v>442</v>
      </c>
      <c r="E172" s="14">
        <v>11.12</v>
      </c>
      <c r="F172" s="15">
        <v>1.8E-3</v>
      </c>
      <c r="G172" s="15"/>
    </row>
    <row r="173" spans="1:7" x14ac:dyDescent="0.3">
      <c r="A173" s="12" t="s">
        <v>1317</v>
      </c>
      <c r="B173" s="30" t="s">
        <v>1318</v>
      </c>
      <c r="C173" s="30" t="s">
        <v>1260</v>
      </c>
      <c r="D173" s="13">
        <v>2459</v>
      </c>
      <c r="E173" s="14">
        <v>11.05</v>
      </c>
      <c r="F173" s="15">
        <v>1.8E-3</v>
      </c>
      <c r="G173" s="15"/>
    </row>
    <row r="174" spans="1:7" x14ac:dyDescent="0.3">
      <c r="A174" s="12" t="s">
        <v>1419</v>
      </c>
      <c r="B174" s="30" t="s">
        <v>1420</v>
      </c>
      <c r="C174" s="30" t="s">
        <v>1346</v>
      </c>
      <c r="D174" s="13">
        <v>1096</v>
      </c>
      <c r="E174" s="14">
        <v>11.02</v>
      </c>
      <c r="F174" s="15">
        <v>1.8E-3</v>
      </c>
      <c r="G174" s="15"/>
    </row>
    <row r="175" spans="1:7" x14ac:dyDescent="0.3">
      <c r="A175" s="12" t="s">
        <v>1405</v>
      </c>
      <c r="B175" s="30" t="s">
        <v>1406</v>
      </c>
      <c r="C175" s="30" t="s">
        <v>1144</v>
      </c>
      <c r="D175" s="13">
        <v>376</v>
      </c>
      <c r="E175" s="14">
        <v>10.96</v>
      </c>
      <c r="F175" s="15">
        <v>1.8E-3</v>
      </c>
      <c r="G175" s="15"/>
    </row>
    <row r="176" spans="1:7" x14ac:dyDescent="0.3">
      <c r="A176" s="12" t="s">
        <v>2019</v>
      </c>
      <c r="B176" s="30" t="s">
        <v>2020</v>
      </c>
      <c r="C176" s="30" t="s">
        <v>1288</v>
      </c>
      <c r="D176" s="13">
        <v>332</v>
      </c>
      <c r="E176" s="14">
        <v>10.79</v>
      </c>
      <c r="F176" s="15">
        <v>1.8E-3</v>
      </c>
      <c r="G176" s="15"/>
    </row>
    <row r="177" spans="1:7" x14ac:dyDescent="0.3">
      <c r="A177" s="12" t="s">
        <v>2021</v>
      </c>
      <c r="B177" s="30" t="s">
        <v>2022</v>
      </c>
      <c r="C177" s="30" t="s">
        <v>1243</v>
      </c>
      <c r="D177" s="13">
        <v>5512</v>
      </c>
      <c r="E177" s="14">
        <v>10.78</v>
      </c>
      <c r="F177" s="15">
        <v>1.8E-3</v>
      </c>
      <c r="G177" s="15"/>
    </row>
    <row r="178" spans="1:7" x14ac:dyDescent="0.3">
      <c r="A178" s="12" t="s">
        <v>1843</v>
      </c>
      <c r="B178" s="30" t="s">
        <v>1844</v>
      </c>
      <c r="C178" s="30" t="s">
        <v>1129</v>
      </c>
      <c r="D178" s="13">
        <v>620</v>
      </c>
      <c r="E178" s="14">
        <v>10.71</v>
      </c>
      <c r="F178" s="15">
        <v>1.8E-3</v>
      </c>
      <c r="G178" s="15"/>
    </row>
    <row r="179" spans="1:7" x14ac:dyDescent="0.3">
      <c r="A179" s="12" t="s">
        <v>2023</v>
      </c>
      <c r="B179" s="30" t="s">
        <v>2024</v>
      </c>
      <c r="C179" s="30" t="s">
        <v>1176</v>
      </c>
      <c r="D179" s="13">
        <v>655</v>
      </c>
      <c r="E179" s="14">
        <v>10.69</v>
      </c>
      <c r="F179" s="15">
        <v>1.8E-3</v>
      </c>
      <c r="G179" s="15"/>
    </row>
    <row r="180" spans="1:7" x14ac:dyDescent="0.3">
      <c r="A180" s="12" t="s">
        <v>1392</v>
      </c>
      <c r="B180" s="30" t="s">
        <v>1393</v>
      </c>
      <c r="C180" s="30" t="s">
        <v>1248</v>
      </c>
      <c r="D180" s="13">
        <v>489</v>
      </c>
      <c r="E180" s="14">
        <v>10.64</v>
      </c>
      <c r="F180" s="15">
        <v>1.8E-3</v>
      </c>
      <c r="G180" s="15"/>
    </row>
    <row r="181" spans="1:7" x14ac:dyDescent="0.3">
      <c r="A181" s="12" t="s">
        <v>1200</v>
      </c>
      <c r="B181" s="30" t="s">
        <v>1201</v>
      </c>
      <c r="C181" s="30" t="s">
        <v>1202</v>
      </c>
      <c r="D181" s="13">
        <v>271</v>
      </c>
      <c r="E181" s="14">
        <v>10.57</v>
      </c>
      <c r="F181" s="15">
        <v>1.8E-3</v>
      </c>
      <c r="G181" s="15"/>
    </row>
    <row r="182" spans="1:7" x14ac:dyDescent="0.3">
      <c r="A182" s="12" t="s">
        <v>1445</v>
      </c>
      <c r="B182" s="30" t="s">
        <v>1446</v>
      </c>
      <c r="C182" s="30" t="s">
        <v>1295</v>
      </c>
      <c r="D182" s="13">
        <v>4745</v>
      </c>
      <c r="E182" s="14">
        <v>10.42</v>
      </c>
      <c r="F182" s="15">
        <v>1.6999999999999999E-3</v>
      </c>
      <c r="G182" s="15"/>
    </row>
    <row r="183" spans="1:7" x14ac:dyDescent="0.3">
      <c r="A183" s="12" t="s">
        <v>1188</v>
      </c>
      <c r="B183" s="30" t="s">
        <v>1189</v>
      </c>
      <c r="C183" s="30" t="s">
        <v>1171</v>
      </c>
      <c r="D183" s="13">
        <v>4164</v>
      </c>
      <c r="E183" s="14">
        <v>10.210000000000001</v>
      </c>
      <c r="F183" s="15">
        <v>1.6999999999999999E-3</v>
      </c>
      <c r="G183" s="15"/>
    </row>
    <row r="184" spans="1:7" x14ac:dyDescent="0.3">
      <c r="A184" s="12" t="s">
        <v>1123</v>
      </c>
      <c r="B184" s="30" t="s">
        <v>1124</v>
      </c>
      <c r="C184" s="30" t="s">
        <v>1116</v>
      </c>
      <c r="D184" s="13">
        <v>5391</v>
      </c>
      <c r="E184" s="14">
        <v>10.09</v>
      </c>
      <c r="F184" s="15">
        <v>1.6999999999999999E-3</v>
      </c>
      <c r="G184" s="15"/>
    </row>
    <row r="185" spans="1:7" x14ac:dyDescent="0.3">
      <c r="A185" s="12" t="s">
        <v>2025</v>
      </c>
      <c r="B185" s="30" t="s">
        <v>2026</v>
      </c>
      <c r="C185" s="30" t="s">
        <v>1219</v>
      </c>
      <c r="D185" s="13">
        <v>257</v>
      </c>
      <c r="E185" s="14">
        <v>10.08</v>
      </c>
      <c r="F185" s="15">
        <v>1.6999999999999999E-3</v>
      </c>
      <c r="G185" s="15"/>
    </row>
    <row r="186" spans="1:7" x14ac:dyDescent="0.3">
      <c r="A186" s="12" t="s">
        <v>1423</v>
      </c>
      <c r="B186" s="30" t="s">
        <v>1424</v>
      </c>
      <c r="C186" s="30" t="s">
        <v>1160</v>
      </c>
      <c r="D186" s="13">
        <v>111288</v>
      </c>
      <c r="E186" s="14">
        <v>10.07</v>
      </c>
      <c r="F186" s="15">
        <v>1.6999999999999999E-3</v>
      </c>
      <c r="G186" s="15"/>
    </row>
    <row r="187" spans="1:7" x14ac:dyDescent="0.3">
      <c r="A187" s="12" t="s">
        <v>1337</v>
      </c>
      <c r="B187" s="30" t="s">
        <v>1338</v>
      </c>
      <c r="C187" s="30" t="s">
        <v>1282</v>
      </c>
      <c r="D187" s="13">
        <v>726</v>
      </c>
      <c r="E187" s="14">
        <v>10.050000000000001</v>
      </c>
      <c r="F187" s="15">
        <v>1.6999999999999999E-3</v>
      </c>
      <c r="G187" s="15"/>
    </row>
    <row r="188" spans="1:7" x14ac:dyDescent="0.3">
      <c r="A188" s="12" t="s">
        <v>1378</v>
      </c>
      <c r="B188" s="30" t="s">
        <v>1379</v>
      </c>
      <c r="C188" s="30" t="s">
        <v>1276</v>
      </c>
      <c r="D188" s="13">
        <v>421</v>
      </c>
      <c r="E188" s="14">
        <v>9.92</v>
      </c>
      <c r="F188" s="15">
        <v>1.6000000000000001E-3</v>
      </c>
      <c r="G188" s="15"/>
    </row>
    <row r="189" spans="1:7" x14ac:dyDescent="0.3">
      <c r="A189" s="12" t="s">
        <v>2027</v>
      </c>
      <c r="B189" s="30" t="s">
        <v>2028</v>
      </c>
      <c r="C189" s="30" t="s">
        <v>1282</v>
      </c>
      <c r="D189" s="13">
        <v>1032</v>
      </c>
      <c r="E189" s="14">
        <v>9.75</v>
      </c>
      <c r="F189" s="15">
        <v>1.6000000000000001E-3</v>
      </c>
      <c r="G189" s="15"/>
    </row>
    <row r="190" spans="1:7" x14ac:dyDescent="0.3">
      <c r="A190" s="12" t="s">
        <v>1347</v>
      </c>
      <c r="B190" s="30" t="s">
        <v>1348</v>
      </c>
      <c r="C190" s="30" t="s">
        <v>1157</v>
      </c>
      <c r="D190" s="13">
        <v>740</v>
      </c>
      <c r="E190" s="14">
        <v>9.7200000000000006</v>
      </c>
      <c r="F190" s="15">
        <v>1.6000000000000001E-3</v>
      </c>
      <c r="G190" s="15"/>
    </row>
    <row r="191" spans="1:7" x14ac:dyDescent="0.3">
      <c r="A191" s="12" t="s">
        <v>1293</v>
      </c>
      <c r="B191" s="30" t="s">
        <v>1294</v>
      </c>
      <c r="C191" s="30" t="s">
        <v>1295</v>
      </c>
      <c r="D191" s="13">
        <v>224</v>
      </c>
      <c r="E191" s="14">
        <v>9.6999999999999993</v>
      </c>
      <c r="F191" s="15">
        <v>1.6000000000000001E-3</v>
      </c>
      <c r="G191" s="15"/>
    </row>
    <row r="192" spans="1:7" x14ac:dyDescent="0.3">
      <c r="A192" s="12" t="s">
        <v>1830</v>
      </c>
      <c r="B192" s="30" t="s">
        <v>1831</v>
      </c>
      <c r="C192" s="30" t="s">
        <v>1282</v>
      </c>
      <c r="D192" s="13">
        <v>2888</v>
      </c>
      <c r="E192" s="14">
        <v>9.61</v>
      </c>
      <c r="F192" s="15">
        <v>1.6000000000000001E-3</v>
      </c>
      <c r="G192" s="15"/>
    </row>
    <row r="193" spans="1:7" x14ac:dyDescent="0.3">
      <c r="A193" s="12" t="s">
        <v>2029</v>
      </c>
      <c r="B193" s="30" t="s">
        <v>2030</v>
      </c>
      <c r="C193" s="30" t="s">
        <v>1116</v>
      </c>
      <c r="D193" s="13">
        <v>11140</v>
      </c>
      <c r="E193" s="14">
        <v>9.56</v>
      </c>
      <c r="F193" s="15">
        <v>1.6000000000000001E-3</v>
      </c>
      <c r="G193" s="15"/>
    </row>
    <row r="194" spans="1:7" x14ac:dyDescent="0.3">
      <c r="A194" s="12" t="s">
        <v>2031</v>
      </c>
      <c r="B194" s="30" t="s">
        <v>2032</v>
      </c>
      <c r="C194" s="30" t="s">
        <v>1282</v>
      </c>
      <c r="D194" s="13">
        <v>1898</v>
      </c>
      <c r="E194" s="14">
        <v>9.4700000000000006</v>
      </c>
      <c r="F194" s="15">
        <v>1.6000000000000001E-3</v>
      </c>
      <c r="G194" s="15"/>
    </row>
    <row r="195" spans="1:7" x14ac:dyDescent="0.3">
      <c r="A195" s="12" t="s">
        <v>1329</v>
      </c>
      <c r="B195" s="30" t="s">
        <v>1330</v>
      </c>
      <c r="C195" s="30" t="s">
        <v>1119</v>
      </c>
      <c r="D195" s="13">
        <v>10631</v>
      </c>
      <c r="E195" s="14">
        <v>9.4700000000000006</v>
      </c>
      <c r="F195" s="15">
        <v>1.6000000000000001E-3</v>
      </c>
      <c r="G195" s="15"/>
    </row>
    <row r="196" spans="1:7" x14ac:dyDescent="0.3">
      <c r="A196" s="12" t="s">
        <v>1354</v>
      </c>
      <c r="B196" s="30" t="s">
        <v>1355</v>
      </c>
      <c r="C196" s="30" t="s">
        <v>1119</v>
      </c>
      <c r="D196" s="13">
        <v>2764</v>
      </c>
      <c r="E196" s="14">
        <v>9.41</v>
      </c>
      <c r="F196" s="15">
        <v>1.6000000000000001E-3</v>
      </c>
      <c r="G196" s="15"/>
    </row>
    <row r="197" spans="1:7" x14ac:dyDescent="0.3">
      <c r="A197" s="12" t="s">
        <v>1914</v>
      </c>
      <c r="B197" s="30" t="s">
        <v>1915</v>
      </c>
      <c r="C197" s="30" t="s">
        <v>1316</v>
      </c>
      <c r="D197" s="13">
        <v>68</v>
      </c>
      <c r="E197" s="14">
        <v>9.4</v>
      </c>
      <c r="F197" s="15">
        <v>1.6000000000000001E-3</v>
      </c>
      <c r="G197" s="15"/>
    </row>
    <row r="198" spans="1:7" x14ac:dyDescent="0.3">
      <c r="A198" s="12" t="s">
        <v>2033</v>
      </c>
      <c r="B198" s="30" t="s">
        <v>2034</v>
      </c>
      <c r="C198" s="30" t="s">
        <v>1176</v>
      </c>
      <c r="D198" s="13">
        <v>126</v>
      </c>
      <c r="E198" s="14">
        <v>9.3699999999999992</v>
      </c>
      <c r="F198" s="15">
        <v>1.6000000000000001E-3</v>
      </c>
      <c r="G198" s="15"/>
    </row>
    <row r="199" spans="1:7" x14ac:dyDescent="0.3">
      <c r="A199" s="12" t="s">
        <v>2035</v>
      </c>
      <c r="B199" s="30" t="s">
        <v>2036</v>
      </c>
      <c r="C199" s="30" t="s">
        <v>1171</v>
      </c>
      <c r="D199" s="13">
        <v>1009</v>
      </c>
      <c r="E199" s="14">
        <v>9.3699999999999992</v>
      </c>
      <c r="F199" s="15">
        <v>1.6000000000000001E-3</v>
      </c>
      <c r="G199" s="15"/>
    </row>
    <row r="200" spans="1:7" x14ac:dyDescent="0.3">
      <c r="A200" s="12" t="s">
        <v>1344</v>
      </c>
      <c r="B200" s="30" t="s">
        <v>1345</v>
      </c>
      <c r="C200" s="30" t="s">
        <v>1346</v>
      </c>
      <c r="D200" s="13">
        <v>1686</v>
      </c>
      <c r="E200" s="14">
        <v>9.33</v>
      </c>
      <c r="F200" s="15">
        <v>1.5E-3</v>
      </c>
      <c r="G200" s="15"/>
    </row>
    <row r="201" spans="1:7" x14ac:dyDescent="0.3">
      <c r="A201" s="12" t="s">
        <v>1224</v>
      </c>
      <c r="B201" s="30" t="s">
        <v>1225</v>
      </c>
      <c r="C201" s="30" t="s">
        <v>1152</v>
      </c>
      <c r="D201" s="13">
        <v>39</v>
      </c>
      <c r="E201" s="14">
        <v>9.2799999999999994</v>
      </c>
      <c r="F201" s="15">
        <v>1.5E-3</v>
      </c>
      <c r="G201" s="15"/>
    </row>
    <row r="202" spans="1:7" x14ac:dyDescent="0.3">
      <c r="A202" s="12" t="s">
        <v>1862</v>
      </c>
      <c r="B202" s="30" t="s">
        <v>1863</v>
      </c>
      <c r="C202" s="30" t="s">
        <v>1368</v>
      </c>
      <c r="D202" s="13">
        <v>1221</v>
      </c>
      <c r="E202" s="14">
        <v>9.25</v>
      </c>
      <c r="F202" s="15">
        <v>1.5E-3</v>
      </c>
      <c r="G202" s="15"/>
    </row>
    <row r="203" spans="1:7" x14ac:dyDescent="0.3">
      <c r="A203" s="12" t="s">
        <v>1150</v>
      </c>
      <c r="B203" s="30" t="s">
        <v>1151</v>
      </c>
      <c r="C203" s="30" t="s">
        <v>1152</v>
      </c>
      <c r="D203" s="13">
        <v>2127</v>
      </c>
      <c r="E203" s="14">
        <v>9.11</v>
      </c>
      <c r="F203" s="15">
        <v>1.5E-3</v>
      </c>
      <c r="G203" s="15"/>
    </row>
    <row r="204" spans="1:7" x14ac:dyDescent="0.3">
      <c r="A204" s="12" t="s">
        <v>1251</v>
      </c>
      <c r="B204" s="30" t="s">
        <v>1252</v>
      </c>
      <c r="C204" s="30" t="s">
        <v>1253</v>
      </c>
      <c r="D204" s="13">
        <v>1792</v>
      </c>
      <c r="E204" s="14">
        <v>9.0299999999999994</v>
      </c>
      <c r="F204" s="15">
        <v>1.5E-3</v>
      </c>
      <c r="G204" s="15"/>
    </row>
    <row r="205" spans="1:7" x14ac:dyDescent="0.3">
      <c r="A205" s="12" t="s">
        <v>1258</v>
      </c>
      <c r="B205" s="30" t="s">
        <v>1259</v>
      </c>
      <c r="C205" s="30" t="s">
        <v>1260</v>
      </c>
      <c r="D205" s="13">
        <v>7806</v>
      </c>
      <c r="E205" s="14">
        <v>8.98</v>
      </c>
      <c r="F205" s="15">
        <v>1.5E-3</v>
      </c>
      <c r="G205" s="15"/>
    </row>
    <row r="206" spans="1:7" x14ac:dyDescent="0.3">
      <c r="A206" s="12" t="s">
        <v>1283</v>
      </c>
      <c r="B206" s="30" t="s">
        <v>1284</v>
      </c>
      <c r="C206" s="30" t="s">
        <v>1285</v>
      </c>
      <c r="D206" s="13">
        <v>356</v>
      </c>
      <c r="E206" s="14">
        <v>8.67</v>
      </c>
      <c r="F206" s="15">
        <v>1.4E-3</v>
      </c>
      <c r="G206" s="15"/>
    </row>
    <row r="207" spans="1:7" x14ac:dyDescent="0.3">
      <c r="A207" s="12" t="s">
        <v>2037</v>
      </c>
      <c r="B207" s="30" t="s">
        <v>2038</v>
      </c>
      <c r="C207" s="30" t="s">
        <v>1207</v>
      </c>
      <c r="D207" s="13">
        <v>180</v>
      </c>
      <c r="E207" s="14">
        <v>8.66</v>
      </c>
      <c r="F207" s="15">
        <v>1.4E-3</v>
      </c>
      <c r="G207" s="15"/>
    </row>
    <row r="208" spans="1:7" x14ac:dyDescent="0.3">
      <c r="A208" s="12" t="s">
        <v>1205</v>
      </c>
      <c r="B208" s="30" t="s">
        <v>1206</v>
      </c>
      <c r="C208" s="30" t="s">
        <v>1207</v>
      </c>
      <c r="D208" s="13">
        <v>1450</v>
      </c>
      <c r="E208" s="14">
        <v>8.57</v>
      </c>
      <c r="F208" s="15">
        <v>1.4E-3</v>
      </c>
      <c r="G208" s="15"/>
    </row>
    <row r="209" spans="1:7" x14ac:dyDescent="0.3">
      <c r="A209" s="12" t="s">
        <v>1693</v>
      </c>
      <c r="B209" s="30" t="s">
        <v>1694</v>
      </c>
      <c r="C209" s="30" t="s">
        <v>1404</v>
      </c>
      <c r="D209" s="13">
        <v>1498</v>
      </c>
      <c r="E209" s="14">
        <v>8.5399999999999991</v>
      </c>
      <c r="F209" s="15">
        <v>1.4E-3</v>
      </c>
      <c r="G209" s="15"/>
    </row>
    <row r="210" spans="1:7" x14ac:dyDescent="0.3">
      <c r="A210" s="12" t="s">
        <v>1331</v>
      </c>
      <c r="B210" s="30" t="s">
        <v>1332</v>
      </c>
      <c r="C210" s="30" t="s">
        <v>1265</v>
      </c>
      <c r="D210" s="13">
        <v>839</v>
      </c>
      <c r="E210" s="14">
        <v>8.4499999999999993</v>
      </c>
      <c r="F210" s="15">
        <v>1.4E-3</v>
      </c>
      <c r="G210" s="15"/>
    </row>
    <row r="211" spans="1:7" x14ac:dyDescent="0.3">
      <c r="A211" s="12" t="s">
        <v>1409</v>
      </c>
      <c r="B211" s="30" t="s">
        <v>1410</v>
      </c>
      <c r="C211" s="30" t="s">
        <v>1207</v>
      </c>
      <c r="D211" s="13">
        <v>233</v>
      </c>
      <c r="E211" s="14">
        <v>8.4499999999999993</v>
      </c>
      <c r="F211" s="15">
        <v>1.4E-3</v>
      </c>
      <c r="G211" s="15"/>
    </row>
    <row r="212" spans="1:7" x14ac:dyDescent="0.3">
      <c r="A212" s="12" t="s">
        <v>2039</v>
      </c>
      <c r="B212" s="30" t="s">
        <v>2040</v>
      </c>
      <c r="C212" s="30" t="s">
        <v>1183</v>
      </c>
      <c r="D212" s="13">
        <v>902</v>
      </c>
      <c r="E212" s="14">
        <v>8.3699999999999992</v>
      </c>
      <c r="F212" s="15">
        <v>1.4E-3</v>
      </c>
      <c r="G212" s="15"/>
    </row>
    <row r="213" spans="1:7" x14ac:dyDescent="0.3">
      <c r="A213" s="12" t="s">
        <v>2041</v>
      </c>
      <c r="B213" s="30" t="s">
        <v>2042</v>
      </c>
      <c r="C213" s="30" t="s">
        <v>1316</v>
      </c>
      <c r="D213" s="13">
        <v>502</v>
      </c>
      <c r="E213" s="14">
        <v>8.33</v>
      </c>
      <c r="F213" s="15">
        <v>1.4E-3</v>
      </c>
      <c r="G213" s="15"/>
    </row>
    <row r="214" spans="1:7" x14ac:dyDescent="0.3">
      <c r="A214" s="12" t="s">
        <v>2043</v>
      </c>
      <c r="B214" s="30" t="s">
        <v>2044</v>
      </c>
      <c r="C214" s="30" t="s">
        <v>1129</v>
      </c>
      <c r="D214" s="13">
        <v>581</v>
      </c>
      <c r="E214" s="14">
        <v>8.31</v>
      </c>
      <c r="F214" s="15">
        <v>1.4E-3</v>
      </c>
      <c r="G214" s="15"/>
    </row>
    <row r="215" spans="1:7" x14ac:dyDescent="0.3">
      <c r="A215" s="12" t="s">
        <v>2045</v>
      </c>
      <c r="B215" s="30" t="s">
        <v>2046</v>
      </c>
      <c r="C215" s="30" t="s">
        <v>1129</v>
      </c>
      <c r="D215" s="13">
        <v>216</v>
      </c>
      <c r="E215" s="14">
        <v>8.25</v>
      </c>
      <c r="F215" s="15">
        <v>1.4E-3</v>
      </c>
      <c r="G215" s="15"/>
    </row>
    <row r="216" spans="1:7" x14ac:dyDescent="0.3">
      <c r="A216" s="12" t="s">
        <v>2047</v>
      </c>
      <c r="B216" s="30" t="s">
        <v>2048</v>
      </c>
      <c r="C216" s="30" t="s">
        <v>1712</v>
      </c>
      <c r="D216" s="13">
        <v>762</v>
      </c>
      <c r="E216" s="14">
        <v>8.2200000000000006</v>
      </c>
      <c r="F216" s="15">
        <v>1.4E-3</v>
      </c>
      <c r="G216" s="15"/>
    </row>
    <row r="217" spans="1:7" x14ac:dyDescent="0.3">
      <c r="A217" s="12" t="s">
        <v>1351</v>
      </c>
      <c r="B217" s="30" t="s">
        <v>1352</v>
      </c>
      <c r="C217" s="30" t="s">
        <v>1353</v>
      </c>
      <c r="D217" s="13">
        <v>3444</v>
      </c>
      <c r="E217" s="14">
        <v>8</v>
      </c>
      <c r="F217" s="15">
        <v>1.2999999999999999E-3</v>
      </c>
      <c r="G217" s="15"/>
    </row>
    <row r="218" spans="1:7" x14ac:dyDescent="0.3">
      <c r="A218" s="12" t="s">
        <v>2049</v>
      </c>
      <c r="B218" s="30" t="s">
        <v>2050</v>
      </c>
      <c r="C218" s="30" t="s">
        <v>1207</v>
      </c>
      <c r="D218" s="13">
        <v>1783</v>
      </c>
      <c r="E218" s="14">
        <v>7.85</v>
      </c>
      <c r="F218" s="15">
        <v>1.2999999999999999E-3</v>
      </c>
      <c r="G218" s="15"/>
    </row>
    <row r="219" spans="1:7" x14ac:dyDescent="0.3">
      <c r="A219" s="12" t="s">
        <v>2051</v>
      </c>
      <c r="B219" s="30" t="s">
        <v>2052</v>
      </c>
      <c r="C219" s="30" t="s">
        <v>1157</v>
      </c>
      <c r="D219" s="13">
        <v>3493</v>
      </c>
      <c r="E219" s="14">
        <v>7.6</v>
      </c>
      <c r="F219" s="15">
        <v>1.2999999999999999E-3</v>
      </c>
      <c r="G219" s="15"/>
    </row>
    <row r="220" spans="1:7" x14ac:dyDescent="0.3">
      <c r="A220" s="12" t="s">
        <v>1912</v>
      </c>
      <c r="B220" s="30" t="s">
        <v>1913</v>
      </c>
      <c r="C220" s="30" t="s">
        <v>1346</v>
      </c>
      <c r="D220" s="13">
        <v>386</v>
      </c>
      <c r="E220" s="14">
        <v>7.5</v>
      </c>
      <c r="F220" s="15">
        <v>1.1999999999999999E-3</v>
      </c>
      <c r="G220" s="15"/>
    </row>
    <row r="221" spans="1:7" x14ac:dyDescent="0.3">
      <c r="A221" s="12" t="s">
        <v>2053</v>
      </c>
      <c r="B221" s="30" t="s">
        <v>2054</v>
      </c>
      <c r="C221" s="30" t="s">
        <v>1282</v>
      </c>
      <c r="D221" s="13">
        <v>453</v>
      </c>
      <c r="E221" s="14">
        <v>7.4</v>
      </c>
      <c r="F221" s="15">
        <v>1.1999999999999999E-3</v>
      </c>
      <c r="G221" s="15"/>
    </row>
    <row r="222" spans="1:7" x14ac:dyDescent="0.3">
      <c r="A222" s="12" t="s">
        <v>2055</v>
      </c>
      <c r="B222" s="30" t="s">
        <v>2056</v>
      </c>
      <c r="C222" s="30" t="s">
        <v>1157</v>
      </c>
      <c r="D222" s="13">
        <v>1164</v>
      </c>
      <c r="E222" s="14">
        <v>7.4</v>
      </c>
      <c r="F222" s="15">
        <v>1.1999999999999999E-3</v>
      </c>
      <c r="G222" s="15"/>
    </row>
    <row r="223" spans="1:7" x14ac:dyDescent="0.3">
      <c r="A223" s="12" t="s">
        <v>1215</v>
      </c>
      <c r="B223" s="30" t="s">
        <v>1216</v>
      </c>
      <c r="C223" s="30" t="s">
        <v>1134</v>
      </c>
      <c r="D223" s="13">
        <v>1177</v>
      </c>
      <c r="E223" s="14">
        <v>7.26</v>
      </c>
      <c r="F223" s="15">
        <v>1.1999999999999999E-3</v>
      </c>
      <c r="G223" s="15"/>
    </row>
    <row r="224" spans="1:7" x14ac:dyDescent="0.3">
      <c r="A224" s="12" t="s">
        <v>1161</v>
      </c>
      <c r="B224" s="30" t="s">
        <v>1162</v>
      </c>
      <c r="C224" s="30" t="s">
        <v>1163</v>
      </c>
      <c r="D224" s="13">
        <v>1058</v>
      </c>
      <c r="E224" s="14">
        <v>7.24</v>
      </c>
      <c r="F224" s="15">
        <v>1.1999999999999999E-3</v>
      </c>
      <c r="G224" s="15"/>
    </row>
    <row r="225" spans="1:7" x14ac:dyDescent="0.3">
      <c r="A225" s="12" t="s">
        <v>2057</v>
      </c>
      <c r="B225" s="30" t="s">
        <v>2058</v>
      </c>
      <c r="C225" s="30" t="s">
        <v>1129</v>
      </c>
      <c r="D225" s="13">
        <v>401</v>
      </c>
      <c r="E225" s="14">
        <v>7.23</v>
      </c>
      <c r="F225" s="15">
        <v>1.1999999999999999E-3</v>
      </c>
      <c r="G225" s="15"/>
    </row>
    <row r="226" spans="1:7" x14ac:dyDescent="0.3">
      <c r="A226" s="12" t="s">
        <v>2059</v>
      </c>
      <c r="B226" s="30" t="s">
        <v>2060</v>
      </c>
      <c r="C226" s="30" t="s">
        <v>1230</v>
      </c>
      <c r="D226" s="13">
        <v>1154</v>
      </c>
      <c r="E226" s="14">
        <v>7.21</v>
      </c>
      <c r="F226" s="15">
        <v>1.1999999999999999E-3</v>
      </c>
      <c r="G226" s="15"/>
    </row>
    <row r="227" spans="1:7" x14ac:dyDescent="0.3">
      <c r="A227" s="12" t="s">
        <v>2061</v>
      </c>
      <c r="B227" s="30" t="s">
        <v>2062</v>
      </c>
      <c r="C227" s="30" t="s">
        <v>1230</v>
      </c>
      <c r="D227" s="13">
        <v>2305</v>
      </c>
      <c r="E227" s="14">
        <v>7.19</v>
      </c>
      <c r="F227" s="15">
        <v>1.1999999999999999E-3</v>
      </c>
      <c r="G227" s="15"/>
    </row>
    <row r="228" spans="1:7" x14ac:dyDescent="0.3">
      <c r="A228" s="12" t="s">
        <v>2063</v>
      </c>
      <c r="B228" s="30" t="s">
        <v>2064</v>
      </c>
      <c r="C228" s="30" t="s">
        <v>1171</v>
      </c>
      <c r="D228" s="13">
        <v>872</v>
      </c>
      <c r="E228" s="14">
        <v>7.08</v>
      </c>
      <c r="F228" s="15">
        <v>1.1999999999999999E-3</v>
      </c>
      <c r="G228" s="15"/>
    </row>
    <row r="229" spans="1:7" x14ac:dyDescent="0.3">
      <c r="A229" s="12" t="s">
        <v>1431</v>
      </c>
      <c r="B229" s="30" t="s">
        <v>1432</v>
      </c>
      <c r="C229" s="30" t="s">
        <v>1176</v>
      </c>
      <c r="D229" s="13">
        <v>845</v>
      </c>
      <c r="E229" s="14">
        <v>6.9</v>
      </c>
      <c r="F229" s="15">
        <v>1.1000000000000001E-3</v>
      </c>
      <c r="G229" s="15"/>
    </row>
    <row r="230" spans="1:7" x14ac:dyDescent="0.3">
      <c r="A230" s="12" t="s">
        <v>1366</v>
      </c>
      <c r="B230" s="30" t="s">
        <v>1367</v>
      </c>
      <c r="C230" s="30" t="s">
        <v>1368</v>
      </c>
      <c r="D230" s="13">
        <v>17</v>
      </c>
      <c r="E230" s="14">
        <v>6.83</v>
      </c>
      <c r="F230" s="15">
        <v>1.1000000000000001E-3</v>
      </c>
      <c r="G230" s="15"/>
    </row>
    <row r="231" spans="1:7" x14ac:dyDescent="0.3">
      <c r="A231" s="12" t="s">
        <v>2065</v>
      </c>
      <c r="B231" s="30" t="s">
        <v>2066</v>
      </c>
      <c r="C231" s="30" t="s">
        <v>1276</v>
      </c>
      <c r="D231" s="13">
        <v>367</v>
      </c>
      <c r="E231" s="14">
        <v>6.81</v>
      </c>
      <c r="F231" s="15">
        <v>1.1000000000000001E-3</v>
      </c>
      <c r="G231" s="15"/>
    </row>
    <row r="232" spans="1:7" x14ac:dyDescent="0.3">
      <c r="A232" s="12" t="s">
        <v>1272</v>
      </c>
      <c r="B232" s="30" t="s">
        <v>1273</v>
      </c>
      <c r="C232" s="30" t="s">
        <v>1219</v>
      </c>
      <c r="D232" s="13">
        <v>153</v>
      </c>
      <c r="E232" s="14">
        <v>6.7</v>
      </c>
      <c r="F232" s="15">
        <v>1.1000000000000001E-3</v>
      </c>
      <c r="G232" s="15"/>
    </row>
    <row r="233" spans="1:7" x14ac:dyDescent="0.3">
      <c r="A233" s="12" t="s">
        <v>1721</v>
      </c>
      <c r="B233" s="30" t="s">
        <v>1722</v>
      </c>
      <c r="C233" s="30" t="s">
        <v>1295</v>
      </c>
      <c r="D233" s="13">
        <v>520</v>
      </c>
      <c r="E233" s="14">
        <v>6.55</v>
      </c>
      <c r="F233" s="15">
        <v>1.1000000000000001E-3</v>
      </c>
      <c r="G233" s="15"/>
    </row>
    <row r="234" spans="1:7" x14ac:dyDescent="0.3">
      <c r="A234" s="12" t="s">
        <v>1411</v>
      </c>
      <c r="B234" s="30" t="s">
        <v>1412</v>
      </c>
      <c r="C234" s="30" t="s">
        <v>1316</v>
      </c>
      <c r="D234" s="13">
        <v>6836</v>
      </c>
      <c r="E234" s="14">
        <v>6.55</v>
      </c>
      <c r="F234" s="15">
        <v>1.1000000000000001E-3</v>
      </c>
      <c r="G234" s="15"/>
    </row>
    <row r="235" spans="1:7" x14ac:dyDescent="0.3">
      <c r="A235" s="12" t="s">
        <v>2067</v>
      </c>
      <c r="B235" s="30" t="s">
        <v>2068</v>
      </c>
      <c r="C235" s="30" t="s">
        <v>1160</v>
      </c>
      <c r="D235" s="13">
        <v>7229</v>
      </c>
      <c r="E235" s="14">
        <v>6.34</v>
      </c>
      <c r="F235" s="15">
        <v>1.1000000000000001E-3</v>
      </c>
      <c r="G235" s="15"/>
    </row>
    <row r="236" spans="1:7" x14ac:dyDescent="0.3">
      <c r="A236" s="12" t="s">
        <v>1327</v>
      </c>
      <c r="B236" s="30" t="s">
        <v>1328</v>
      </c>
      <c r="C236" s="30" t="s">
        <v>1157</v>
      </c>
      <c r="D236" s="13">
        <v>1125</v>
      </c>
      <c r="E236" s="14">
        <v>6.34</v>
      </c>
      <c r="F236" s="15">
        <v>1.1000000000000001E-3</v>
      </c>
      <c r="G236" s="15"/>
    </row>
    <row r="237" spans="1:7" x14ac:dyDescent="0.3">
      <c r="A237" s="12" t="s">
        <v>1196</v>
      </c>
      <c r="B237" s="30" t="s">
        <v>1197</v>
      </c>
      <c r="C237" s="30" t="s">
        <v>1116</v>
      </c>
      <c r="D237" s="13">
        <v>1935</v>
      </c>
      <c r="E237" s="14">
        <v>6.2</v>
      </c>
      <c r="F237" s="15">
        <v>1E-3</v>
      </c>
      <c r="G237" s="15"/>
    </row>
    <row r="238" spans="1:7" x14ac:dyDescent="0.3">
      <c r="A238" s="12" t="s">
        <v>2069</v>
      </c>
      <c r="B238" s="30" t="s">
        <v>2070</v>
      </c>
      <c r="C238" s="30" t="s">
        <v>1368</v>
      </c>
      <c r="D238" s="13">
        <v>16670</v>
      </c>
      <c r="E238" s="14">
        <v>6.09</v>
      </c>
      <c r="F238" s="15">
        <v>1E-3</v>
      </c>
      <c r="G238" s="15"/>
    </row>
    <row r="239" spans="1:7" x14ac:dyDescent="0.3">
      <c r="A239" s="12" t="s">
        <v>1241</v>
      </c>
      <c r="B239" s="30" t="s">
        <v>1242</v>
      </c>
      <c r="C239" s="30" t="s">
        <v>1243</v>
      </c>
      <c r="D239" s="13">
        <v>876</v>
      </c>
      <c r="E239" s="14">
        <v>5.89</v>
      </c>
      <c r="F239" s="15">
        <v>1E-3</v>
      </c>
      <c r="G239" s="15"/>
    </row>
    <row r="240" spans="1:7" x14ac:dyDescent="0.3">
      <c r="A240" s="12" t="s">
        <v>1928</v>
      </c>
      <c r="B240" s="30" t="s">
        <v>1929</v>
      </c>
      <c r="C240" s="30" t="s">
        <v>1230</v>
      </c>
      <c r="D240" s="13">
        <v>228</v>
      </c>
      <c r="E240" s="14">
        <v>5.76</v>
      </c>
      <c r="F240" s="15">
        <v>1E-3</v>
      </c>
      <c r="G240" s="15"/>
    </row>
    <row r="241" spans="1:7" x14ac:dyDescent="0.3">
      <c r="A241" s="12" t="s">
        <v>2071</v>
      </c>
      <c r="B241" s="30" t="s">
        <v>2072</v>
      </c>
      <c r="C241" s="30" t="s">
        <v>1285</v>
      </c>
      <c r="D241" s="13">
        <v>85</v>
      </c>
      <c r="E241" s="14">
        <v>5.34</v>
      </c>
      <c r="F241" s="15">
        <v>8.9999999999999998E-4</v>
      </c>
      <c r="G241" s="15"/>
    </row>
    <row r="242" spans="1:7" x14ac:dyDescent="0.3">
      <c r="A242" s="12" t="s">
        <v>2073</v>
      </c>
      <c r="B242" s="30" t="s">
        <v>2074</v>
      </c>
      <c r="C242" s="30" t="s">
        <v>1295</v>
      </c>
      <c r="D242" s="13">
        <v>3946</v>
      </c>
      <c r="E242" s="14">
        <v>5.27</v>
      </c>
      <c r="F242" s="15">
        <v>8.9999999999999998E-4</v>
      </c>
      <c r="G242" s="15"/>
    </row>
    <row r="243" spans="1:7" x14ac:dyDescent="0.3">
      <c r="A243" s="12" t="s">
        <v>2075</v>
      </c>
      <c r="B243" s="30" t="s">
        <v>2076</v>
      </c>
      <c r="C243" s="30" t="s">
        <v>1276</v>
      </c>
      <c r="D243" s="13">
        <v>110</v>
      </c>
      <c r="E243" s="14">
        <v>5.27</v>
      </c>
      <c r="F243" s="15">
        <v>8.9999999999999998E-4</v>
      </c>
      <c r="G243" s="15"/>
    </row>
    <row r="244" spans="1:7" x14ac:dyDescent="0.3">
      <c r="A244" s="12" t="s">
        <v>2077</v>
      </c>
      <c r="B244" s="30" t="s">
        <v>2078</v>
      </c>
      <c r="C244" s="30" t="s">
        <v>1260</v>
      </c>
      <c r="D244" s="13">
        <v>793</v>
      </c>
      <c r="E244" s="14">
        <v>5.04</v>
      </c>
      <c r="F244" s="15">
        <v>8.0000000000000004E-4</v>
      </c>
      <c r="G244" s="15"/>
    </row>
    <row r="245" spans="1:7" x14ac:dyDescent="0.3">
      <c r="A245" s="12" t="s">
        <v>2079</v>
      </c>
      <c r="B245" s="30" t="s">
        <v>2080</v>
      </c>
      <c r="C245" s="30" t="s">
        <v>1276</v>
      </c>
      <c r="D245" s="13">
        <v>197</v>
      </c>
      <c r="E245" s="14">
        <v>4.92</v>
      </c>
      <c r="F245" s="15">
        <v>8.0000000000000004E-4</v>
      </c>
      <c r="G245" s="15"/>
    </row>
    <row r="246" spans="1:7" x14ac:dyDescent="0.3">
      <c r="A246" s="12" t="s">
        <v>2081</v>
      </c>
      <c r="B246" s="30" t="s">
        <v>2082</v>
      </c>
      <c r="C246" s="30" t="s">
        <v>1697</v>
      </c>
      <c r="D246" s="13">
        <v>910</v>
      </c>
      <c r="E246" s="14">
        <v>4.8899999999999997</v>
      </c>
      <c r="F246" s="15">
        <v>8.0000000000000004E-4</v>
      </c>
      <c r="G246" s="15"/>
    </row>
    <row r="247" spans="1:7" x14ac:dyDescent="0.3">
      <c r="A247" s="12" t="s">
        <v>1451</v>
      </c>
      <c r="B247" s="30" t="s">
        <v>1452</v>
      </c>
      <c r="C247" s="30" t="s">
        <v>1129</v>
      </c>
      <c r="D247" s="13">
        <v>265</v>
      </c>
      <c r="E247" s="14">
        <v>4.88</v>
      </c>
      <c r="F247" s="15">
        <v>8.0000000000000004E-4</v>
      </c>
      <c r="G247" s="15"/>
    </row>
    <row r="248" spans="1:7" x14ac:dyDescent="0.3">
      <c r="A248" s="12" t="s">
        <v>1930</v>
      </c>
      <c r="B248" s="30" t="s">
        <v>1931</v>
      </c>
      <c r="C248" s="30" t="s">
        <v>1282</v>
      </c>
      <c r="D248" s="13">
        <v>672</v>
      </c>
      <c r="E248" s="14">
        <v>4.83</v>
      </c>
      <c r="F248" s="15">
        <v>8.0000000000000004E-4</v>
      </c>
      <c r="G248" s="15"/>
    </row>
    <row r="249" spans="1:7" x14ac:dyDescent="0.3">
      <c r="A249" s="12" t="s">
        <v>1220</v>
      </c>
      <c r="B249" s="30" t="s">
        <v>1221</v>
      </c>
      <c r="C249" s="30" t="s">
        <v>1152</v>
      </c>
      <c r="D249" s="13">
        <v>233</v>
      </c>
      <c r="E249" s="14">
        <v>4.67</v>
      </c>
      <c r="F249" s="15">
        <v>8.0000000000000004E-4</v>
      </c>
      <c r="G249" s="15"/>
    </row>
    <row r="250" spans="1:7" x14ac:dyDescent="0.3">
      <c r="A250" s="12" t="s">
        <v>1314</v>
      </c>
      <c r="B250" s="30" t="s">
        <v>1315</v>
      </c>
      <c r="C250" s="30" t="s">
        <v>1316</v>
      </c>
      <c r="D250" s="13">
        <v>25</v>
      </c>
      <c r="E250" s="14">
        <v>4.6399999999999997</v>
      </c>
      <c r="F250" s="15">
        <v>8.0000000000000004E-4</v>
      </c>
      <c r="G250" s="15"/>
    </row>
    <row r="251" spans="1:7" x14ac:dyDescent="0.3">
      <c r="A251" s="12" t="s">
        <v>2083</v>
      </c>
      <c r="B251" s="30" t="s">
        <v>2084</v>
      </c>
      <c r="C251" s="30" t="s">
        <v>1157</v>
      </c>
      <c r="D251" s="13">
        <v>3516</v>
      </c>
      <c r="E251" s="14">
        <v>4.54</v>
      </c>
      <c r="F251" s="15">
        <v>8.0000000000000004E-4</v>
      </c>
      <c r="G251" s="15"/>
    </row>
    <row r="252" spans="1:7" x14ac:dyDescent="0.3">
      <c r="A252" s="12" t="s">
        <v>1826</v>
      </c>
      <c r="B252" s="30" t="s">
        <v>1827</v>
      </c>
      <c r="C252" s="30" t="s">
        <v>1282</v>
      </c>
      <c r="D252" s="13">
        <v>425</v>
      </c>
      <c r="E252" s="14">
        <v>4.45</v>
      </c>
      <c r="F252" s="15">
        <v>6.9999999999999999E-4</v>
      </c>
      <c r="G252" s="15"/>
    </row>
    <row r="253" spans="1:7" x14ac:dyDescent="0.3">
      <c r="A253" s="12" t="s">
        <v>2085</v>
      </c>
      <c r="B253" s="30" t="s">
        <v>2086</v>
      </c>
      <c r="C253" s="30" t="s">
        <v>1346</v>
      </c>
      <c r="D253" s="13">
        <v>27</v>
      </c>
      <c r="E253" s="14">
        <v>4.3099999999999996</v>
      </c>
      <c r="F253" s="15">
        <v>6.9999999999999999E-4</v>
      </c>
      <c r="G253" s="15"/>
    </row>
    <row r="254" spans="1:7" x14ac:dyDescent="0.3">
      <c r="A254" s="12" t="s">
        <v>1932</v>
      </c>
      <c r="B254" s="30" t="s">
        <v>1933</v>
      </c>
      <c r="C254" s="30" t="s">
        <v>1176</v>
      </c>
      <c r="D254" s="13">
        <v>311</v>
      </c>
      <c r="E254" s="14">
        <v>3.92</v>
      </c>
      <c r="F254" s="15">
        <v>6.9999999999999999E-4</v>
      </c>
      <c r="G254" s="15"/>
    </row>
    <row r="255" spans="1:7" x14ac:dyDescent="0.3">
      <c r="A255" s="12" t="s">
        <v>2087</v>
      </c>
      <c r="B255" s="30" t="s">
        <v>2088</v>
      </c>
      <c r="C255" s="30" t="s">
        <v>1276</v>
      </c>
      <c r="D255" s="13">
        <v>256</v>
      </c>
      <c r="E255" s="14">
        <v>3.63</v>
      </c>
      <c r="F255" s="15">
        <v>5.9999999999999995E-4</v>
      </c>
      <c r="G255" s="15"/>
    </row>
    <row r="256" spans="1:7" x14ac:dyDescent="0.3">
      <c r="A256" s="12" t="s">
        <v>2089</v>
      </c>
      <c r="B256" s="30" t="s">
        <v>2090</v>
      </c>
      <c r="C256" s="30" t="s">
        <v>1157</v>
      </c>
      <c r="D256" s="13">
        <v>544</v>
      </c>
      <c r="E256" s="14">
        <v>3.51</v>
      </c>
      <c r="F256" s="15">
        <v>5.9999999999999995E-4</v>
      </c>
      <c r="G256" s="15"/>
    </row>
    <row r="257" spans="1:7" x14ac:dyDescent="0.3">
      <c r="A257" s="12" t="s">
        <v>1158</v>
      </c>
      <c r="B257" s="30" t="s">
        <v>1159</v>
      </c>
      <c r="C257" s="30" t="s">
        <v>1160</v>
      </c>
      <c r="D257" s="13">
        <v>1856</v>
      </c>
      <c r="E257" s="14">
        <v>3.25</v>
      </c>
      <c r="F257" s="15">
        <v>5.0000000000000001E-4</v>
      </c>
      <c r="G257" s="15"/>
    </row>
    <row r="258" spans="1:7" x14ac:dyDescent="0.3">
      <c r="A258" s="12" t="s">
        <v>2091</v>
      </c>
      <c r="B258" s="30" t="s">
        <v>2092</v>
      </c>
      <c r="C258" s="30" t="s">
        <v>1404</v>
      </c>
      <c r="D258" s="13">
        <v>452</v>
      </c>
      <c r="E258" s="14">
        <v>1.62</v>
      </c>
      <c r="F258" s="15">
        <v>2.9999999999999997E-4</v>
      </c>
      <c r="G258" s="15"/>
    </row>
    <row r="259" spans="1:7" x14ac:dyDescent="0.3">
      <c r="A259" s="16" t="s">
        <v>120</v>
      </c>
      <c r="B259" s="31"/>
      <c r="C259" s="31"/>
      <c r="D259" s="17"/>
      <c r="E259" s="37">
        <v>6018.09</v>
      </c>
      <c r="F259" s="38">
        <v>0.99960000000000004</v>
      </c>
      <c r="G259" s="20"/>
    </row>
    <row r="260" spans="1:7" x14ac:dyDescent="0.3">
      <c r="A260" s="16" t="s">
        <v>1453</v>
      </c>
      <c r="B260" s="30"/>
      <c r="C260" s="30"/>
      <c r="D260" s="13"/>
      <c r="E260" s="14"/>
      <c r="F260" s="15"/>
      <c r="G260" s="15"/>
    </row>
    <row r="261" spans="1:7" x14ac:dyDescent="0.3">
      <c r="A261" s="16" t="s">
        <v>120</v>
      </c>
      <c r="B261" s="30"/>
      <c r="C261" s="30"/>
      <c r="D261" s="13"/>
      <c r="E261" s="39" t="s">
        <v>112</v>
      </c>
      <c r="F261" s="40" t="s">
        <v>112</v>
      </c>
      <c r="G261" s="15"/>
    </row>
    <row r="262" spans="1:7" x14ac:dyDescent="0.3">
      <c r="A262" s="21" t="s">
        <v>150</v>
      </c>
      <c r="B262" s="32"/>
      <c r="C262" s="32"/>
      <c r="D262" s="22"/>
      <c r="E262" s="27">
        <v>6018.09</v>
      </c>
      <c r="F262" s="28">
        <v>0.99960000000000004</v>
      </c>
      <c r="G262" s="20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2"/>
      <c r="B264" s="30"/>
      <c r="C264" s="30"/>
      <c r="D264" s="13"/>
      <c r="E264" s="14"/>
      <c r="F264" s="15"/>
      <c r="G264" s="15"/>
    </row>
    <row r="265" spans="1:7" x14ac:dyDescent="0.3">
      <c r="A265" s="16" t="s">
        <v>151</v>
      </c>
      <c r="B265" s="30"/>
      <c r="C265" s="30"/>
      <c r="D265" s="13"/>
      <c r="E265" s="14"/>
      <c r="F265" s="15"/>
      <c r="G265" s="15"/>
    </row>
    <row r="266" spans="1:7" x14ac:dyDescent="0.3">
      <c r="A266" s="12" t="s">
        <v>152</v>
      </c>
      <c r="B266" s="30"/>
      <c r="C266" s="30"/>
      <c r="D266" s="13"/>
      <c r="E266" s="14">
        <v>18.5</v>
      </c>
      <c r="F266" s="15">
        <v>3.0999999999999999E-3</v>
      </c>
      <c r="G266" s="15">
        <v>6.6409999999999997E-2</v>
      </c>
    </row>
    <row r="267" spans="1:7" x14ac:dyDescent="0.3">
      <c r="A267" s="16" t="s">
        <v>120</v>
      </c>
      <c r="B267" s="31"/>
      <c r="C267" s="31"/>
      <c r="D267" s="17"/>
      <c r="E267" s="37">
        <v>18.5</v>
      </c>
      <c r="F267" s="38">
        <v>3.0999999999999999E-3</v>
      </c>
      <c r="G267" s="20"/>
    </row>
    <row r="268" spans="1:7" x14ac:dyDescent="0.3">
      <c r="A268" s="12"/>
      <c r="B268" s="30"/>
      <c r="C268" s="30"/>
      <c r="D268" s="13"/>
      <c r="E268" s="14"/>
      <c r="F268" s="15"/>
      <c r="G268" s="15"/>
    </row>
    <row r="269" spans="1:7" x14ac:dyDescent="0.3">
      <c r="A269" s="21" t="s">
        <v>150</v>
      </c>
      <c r="B269" s="32"/>
      <c r="C269" s="32"/>
      <c r="D269" s="22"/>
      <c r="E269" s="18">
        <v>18.5</v>
      </c>
      <c r="F269" s="19">
        <v>3.0999999999999999E-3</v>
      </c>
      <c r="G269" s="20"/>
    </row>
    <row r="270" spans="1:7" x14ac:dyDescent="0.3">
      <c r="A270" s="12" t="s">
        <v>153</v>
      </c>
      <c r="B270" s="30"/>
      <c r="C270" s="30"/>
      <c r="D270" s="13"/>
      <c r="E270" s="14">
        <v>3.3654000000000002E-3</v>
      </c>
      <c r="F270" s="15">
        <v>0</v>
      </c>
      <c r="G270" s="15"/>
    </row>
    <row r="271" spans="1:7" x14ac:dyDescent="0.3">
      <c r="A271" s="12" t="s">
        <v>154</v>
      </c>
      <c r="B271" s="30"/>
      <c r="C271" s="30"/>
      <c r="D271" s="13"/>
      <c r="E271" s="23">
        <v>-15.6733654</v>
      </c>
      <c r="F271" s="24">
        <v>-2.7000000000000001E-3</v>
      </c>
      <c r="G271" s="15">
        <v>6.6409999999999997E-2</v>
      </c>
    </row>
    <row r="272" spans="1:7" x14ac:dyDescent="0.3">
      <c r="A272" s="25" t="s">
        <v>155</v>
      </c>
      <c r="B272" s="33"/>
      <c r="C272" s="33"/>
      <c r="D272" s="26"/>
      <c r="E272" s="27">
        <v>6020.92</v>
      </c>
      <c r="F272" s="28">
        <v>1</v>
      </c>
      <c r="G272" s="28"/>
    </row>
    <row r="277" spans="1:5" x14ac:dyDescent="0.3">
      <c r="A277" s="1" t="s">
        <v>158</v>
      </c>
    </row>
    <row r="278" spans="1:5" x14ac:dyDescent="0.3">
      <c r="A278" s="47" t="s">
        <v>159</v>
      </c>
      <c r="B278" s="34" t="s">
        <v>112</v>
      </c>
    </row>
    <row r="279" spans="1:5" x14ac:dyDescent="0.3">
      <c r="A279" t="s">
        <v>160</v>
      </c>
    </row>
    <row r="280" spans="1:5" x14ac:dyDescent="0.3">
      <c r="A280" t="s">
        <v>161</v>
      </c>
      <c r="B280" t="s">
        <v>162</v>
      </c>
      <c r="C280" t="s">
        <v>162</v>
      </c>
    </row>
    <row r="281" spans="1:5" x14ac:dyDescent="0.3">
      <c r="B281" s="48">
        <v>45138</v>
      </c>
      <c r="C281" s="48">
        <v>45169</v>
      </c>
    </row>
    <row r="282" spans="1:5" x14ac:dyDescent="0.3">
      <c r="A282" t="s">
        <v>166</v>
      </c>
      <c r="B282">
        <v>11.8132</v>
      </c>
      <c r="C282">
        <v>11.9261</v>
      </c>
      <c r="E282" s="2"/>
    </row>
    <row r="283" spans="1:5" x14ac:dyDescent="0.3">
      <c r="A283" t="s">
        <v>167</v>
      </c>
      <c r="B283">
        <v>11.8132</v>
      </c>
      <c r="C283">
        <v>11.9261</v>
      </c>
      <c r="E283" s="2"/>
    </row>
    <row r="284" spans="1:5" x14ac:dyDescent="0.3">
      <c r="A284" t="s">
        <v>630</v>
      </c>
      <c r="B284">
        <v>11.686500000000001</v>
      </c>
      <c r="C284">
        <v>11.7905</v>
      </c>
      <c r="E284" s="2"/>
    </row>
    <row r="285" spans="1:5" x14ac:dyDescent="0.3">
      <c r="A285" t="s">
        <v>631</v>
      </c>
      <c r="B285">
        <v>11.6859</v>
      </c>
      <c r="C285">
        <v>11.789899999999999</v>
      </c>
      <c r="E285" s="2"/>
    </row>
    <row r="286" spans="1:5" x14ac:dyDescent="0.3">
      <c r="E286" s="2"/>
    </row>
    <row r="287" spans="1:5" x14ac:dyDescent="0.3">
      <c r="A287" t="s">
        <v>177</v>
      </c>
      <c r="B287" s="34" t="s">
        <v>112</v>
      </c>
    </row>
    <row r="288" spans="1:5" x14ac:dyDescent="0.3">
      <c r="A288" t="s">
        <v>178</v>
      </c>
      <c r="B288" s="34" t="s">
        <v>112</v>
      </c>
    </row>
    <row r="289" spans="1:4" ht="28.95" customHeight="1" x14ac:dyDescent="0.3">
      <c r="A289" s="47" t="s">
        <v>179</v>
      </c>
      <c r="B289" s="34" t="s">
        <v>112</v>
      </c>
    </row>
    <row r="290" spans="1:4" ht="28.95" customHeight="1" x14ac:dyDescent="0.3">
      <c r="A290" s="47" t="s">
        <v>180</v>
      </c>
      <c r="B290" s="34" t="s">
        <v>112</v>
      </c>
    </row>
    <row r="291" spans="1:4" x14ac:dyDescent="0.3">
      <c r="A291" t="s">
        <v>1655</v>
      </c>
      <c r="B291" s="49">
        <v>0.40299299999999999</v>
      </c>
    </row>
    <row r="292" spans="1:4" ht="43.5" customHeight="1" x14ac:dyDescent="0.3">
      <c r="A292" s="47" t="s">
        <v>182</v>
      </c>
      <c r="B292" s="34" t="s">
        <v>112</v>
      </c>
    </row>
    <row r="293" spans="1:4" ht="28.95" customHeight="1" x14ac:dyDescent="0.3">
      <c r="A293" s="47" t="s">
        <v>183</v>
      </c>
      <c r="B293" s="34" t="s">
        <v>112</v>
      </c>
    </row>
    <row r="294" spans="1:4" ht="28.95" customHeight="1" x14ac:dyDescent="0.3">
      <c r="A294" s="47" t="s">
        <v>184</v>
      </c>
      <c r="B294" s="34" t="s">
        <v>112</v>
      </c>
    </row>
    <row r="295" spans="1:4" x14ac:dyDescent="0.3">
      <c r="A295" t="s">
        <v>185</v>
      </c>
      <c r="B295" s="34" t="s">
        <v>112</v>
      </c>
    </row>
    <row r="296" spans="1:4" x14ac:dyDescent="0.3">
      <c r="A296" t="s">
        <v>186</v>
      </c>
      <c r="B296" s="34" t="s">
        <v>112</v>
      </c>
    </row>
    <row r="298" spans="1:4" ht="70.05" customHeight="1" x14ac:dyDescent="0.3">
      <c r="A298" s="72" t="s">
        <v>196</v>
      </c>
      <c r="B298" s="72" t="s">
        <v>197</v>
      </c>
      <c r="C298" s="72" t="s">
        <v>5</v>
      </c>
      <c r="D298" s="72" t="s">
        <v>6</v>
      </c>
    </row>
    <row r="299" spans="1:4" ht="70.05" customHeight="1" x14ac:dyDescent="0.3">
      <c r="A299" s="72" t="s">
        <v>2093</v>
      </c>
      <c r="B299" s="72"/>
      <c r="C299" s="72" t="s">
        <v>58</v>
      </c>
      <c r="D29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5" activePane="bottomLeft" state="frozen"/>
      <selection pane="bottomLeft" activeCell="A7" sqref="A7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2094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2095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1952</v>
      </c>
      <c r="B8" s="30" t="s">
        <v>1953</v>
      </c>
      <c r="C8" s="30" t="s">
        <v>1219</v>
      </c>
      <c r="D8" s="13">
        <v>64551</v>
      </c>
      <c r="E8" s="14">
        <v>277.14999999999998</v>
      </c>
      <c r="F8" s="15">
        <v>5.0999999999999997E-2</v>
      </c>
      <c r="G8" s="15"/>
    </row>
    <row r="9" spans="1:8" x14ac:dyDescent="0.3">
      <c r="A9" s="12" t="s">
        <v>1349</v>
      </c>
      <c r="B9" s="30" t="s">
        <v>1350</v>
      </c>
      <c r="C9" s="30" t="s">
        <v>1144</v>
      </c>
      <c r="D9" s="13">
        <v>18705</v>
      </c>
      <c r="E9" s="14">
        <v>265.58999999999997</v>
      </c>
      <c r="F9" s="15">
        <v>4.8899999999999999E-2</v>
      </c>
      <c r="G9" s="15"/>
    </row>
    <row r="10" spans="1:8" x14ac:dyDescent="0.3">
      <c r="A10" s="12" t="s">
        <v>1335</v>
      </c>
      <c r="B10" s="30" t="s">
        <v>1336</v>
      </c>
      <c r="C10" s="30" t="s">
        <v>1243</v>
      </c>
      <c r="D10" s="13">
        <v>62919</v>
      </c>
      <c r="E10" s="14">
        <v>264.83</v>
      </c>
      <c r="F10" s="15">
        <v>4.8800000000000003E-2</v>
      </c>
      <c r="G10" s="15"/>
    </row>
    <row r="11" spans="1:8" x14ac:dyDescent="0.3">
      <c r="A11" s="12" t="s">
        <v>1308</v>
      </c>
      <c r="B11" s="30" t="s">
        <v>1309</v>
      </c>
      <c r="C11" s="30" t="s">
        <v>1176</v>
      </c>
      <c r="D11" s="13">
        <v>99045</v>
      </c>
      <c r="E11" s="14">
        <v>257.72000000000003</v>
      </c>
      <c r="F11" s="15">
        <v>4.7500000000000001E-2</v>
      </c>
      <c r="G11" s="15"/>
    </row>
    <row r="12" spans="1:8" x14ac:dyDescent="0.3">
      <c r="A12" s="12" t="s">
        <v>1944</v>
      </c>
      <c r="B12" s="30" t="s">
        <v>1945</v>
      </c>
      <c r="C12" s="30" t="s">
        <v>1176</v>
      </c>
      <c r="D12" s="13">
        <v>101742</v>
      </c>
      <c r="E12" s="14">
        <v>242.81</v>
      </c>
      <c r="F12" s="15">
        <v>4.4699999999999997E-2</v>
      </c>
      <c r="G12" s="15"/>
    </row>
    <row r="13" spans="1:8" x14ac:dyDescent="0.3">
      <c r="A13" s="12" t="s">
        <v>1948</v>
      </c>
      <c r="B13" s="30" t="s">
        <v>1949</v>
      </c>
      <c r="C13" s="30" t="s">
        <v>1116</v>
      </c>
      <c r="D13" s="13">
        <v>253938</v>
      </c>
      <c r="E13" s="14">
        <v>237.05</v>
      </c>
      <c r="F13" s="15">
        <v>4.3700000000000003E-2</v>
      </c>
      <c r="G13" s="15"/>
    </row>
    <row r="14" spans="1:8" x14ac:dyDescent="0.3">
      <c r="A14" s="12" t="s">
        <v>1680</v>
      </c>
      <c r="B14" s="30" t="s">
        <v>1681</v>
      </c>
      <c r="C14" s="30" t="s">
        <v>1248</v>
      </c>
      <c r="D14" s="13">
        <v>40049</v>
      </c>
      <c r="E14" s="14">
        <v>236.11</v>
      </c>
      <c r="F14" s="15">
        <v>4.3499999999999997E-2</v>
      </c>
      <c r="G14" s="15"/>
    </row>
    <row r="15" spans="1:8" x14ac:dyDescent="0.3">
      <c r="A15" s="12" t="s">
        <v>1435</v>
      </c>
      <c r="B15" s="30" t="s">
        <v>1436</v>
      </c>
      <c r="C15" s="30" t="s">
        <v>1295</v>
      </c>
      <c r="D15" s="13">
        <v>10180</v>
      </c>
      <c r="E15" s="14">
        <v>208.55</v>
      </c>
      <c r="F15" s="15">
        <v>3.8399999999999997E-2</v>
      </c>
      <c r="G15" s="15"/>
    </row>
    <row r="16" spans="1:8" x14ac:dyDescent="0.3">
      <c r="A16" s="12" t="s">
        <v>1769</v>
      </c>
      <c r="B16" s="30" t="s">
        <v>1770</v>
      </c>
      <c r="C16" s="30" t="s">
        <v>1288</v>
      </c>
      <c r="D16" s="13">
        <v>11699</v>
      </c>
      <c r="E16" s="14">
        <v>199.79</v>
      </c>
      <c r="F16" s="15">
        <v>3.6799999999999999E-2</v>
      </c>
      <c r="G16" s="15"/>
    </row>
    <row r="17" spans="1:7" x14ac:dyDescent="0.3">
      <c r="A17" s="12" t="s">
        <v>1286</v>
      </c>
      <c r="B17" s="30" t="s">
        <v>1287</v>
      </c>
      <c r="C17" s="30" t="s">
        <v>1288</v>
      </c>
      <c r="D17" s="13">
        <v>3542</v>
      </c>
      <c r="E17" s="14">
        <v>181.46</v>
      </c>
      <c r="F17" s="15">
        <v>3.3399999999999999E-2</v>
      </c>
      <c r="G17" s="15"/>
    </row>
    <row r="18" spans="1:7" x14ac:dyDescent="0.3">
      <c r="A18" s="12" t="s">
        <v>1950</v>
      </c>
      <c r="B18" s="30" t="s">
        <v>1951</v>
      </c>
      <c r="C18" s="30" t="s">
        <v>1288</v>
      </c>
      <c r="D18" s="13">
        <v>3773</v>
      </c>
      <c r="E18" s="14">
        <v>168.19</v>
      </c>
      <c r="F18" s="15">
        <v>3.1E-2</v>
      </c>
      <c r="G18" s="15"/>
    </row>
    <row r="19" spans="1:7" x14ac:dyDescent="0.3">
      <c r="A19" s="12" t="s">
        <v>1758</v>
      </c>
      <c r="B19" s="30" t="s">
        <v>1759</v>
      </c>
      <c r="C19" s="30" t="s">
        <v>1316</v>
      </c>
      <c r="D19" s="13">
        <v>5633</v>
      </c>
      <c r="E19" s="14">
        <v>163.38999999999999</v>
      </c>
      <c r="F19" s="15">
        <v>3.0099999999999998E-2</v>
      </c>
      <c r="G19" s="15"/>
    </row>
    <row r="20" spans="1:7" x14ac:dyDescent="0.3">
      <c r="A20" s="12" t="s">
        <v>1268</v>
      </c>
      <c r="B20" s="30" t="s">
        <v>1269</v>
      </c>
      <c r="C20" s="30" t="s">
        <v>1129</v>
      </c>
      <c r="D20" s="13">
        <v>19101</v>
      </c>
      <c r="E20" s="14">
        <v>158.54</v>
      </c>
      <c r="F20" s="15">
        <v>2.92E-2</v>
      </c>
      <c r="G20" s="15"/>
    </row>
    <row r="21" spans="1:7" x14ac:dyDescent="0.3">
      <c r="A21" s="12" t="s">
        <v>1233</v>
      </c>
      <c r="B21" s="30" t="s">
        <v>1234</v>
      </c>
      <c r="C21" s="30" t="s">
        <v>1183</v>
      </c>
      <c r="D21" s="13">
        <v>2804</v>
      </c>
      <c r="E21" s="14">
        <v>150.59</v>
      </c>
      <c r="F21" s="15">
        <v>2.7699999999999999E-2</v>
      </c>
      <c r="G21" s="15"/>
    </row>
    <row r="22" spans="1:7" x14ac:dyDescent="0.3">
      <c r="A22" s="12" t="s">
        <v>1791</v>
      </c>
      <c r="B22" s="30" t="s">
        <v>1792</v>
      </c>
      <c r="C22" s="30" t="s">
        <v>1288</v>
      </c>
      <c r="D22" s="13">
        <v>7641</v>
      </c>
      <c r="E22" s="14">
        <v>149.31</v>
      </c>
      <c r="F22" s="15">
        <v>2.75E-2</v>
      </c>
      <c r="G22" s="15"/>
    </row>
    <row r="23" spans="1:7" x14ac:dyDescent="0.3">
      <c r="A23" s="12" t="s">
        <v>1965</v>
      </c>
      <c r="B23" s="30" t="s">
        <v>1966</v>
      </c>
      <c r="C23" s="30" t="s">
        <v>1176</v>
      </c>
      <c r="D23" s="13">
        <v>4781</v>
      </c>
      <c r="E23" s="14">
        <v>124.12</v>
      </c>
      <c r="F23" s="15">
        <v>2.29E-2</v>
      </c>
      <c r="G23" s="15"/>
    </row>
    <row r="24" spans="1:7" x14ac:dyDescent="0.3">
      <c r="A24" s="12" t="s">
        <v>1963</v>
      </c>
      <c r="B24" s="30" t="s">
        <v>1964</v>
      </c>
      <c r="C24" s="30" t="s">
        <v>1176</v>
      </c>
      <c r="D24" s="13">
        <v>39291</v>
      </c>
      <c r="E24" s="14">
        <v>116.95</v>
      </c>
      <c r="F24" s="15">
        <v>2.1499999999999998E-2</v>
      </c>
      <c r="G24" s="15"/>
    </row>
    <row r="25" spans="1:7" x14ac:dyDescent="0.3">
      <c r="A25" s="12" t="s">
        <v>1125</v>
      </c>
      <c r="B25" s="30" t="s">
        <v>1126</v>
      </c>
      <c r="C25" s="30" t="s">
        <v>1116</v>
      </c>
      <c r="D25" s="13">
        <v>78231</v>
      </c>
      <c r="E25" s="14">
        <v>112.61</v>
      </c>
      <c r="F25" s="15">
        <v>2.07E-2</v>
      </c>
      <c r="G25" s="15"/>
    </row>
    <row r="26" spans="1:7" x14ac:dyDescent="0.3">
      <c r="A26" s="12" t="s">
        <v>1306</v>
      </c>
      <c r="B26" s="30" t="s">
        <v>1307</v>
      </c>
      <c r="C26" s="30" t="s">
        <v>1129</v>
      </c>
      <c r="D26" s="13">
        <v>16833</v>
      </c>
      <c r="E26" s="14">
        <v>105.35</v>
      </c>
      <c r="F26" s="15">
        <v>1.9400000000000001E-2</v>
      </c>
      <c r="G26" s="15"/>
    </row>
    <row r="27" spans="1:7" x14ac:dyDescent="0.3">
      <c r="A27" s="12" t="s">
        <v>1977</v>
      </c>
      <c r="B27" s="30" t="s">
        <v>1978</v>
      </c>
      <c r="C27" s="30" t="s">
        <v>1316</v>
      </c>
      <c r="D27" s="13">
        <v>8066</v>
      </c>
      <c r="E27" s="14">
        <v>102.65</v>
      </c>
      <c r="F27" s="15">
        <v>1.89E-2</v>
      </c>
      <c r="G27" s="15"/>
    </row>
    <row r="28" spans="1:7" x14ac:dyDescent="0.3">
      <c r="A28" s="12" t="s">
        <v>1384</v>
      </c>
      <c r="B28" s="30" t="s">
        <v>1385</v>
      </c>
      <c r="C28" s="30" t="s">
        <v>1152</v>
      </c>
      <c r="D28" s="13">
        <v>4826</v>
      </c>
      <c r="E28" s="14">
        <v>100.62</v>
      </c>
      <c r="F28" s="15">
        <v>1.8499999999999999E-2</v>
      </c>
      <c r="G28" s="15"/>
    </row>
    <row r="29" spans="1:7" x14ac:dyDescent="0.3">
      <c r="A29" s="12" t="s">
        <v>1983</v>
      </c>
      <c r="B29" s="30" t="s">
        <v>1984</v>
      </c>
      <c r="C29" s="30" t="s">
        <v>1316</v>
      </c>
      <c r="D29" s="13">
        <v>25590</v>
      </c>
      <c r="E29" s="14">
        <v>99.39</v>
      </c>
      <c r="F29" s="15">
        <v>1.83E-2</v>
      </c>
      <c r="G29" s="15"/>
    </row>
    <row r="30" spans="1:7" x14ac:dyDescent="0.3">
      <c r="A30" s="12" t="s">
        <v>1135</v>
      </c>
      <c r="B30" s="30" t="s">
        <v>1136</v>
      </c>
      <c r="C30" s="30" t="s">
        <v>1116</v>
      </c>
      <c r="D30" s="13">
        <v>140448</v>
      </c>
      <c r="E30" s="14">
        <v>88.48</v>
      </c>
      <c r="F30" s="15">
        <v>1.6299999999999999E-2</v>
      </c>
      <c r="G30" s="15"/>
    </row>
    <row r="31" spans="1:7" x14ac:dyDescent="0.3">
      <c r="A31" s="12" t="s">
        <v>1799</v>
      </c>
      <c r="B31" s="30" t="s">
        <v>1800</v>
      </c>
      <c r="C31" s="30" t="s">
        <v>1288</v>
      </c>
      <c r="D31" s="13">
        <v>5115</v>
      </c>
      <c r="E31" s="14">
        <v>85.71</v>
      </c>
      <c r="F31" s="15">
        <v>1.5800000000000002E-2</v>
      </c>
      <c r="G31" s="15"/>
    </row>
    <row r="32" spans="1:7" x14ac:dyDescent="0.3">
      <c r="A32" s="12" t="s">
        <v>1956</v>
      </c>
      <c r="B32" s="30" t="s">
        <v>1957</v>
      </c>
      <c r="C32" s="30" t="s">
        <v>1316</v>
      </c>
      <c r="D32" s="13">
        <v>78</v>
      </c>
      <c r="E32" s="14">
        <v>84.78</v>
      </c>
      <c r="F32" s="15">
        <v>1.5599999999999999E-2</v>
      </c>
      <c r="G32" s="15"/>
    </row>
    <row r="33" spans="1:7" x14ac:dyDescent="0.3">
      <c r="A33" s="12" t="s">
        <v>1981</v>
      </c>
      <c r="B33" s="30" t="s">
        <v>1982</v>
      </c>
      <c r="C33" s="30" t="s">
        <v>1276</v>
      </c>
      <c r="D33" s="13">
        <v>1338</v>
      </c>
      <c r="E33" s="14">
        <v>83.87</v>
      </c>
      <c r="F33" s="15">
        <v>1.54E-2</v>
      </c>
      <c r="G33" s="15"/>
    </row>
    <row r="34" spans="1:7" x14ac:dyDescent="0.3">
      <c r="A34" s="12" t="s">
        <v>1161</v>
      </c>
      <c r="B34" s="30" t="s">
        <v>1162</v>
      </c>
      <c r="C34" s="30" t="s">
        <v>1163</v>
      </c>
      <c r="D34" s="13">
        <v>11990</v>
      </c>
      <c r="E34" s="14">
        <v>82.07</v>
      </c>
      <c r="F34" s="15">
        <v>1.5100000000000001E-2</v>
      </c>
      <c r="G34" s="15"/>
    </row>
    <row r="35" spans="1:7" x14ac:dyDescent="0.3">
      <c r="A35" s="12" t="s">
        <v>1246</v>
      </c>
      <c r="B35" s="30" t="s">
        <v>1247</v>
      </c>
      <c r="C35" s="30" t="s">
        <v>1248</v>
      </c>
      <c r="D35" s="13">
        <v>10406</v>
      </c>
      <c r="E35" s="14">
        <v>80.55</v>
      </c>
      <c r="F35" s="15">
        <v>1.4800000000000001E-2</v>
      </c>
      <c r="G35" s="15"/>
    </row>
    <row r="36" spans="1:7" x14ac:dyDescent="0.3">
      <c r="A36" s="12" t="s">
        <v>1678</v>
      </c>
      <c r="B36" s="30" t="s">
        <v>1679</v>
      </c>
      <c r="C36" s="30" t="s">
        <v>1288</v>
      </c>
      <c r="D36" s="13">
        <v>2017</v>
      </c>
      <c r="E36" s="14">
        <v>74.53</v>
      </c>
      <c r="F36" s="15">
        <v>1.37E-2</v>
      </c>
      <c r="G36" s="15"/>
    </row>
    <row r="37" spans="1:7" x14ac:dyDescent="0.3">
      <c r="A37" s="12" t="s">
        <v>1997</v>
      </c>
      <c r="B37" s="30" t="s">
        <v>1998</v>
      </c>
      <c r="C37" s="30" t="s">
        <v>1152</v>
      </c>
      <c r="D37" s="13">
        <v>8518</v>
      </c>
      <c r="E37" s="14">
        <v>73.91</v>
      </c>
      <c r="F37" s="15">
        <v>1.3599999999999999E-2</v>
      </c>
      <c r="G37" s="15"/>
    </row>
    <row r="38" spans="1:7" x14ac:dyDescent="0.3">
      <c r="A38" s="12" t="s">
        <v>1217</v>
      </c>
      <c r="B38" s="30" t="s">
        <v>1218</v>
      </c>
      <c r="C38" s="30" t="s">
        <v>1219</v>
      </c>
      <c r="D38" s="13">
        <v>53757</v>
      </c>
      <c r="E38" s="14">
        <v>65.180000000000007</v>
      </c>
      <c r="F38" s="15">
        <v>1.2E-2</v>
      </c>
      <c r="G38" s="15"/>
    </row>
    <row r="39" spans="1:7" x14ac:dyDescent="0.3">
      <c r="A39" s="12" t="s">
        <v>1298</v>
      </c>
      <c r="B39" s="30" t="s">
        <v>1299</v>
      </c>
      <c r="C39" s="30" t="s">
        <v>1176</v>
      </c>
      <c r="D39" s="13">
        <v>34769</v>
      </c>
      <c r="E39" s="14">
        <v>62.98</v>
      </c>
      <c r="F39" s="15">
        <v>1.1599999999999999E-2</v>
      </c>
      <c r="G39" s="15"/>
    </row>
    <row r="40" spans="1:7" x14ac:dyDescent="0.3">
      <c r="A40" s="12" t="s">
        <v>1700</v>
      </c>
      <c r="B40" s="30" t="s">
        <v>1701</v>
      </c>
      <c r="C40" s="30" t="s">
        <v>1176</v>
      </c>
      <c r="D40" s="13">
        <v>1404</v>
      </c>
      <c r="E40" s="14">
        <v>55.75</v>
      </c>
      <c r="F40" s="15">
        <v>1.03E-2</v>
      </c>
      <c r="G40" s="15"/>
    </row>
    <row r="41" spans="1:7" x14ac:dyDescent="0.3">
      <c r="A41" s="12" t="s">
        <v>1813</v>
      </c>
      <c r="B41" s="30" t="s">
        <v>1814</v>
      </c>
      <c r="C41" s="30" t="s">
        <v>1253</v>
      </c>
      <c r="D41" s="13">
        <v>3025</v>
      </c>
      <c r="E41" s="14">
        <v>54.45</v>
      </c>
      <c r="F41" s="15">
        <v>0.01</v>
      </c>
      <c r="G41" s="15"/>
    </row>
    <row r="42" spans="1:7" x14ac:dyDescent="0.3">
      <c r="A42" s="12" t="s">
        <v>1987</v>
      </c>
      <c r="B42" s="30" t="s">
        <v>1988</v>
      </c>
      <c r="C42" s="30" t="s">
        <v>1316</v>
      </c>
      <c r="D42" s="13">
        <v>1724</v>
      </c>
      <c r="E42" s="14">
        <v>52.62</v>
      </c>
      <c r="F42" s="15">
        <v>9.7000000000000003E-3</v>
      </c>
      <c r="G42" s="15"/>
    </row>
    <row r="43" spans="1:7" x14ac:dyDescent="0.3">
      <c r="A43" s="12" t="s">
        <v>1682</v>
      </c>
      <c r="B43" s="30" t="s">
        <v>1683</v>
      </c>
      <c r="C43" s="30" t="s">
        <v>1282</v>
      </c>
      <c r="D43" s="13">
        <v>3559</v>
      </c>
      <c r="E43" s="14">
        <v>52.34</v>
      </c>
      <c r="F43" s="15">
        <v>9.5999999999999992E-3</v>
      </c>
      <c r="G43" s="15"/>
    </row>
    <row r="44" spans="1:7" x14ac:dyDescent="0.3">
      <c r="A44" s="12" t="s">
        <v>1388</v>
      </c>
      <c r="B44" s="30" t="s">
        <v>1389</v>
      </c>
      <c r="C44" s="30" t="s">
        <v>1176</v>
      </c>
      <c r="D44" s="13">
        <v>41135</v>
      </c>
      <c r="E44" s="14">
        <v>51.36</v>
      </c>
      <c r="F44" s="15">
        <v>9.4999999999999998E-3</v>
      </c>
      <c r="G44" s="15"/>
    </row>
    <row r="45" spans="1:7" x14ac:dyDescent="0.3">
      <c r="A45" s="12" t="s">
        <v>1765</v>
      </c>
      <c r="B45" s="30" t="s">
        <v>1766</v>
      </c>
      <c r="C45" s="30" t="s">
        <v>1171</v>
      </c>
      <c r="D45" s="13">
        <v>98392</v>
      </c>
      <c r="E45" s="14">
        <v>49.39</v>
      </c>
      <c r="F45" s="15">
        <v>9.1000000000000004E-3</v>
      </c>
      <c r="G45" s="15"/>
    </row>
    <row r="46" spans="1:7" x14ac:dyDescent="0.3">
      <c r="A46" s="12" t="s">
        <v>1698</v>
      </c>
      <c r="B46" s="30" t="s">
        <v>1699</v>
      </c>
      <c r="C46" s="30" t="s">
        <v>1276</v>
      </c>
      <c r="D46" s="13">
        <v>936</v>
      </c>
      <c r="E46" s="14">
        <v>45.29</v>
      </c>
      <c r="F46" s="15">
        <v>8.3000000000000001E-3</v>
      </c>
      <c r="G46" s="15"/>
    </row>
    <row r="47" spans="1:7" x14ac:dyDescent="0.3">
      <c r="A47" s="12" t="s">
        <v>1767</v>
      </c>
      <c r="B47" s="30" t="s">
        <v>1768</v>
      </c>
      <c r="C47" s="30" t="s">
        <v>1219</v>
      </c>
      <c r="D47" s="13">
        <v>1550</v>
      </c>
      <c r="E47" s="14">
        <v>43.54</v>
      </c>
      <c r="F47" s="15">
        <v>8.0000000000000002E-3</v>
      </c>
      <c r="G47" s="15"/>
    </row>
    <row r="48" spans="1:7" x14ac:dyDescent="0.3">
      <c r="A48" s="12" t="s">
        <v>1824</v>
      </c>
      <c r="B48" s="30" t="s">
        <v>1825</v>
      </c>
      <c r="C48" s="30" t="s">
        <v>1288</v>
      </c>
      <c r="D48" s="13">
        <v>1895</v>
      </c>
      <c r="E48" s="14">
        <v>43.13</v>
      </c>
      <c r="F48" s="15">
        <v>7.9000000000000008E-3</v>
      </c>
      <c r="G48" s="15"/>
    </row>
    <row r="49" spans="1:7" x14ac:dyDescent="0.3">
      <c r="A49" s="12" t="s">
        <v>2003</v>
      </c>
      <c r="B49" s="30" t="s">
        <v>2004</v>
      </c>
      <c r="C49" s="30" t="s">
        <v>1116</v>
      </c>
      <c r="D49" s="13">
        <v>48451</v>
      </c>
      <c r="E49" s="14">
        <v>41.62</v>
      </c>
      <c r="F49" s="15">
        <v>7.7000000000000002E-3</v>
      </c>
      <c r="G49" s="15"/>
    </row>
    <row r="50" spans="1:7" x14ac:dyDescent="0.3">
      <c r="A50" s="12" t="s">
        <v>1676</v>
      </c>
      <c r="B50" s="30" t="s">
        <v>1677</v>
      </c>
      <c r="C50" s="30" t="s">
        <v>1116</v>
      </c>
      <c r="D50" s="13">
        <v>10712</v>
      </c>
      <c r="E50" s="14">
        <v>40.56</v>
      </c>
      <c r="F50" s="15">
        <v>7.4999999999999997E-3</v>
      </c>
      <c r="G50" s="15"/>
    </row>
    <row r="51" spans="1:7" x14ac:dyDescent="0.3">
      <c r="A51" s="12" t="s">
        <v>1985</v>
      </c>
      <c r="B51" s="30" t="s">
        <v>1986</v>
      </c>
      <c r="C51" s="30" t="s">
        <v>1690</v>
      </c>
      <c r="D51" s="13">
        <v>1251</v>
      </c>
      <c r="E51" s="14">
        <v>39.520000000000003</v>
      </c>
      <c r="F51" s="15">
        <v>7.3000000000000001E-3</v>
      </c>
      <c r="G51" s="15"/>
    </row>
    <row r="52" spans="1:7" x14ac:dyDescent="0.3">
      <c r="A52" s="12" t="s">
        <v>1914</v>
      </c>
      <c r="B52" s="30" t="s">
        <v>1915</v>
      </c>
      <c r="C52" s="30" t="s">
        <v>1316</v>
      </c>
      <c r="D52" s="13">
        <v>275</v>
      </c>
      <c r="E52" s="14">
        <v>38.01</v>
      </c>
      <c r="F52" s="15">
        <v>7.0000000000000001E-3</v>
      </c>
      <c r="G52" s="15"/>
    </row>
    <row r="53" spans="1:7" x14ac:dyDescent="0.3">
      <c r="A53" s="12" t="s">
        <v>2007</v>
      </c>
      <c r="B53" s="30" t="s">
        <v>2008</v>
      </c>
      <c r="C53" s="30" t="s">
        <v>1176</v>
      </c>
      <c r="D53" s="13">
        <v>71907</v>
      </c>
      <c r="E53" s="14">
        <v>36.1</v>
      </c>
      <c r="F53" s="15">
        <v>6.6E-3</v>
      </c>
      <c r="G53" s="15"/>
    </row>
    <row r="54" spans="1:7" x14ac:dyDescent="0.3">
      <c r="A54" s="12" t="s">
        <v>1674</v>
      </c>
      <c r="B54" s="30" t="s">
        <v>1675</v>
      </c>
      <c r="C54" s="30" t="s">
        <v>1171</v>
      </c>
      <c r="D54" s="13">
        <v>5474</v>
      </c>
      <c r="E54" s="14">
        <v>35.96</v>
      </c>
      <c r="F54" s="15">
        <v>6.6E-3</v>
      </c>
      <c r="G54" s="15"/>
    </row>
    <row r="55" spans="1:7" x14ac:dyDescent="0.3">
      <c r="A55" s="12" t="s">
        <v>1691</v>
      </c>
      <c r="B55" s="30" t="s">
        <v>1692</v>
      </c>
      <c r="C55" s="30" t="s">
        <v>1316</v>
      </c>
      <c r="D55" s="13">
        <v>5445</v>
      </c>
      <c r="E55" s="14">
        <v>32.79</v>
      </c>
      <c r="F55" s="15">
        <v>6.0000000000000001E-3</v>
      </c>
      <c r="G55" s="15"/>
    </row>
    <row r="56" spans="1:7" x14ac:dyDescent="0.3">
      <c r="A56" s="12" t="s">
        <v>2029</v>
      </c>
      <c r="B56" s="30" t="s">
        <v>2030</v>
      </c>
      <c r="C56" s="30" t="s">
        <v>1116</v>
      </c>
      <c r="D56" s="13">
        <v>24780</v>
      </c>
      <c r="E56" s="14">
        <v>21.26</v>
      </c>
      <c r="F56" s="15">
        <v>3.8999999999999998E-3</v>
      </c>
      <c r="G56" s="15"/>
    </row>
    <row r="57" spans="1:7" x14ac:dyDescent="0.3">
      <c r="A57" s="12" t="s">
        <v>1826</v>
      </c>
      <c r="B57" s="30" t="s">
        <v>1827</v>
      </c>
      <c r="C57" s="30" t="s">
        <v>1282</v>
      </c>
      <c r="D57" s="13">
        <v>1688</v>
      </c>
      <c r="E57" s="14">
        <v>17.690000000000001</v>
      </c>
      <c r="F57" s="15">
        <v>3.3E-3</v>
      </c>
      <c r="G57" s="15"/>
    </row>
    <row r="58" spans="1:7" x14ac:dyDescent="0.3">
      <c r="A58" s="16" t="s">
        <v>120</v>
      </c>
      <c r="B58" s="31"/>
      <c r="C58" s="31"/>
      <c r="D58" s="17"/>
      <c r="E58" s="37">
        <v>5456.21</v>
      </c>
      <c r="F58" s="38">
        <v>1.0045999999999999</v>
      </c>
      <c r="G58" s="20"/>
    </row>
    <row r="59" spans="1:7" x14ac:dyDescent="0.3">
      <c r="A59" s="16" t="s">
        <v>1453</v>
      </c>
      <c r="B59" s="30"/>
      <c r="C59" s="30"/>
      <c r="D59" s="13"/>
      <c r="E59" s="14"/>
      <c r="F59" s="15"/>
      <c r="G59" s="15"/>
    </row>
    <row r="60" spans="1:7" x14ac:dyDescent="0.3">
      <c r="A60" s="16" t="s">
        <v>120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150</v>
      </c>
      <c r="B61" s="32"/>
      <c r="C61" s="32"/>
      <c r="D61" s="22"/>
      <c r="E61" s="27">
        <v>5456.21</v>
      </c>
      <c r="F61" s="28">
        <v>1.0045999999999999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151</v>
      </c>
      <c r="B64" s="30"/>
      <c r="C64" s="30"/>
      <c r="D64" s="13"/>
      <c r="E64" s="14"/>
      <c r="F64" s="15"/>
      <c r="G64" s="15"/>
    </row>
    <row r="65" spans="1:7" x14ac:dyDescent="0.3">
      <c r="A65" s="12" t="s">
        <v>152</v>
      </c>
      <c r="B65" s="30"/>
      <c r="C65" s="30"/>
      <c r="D65" s="13"/>
      <c r="E65" s="14">
        <v>56.99</v>
      </c>
      <c r="F65" s="15">
        <v>1.0500000000000001E-2</v>
      </c>
      <c r="G65" s="15">
        <v>6.6409999999999997E-2</v>
      </c>
    </row>
    <row r="66" spans="1:7" x14ac:dyDescent="0.3">
      <c r="A66" s="16" t="s">
        <v>120</v>
      </c>
      <c r="B66" s="31"/>
      <c r="C66" s="31"/>
      <c r="D66" s="17"/>
      <c r="E66" s="37">
        <v>56.99</v>
      </c>
      <c r="F66" s="38">
        <v>1.0500000000000001E-2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150</v>
      </c>
      <c r="B68" s="32"/>
      <c r="C68" s="32"/>
      <c r="D68" s="22"/>
      <c r="E68" s="18">
        <v>56.99</v>
      </c>
      <c r="F68" s="19">
        <v>1.0500000000000001E-2</v>
      </c>
      <c r="G68" s="20"/>
    </row>
    <row r="69" spans="1:7" x14ac:dyDescent="0.3">
      <c r="A69" s="12" t="s">
        <v>153</v>
      </c>
      <c r="B69" s="30"/>
      <c r="C69" s="30"/>
      <c r="D69" s="13"/>
      <c r="E69" s="14">
        <v>1.0369E-2</v>
      </c>
      <c r="F69" s="15">
        <v>9.9999999999999995E-7</v>
      </c>
      <c r="G69" s="15"/>
    </row>
    <row r="70" spans="1:7" x14ac:dyDescent="0.3">
      <c r="A70" s="12" t="s">
        <v>154</v>
      </c>
      <c r="B70" s="30"/>
      <c r="C70" s="30"/>
      <c r="D70" s="13"/>
      <c r="E70" s="23">
        <v>-84.220369000000005</v>
      </c>
      <c r="F70" s="24">
        <v>-1.5101E-2</v>
      </c>
      <c r="G70" s="15">
        <v>6.6409999999999997E-2</v>
      </c>
    </row>
    <row r="71" spans="1:7" x14ac:dyDescent="0.3">
      <c r="A71" s="25" t="s">
        <v>155</v>
      </c>
      <c r="B71" s="33"/>
      <c r="C71" s="33"/>
      <c r="D71" s="26"/>
      <c r="E71" s="27">
        <v>5428.99</v>
      </c>
      <c r="F71" s="28">
        <v>1</v>
      </c>
      <c r="G71" s="28"/>
    </row>
    <row r="76" spans="1:7" x14ac:dyDescent="0.3">
      <c r="A76" s="1" t="s">
        <v>158</v>
      </c>
    </row>
    <row r="77" spans="1:7" x14ac:dyDescent="0.3">
      <c r="A77" s="47" t="s">
        <v>159</v>
      </c>
      <c r="B77" s="34" t="s">
        <v>112</v>
      </c>
    </row>
    <row r="78" spans="1:7" x14ac:dyDescent="0.3">
      <c r="A78" t="s">
        <v>160</v>
      </c>
    </row>
    <row r="79" spans="1:7" x14ac:dyDescent="0.3">
      <c r="A79" t="s">
        <v>161</v>
      </c>
      <c r="B79" t="s">
        <v>162</v>
      </c>
      <c r="C79" t="s">
        <v>162</v>
      </c>
    </row>
    <row r="80" spans="1:7" x14ac:dyDescent="0.3">
      <c r="B80" s="48">
        <v>45138</v>
      </c>
      <c r="C80" s="48">
        <v>45169</v>
      </c>
    </row>
    <row r="81" spans="1:5" x14ac:dyDescent="0.3">
      <c r="A81" t="s">
        <v>664</v>
      </c>
      <c r="B81">
        <v>11.4543</v>
      </c>
      <c r="C81">
        <v>11.912100000000001</v>
      </c>
      <c r="E81" s="2"/>
    </row>
    <row r="82" spans="1:5" x14ac:dyDescent="0.3">
      <c r="A82" t="s">
        <v>167</v>
      </c>
      <c r="B82">
        <v>11.456</v>
      </c>
      <c r="C82">
        <v>11.9139</v>
      </c>
      <c r="E82" s="2"/>
    </row>
    <row r="83" spans="1:5" x14ac:dyDescent="0.3">
      <c r="A83" t="s">
        <v>665</v>
      </c>
      <c r="B83">
        <v>11.401199999999999</v>
      </c>
      <c r="C83">
        <v>11.8491</v>
      </c>
      <c r="E83" s="2"/>
    </row>
    <row r="84" spans="1:5" x14ac:dyDescent="0.3">
      <c r="A84" t="s">
        <v>631</v>
      </c>
      <c r="B84">
        <v>11.4011</v>
      </c>
      <c r="C84">
        <v>11.849</v>
      </c>
      <c r="E84" s="2"/>
    </row>
    <row r="85" spans="1:5" x14ac:dyDescent="0.3">
      <c r="E85" s="2"/>
    </row>
    <row r="86" spans="1:5" x14ac:dyDescent="0.3">
      <c r="A86" t="s">
        <v>177</v>
      </c>
      <c r="B86" s="34" t="s">
        <v>112</v>
      </c>
    </row>
    <row r="87" spans="1:5" x14ac:dyDescent="0.3">
      <c r="A87" t="s">
        <v>178</v>
      </c>
      <c r="B87" s="34" t="s">
        <v>112</v>
      </c>
    </row>
    <row r="88" spans="1:5" ht="28.95" customHeight="1" x14ac:dyDescent="0.3">
      <c r="A88" s="47" t="s">
        <v>179</v>
      </c>
      <c r="B88" s="34" t="s">
        <v>112</v>
      </c>
    </row>
    <row r="89" spans="1:5" ht="28.95" customHeight="1" x14ac:dyDescent="0.3">
      <c r="A89" s="47" t="s">
        <v>180</v>
      </c>
      <c r="B89" s="34" t="s">
        <v>112</v>
      </c>
    </row>
    <row r="90" spans="1:5" x14ac:dyDescent="0.3">
      <c r="A90" t="s">
        <v>1655</v>
      </c>
      <c r="B90" s="49">
        <v>1.396406</v>
      </c>
    </row>
    <row r="91" spans="1:5" ht="43.5" customHeight="1" x14ac:dyDescent="0.3">
      <c r="A91" s="47" t="s">
        <v>182</v>
      </c>
      <c r="B91" s="34" t="s">
        <v>112</v>
      </c>
    </row>
    <row r="92" spans="1:5" ht="28.95" customHeight="1" x14ac:dyDescent="0.3">
      <c r="A92" s="47" t="s">
        <v>183</v>
      </c>
      <c r="B92" s="34" t="s">
        <v>112</v>
      </c>
    </row>
    <row r="93" spans="1:5" ht="28.95" customHeight="1" x14ac:dyDescent="0.3">
      <c r="A93" s="47" t="s">
        <v>184</v>
      </c>
      <c r="B93" s="34" t="s">
        <v>112</v>
      </c>
    </row>
    <row r="94" spans="1:5" x14ac:dyDescent="0.3">
      <c r="A94" t="s">
        <v>185</v>
      </c>
      <c r="B94" s="34" t="s">
        <v>112</v>
      </c>
    </row>
    <row r="95" spans="1:5" x14ac:dyDescent="0.3">
      <c r="A95" t="s">
        <v>186</v>
      </c>
      <c r="B95" s="34" t="s">
        <v>112</v>
      </c>
    </row>
    <row r="97" spans="1:4" ht="70.05" customHeight="1" x14ac:dyDescent="0.3">
      <c r="A97" s="72" t="s">
        <v>196</v>
      </c>
      <c r="B97" s="72" t="s">
        <v>197</v>
      </c>
      <c r="C97" s="72" t="s">
        <v>5</v>
      </c>
      <c r="D97" s="72" t="s">
        <v>6</v>
      </c>
    </row>
    <row r="98" spans="1:4" ht="70.05" customHeight="1" x14ac:dyDescent="0.3">
      <c r="A98" s="72" t="s">
        <v>2096</v>
      </c>
      <c r="B98" s="72"/>
      <c r="C98" s="72" t="s">
        <v>2097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000"/>
  </sheetPr>
  <dimension ref="A1:I156"/>
  <sheetViews>
    <sheetView showGridLines="0" zoomScale="106" zoomScaleNormal="106" workbookViewId="0">
      <pane ySplit="4" topLeftCell="A5" activePane="bottomLeft" state="frozen"/>
      <selection pane="bottomLeft" activeCell="A10" sqref="A10"/>
    </sheetView>
  </sheetViews>
  <sheetFormatPr defaultRowHeight="14.4" x14ac:dyDescent="0.3"/>
  <cols>
    <col min="1" max="1" width="50.5546875" customWidth="1"/>
    <col min="2" max="2" width="22" customWidth="1"/>
    <col min="3" max="3" width="26.77734375" customWidth="1"/>
    <col min="4" max="4" width="22" customWidth="1"/>
    <col min="5" max="5" width="16.44140625" customWidth="1"/>
    <col min="6" max="6" width="22" customWidth="1"/>
    <col min="7" max="7" width="6.21875" style="2" bestFit="1" customWidth="1"/>
    <col min="8" max="8" width="9" bestFit="1" customWidth="1"/>
    <col min="12" max="12" width="70.21875" bestFit="1" customWidth="1"/>
    <col min="13" max="13" width="10.77734375" bestFit="1" customWidth="1"/>
    <col min="14" max="14" width="10.5546875" bestFit="1" customWidth="1"/>
    <col min="15" max="15" width="12" bestFit="1" customWidth="1"/>
    <col min="16" max="16" width="12.5546875" customWidth="1"/>
  </cols>
  <sheetData>
    <row r="1" spans="1:8" ht="36.75" customHeight="1" x14ac:dyDescent="0.3">
      <c r="A1" s="74" t="s">
        <v>2098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2099</v>
      </c>
      <c r="B2" s="75"/>
      <c r="C2" s="75"/>
      <c r="D2" s="75"/>
      <c r="E2" s="75"/>
      <c r="F2" s="75"/>
      <c r="G2" s="76"/>
    </row>
    <row r="4" spans="1:8" ht="48" customHeight="1" x14ac:dyDescent="0.3">
      <c r="A4" s="59" t="s">
        <v>104</v>
      </c>
      <c r="B4" s="59" t="s">
        <v>105</v>
      </c>
      <c r="C4" s="59" t="s">
        <v>106</v>
      </c>
      <c r="D4" s="60" t="s">
        <v>107</v>
      </c>
      <c r="E4" s="61" t="s">
        <v>108</v>
      </c>
      <c r="F4" s="61" t="s">
        <v>109</v>
      </c>
      <c r="G4" s="62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109450</v>
      </c>
      <c r="E8" s="14">
        <v>1719.95</v>
      </c>
      <c r="F8" s="15">
        <v>5.2499999999999998E-2</v>
      </c>
      <c r="G8" s="15"/>
    </row>
    <row r="9" spans="1:8" x14ac:dyDescent="0.3">
      <c r="A9" s="12" t="s">
        <v>1140</v>
      </c>
      <c r="B9" s="30" t="s">
        <v>1141</v>
      </c>
      <c r="C9" s="30" t="s">
        <v>1116</v>
      </c>
      <c r="D9" s="13">
        <v>55200</v>
      </c>
      <c r="E9" s="14">
        <v>970.83</v>
      </c>
      <c r="F9" s="15">
        <v>2.9600000000000001E-2</v>
      </c>
      <c r="G9" s="15"/>
    </row>
    <row r="10" spans="1:8" x14ac:dyDescent="0.3">
      <c r="A10" s="12" t="s">
        <v>1120</v>
      </c>
      <c r="B10" s="30" t="s">
        <v>1121</v>
      </c>
      <c r="C10" s="30" t="s">
        <v>1122</v>
      </c>
      <c r="D10" s="13">
        <v>33900</v>
      </c>
      <c r="E10" s="14">
        <v>820.13</v>
      </c>
      <c r="F10" s="15">
        <v>2.5000000000000001E-2</v>
      </c>
      <c r="G10" s="15"/>
    </row>
    <row r="11" spans="1:8" x14ac:dyDescent="0.3">
      <c r="A11" s="12" t="s">
        <v>1117</v>
      </c>
      <c r="B11" s="30" t="s">
        <v>1118</v>
      </c>
      <c r="C11" s="30" t="s">
        <v>1119</v>
      </c>
      <c r="D11" s="13">
        <v>34000</v>
      </c>
      <c r="E11" s="14">
        <v>818.38</v>
      </c>
      <c r="F11" s="15">
        <v>2.5000000000000001E-2</v>
      </c>
      <c r="G11" s="15"/>
    </row>
    <row r="12" spans="1:8" x14ac:dyDescent="0.3">
      <c r="A12" s="12" t="s">
        <v>1208</v>
      </c>
      <c r="B12" s="30" t="s">
        <v>1209</v>
      </c>
      <c r="C12" s="30" t="s">
        <v>1160</v>
      </c>
      <c r="D12" s="13">
        <v>35500</v>
      </c>
      <c r="E12" s="14">
        <v>635.13</v>
      </c>
      <c r="F12" s="15">
        <v>1.9400000000000001E-2</v>
      </c>
      <c r="G12" s="15"/>
    </row>
    <row r="13" spans="1:8" x14ac:dyDescent="0.3">
      <c r="A13" s="12" t="s">
        <v>1186</v>
      </c>
      <c r="B13" s="30" t="s">
        <v>1187</v>
      </c>
      <c r="C13" s="30" t="s">
        <v>1116</v>
      </c>
      <c r="D13" s="13">
        <v>45500</v>
      </c>
      <c r="E13" s="14">
        <v>627.05999999999995</v>
      </c>
      <c r="F13" s="15">
        <v>1.9099999999999999E-2</v>
      </c>
      <c r="G13" s="15"/>
    </row>
    <row r="14" spans="1:8" x14ac:dyDescent="0.3">
      <c r="A14" s="12" t="s">
        <v>1135</v>
      </c>
      <c r="B14" s="30" t="s">
        <v>1136</v>
      </c>
      <c r="C14" s="30" t="s">
        <v>1116</v>
      </c>
      <c r="D14" s="13">
        <v>944000</v>
      </c>
      <c r="E14" s="14">
        <v>594.72</v>
      </c>
      <c r="F14" s="15">
        <v>1.8100000000000002E-2</v>
      </c>
      <c r="G14" s="15"/>
    </row>
    <row r="15" spans="1:8" x14ac:dyDescent="0.3">
      <c r="A15" s="12" t="s">
        <v>1127</v>
      </c>
      <c r="B15" s="30" t="s">
        <v>1128</v>
      </c>
      <c r="C15" s="30" t="s">
        <v>1129</v>
      </c>
      <c r="D15" s="13">
        <v>50400</v>
      </c>
      <c r="E15" s="14">
        <v>560.25</v>
      </c>
      <c r="F15" s="15">
        <v>1.7100000000000001E-2</v>
      </c>
      <c r="G15" s="15"/>
    </row>
    <row r="16" spans="1:8" x14ac:dyDescent="0.3">
      <c r="A16" s="12" t="s">
        <v>1266</v>
      </c>
      <c r="B16" s="30" t="s">
        <v>1267</v>
      </c>
      <c r="C16" s="30" t="s">
        <v>1129</v>
      </c>
      <c r="D16" s="13">
        <v>210000</v>
      </c>
      <c r="E16" s="14">
        <v>544.64</v>
      </c>
      <c r="F16" s="15">
        <v>1.66E-2</v>
      </c>
      <c r="G16" s="15"/>
    </row>
    <row r="17" spans="1:7" x14ac:dyDescent="0.3">
      <c r="A17" s="12" t="s">
        <v>1177</v>
      </c>
      <c r="B17" s="30" t="s">
        <v>1178</v>
      </c>
      <c r="C17" s="30" t="s">
        <v>1116</v>
      </c>
      <c r="D17" s="13">
        <v>55625</v>
      </c>
      <c r="E17" s="14">
        <v>541.51</v>
      </c>
      <c r="F17" s="15">
        <v>1.6500000000000001E-2</v>
      </c>
      <c r="G17" s="15"/>
    </row>
    <row r="18" spans="1:7" x14ac:dyDescent="0.3">
      <c r="A18" s="12" t="s">
        <v>1137</v>
      </c>
      <c r="B18" s="30" t="s">
        <v>1138</v>
      </c>
      <c r="C18" s="30" t="s">
        <v>1139</v>
      </c>
      <c r="D18" s="13">
        <v>432000</v>
      </c>
      <c r="E18" s="14">
        <v>531.58000000000004</v>
      </c>
      <c r="F18" s="15">
        <v>1.6199999999999999E-2</v>
      </c>
      <c r="G18" s="15"/>
    </row>
    <row r="19" spans="1:7" x14ac:dyDescent="0.3">
      <c r="A19" s="12" t="s">
        <v>1231</v>
      </c>
      <c r="B19" s="30" t="s">
        <v>1232</v>
      </c>
      <c r="C19" s="30" t="s">
        <v>1160</v>
      </c>
      <c r="D19" s="13">
        <v>60800</v>
      </c>
      <c r="E19" s="14">
        <v>520.69000000000005</v>
      </c>
      <c r="F19" s="15">
        <v>1.5900000000000001E-2</v>
      </c>
      <c r="G19" s="15"/>
    </row>
    <row r="20" spans="1:7" x14ac:dyDescent="0.3">
      <c r="A20" s="12" t="s">
        <v>1172</v>
      </c>
      <c r="B20" s="30" t="s">
        <v>1173</v>
      </c>
      <c r="C20" s="30" t="s">
        <v>1163</v>
      </c>
      <c r="D20" s="13">
        <v>423500</v>
      </c>
      <c r="E20" s="14">
        <v>520.48</v>
      </c>
      <c r="F20" s="15">
        <v>1.5900000000000001E-2</v>
      </c>
      <c r="G20" s="15"/>
    </row>
    <row r="21" spans="1:7" x14ac:dyDescent="0.3">
      <c r="A21" s="12" t="s">
        <v>1270</v>
      </c>
      <c r="B21" s="30" t="s">
        <v>1271</v>
      </c>
      <c r="C21" s="30" t="s">
        <v>1253</v>
      </c>
      <c r="D21" s="13">
        <v>38500</v>
      </c>
      <c r="E21" s="14">
        <v>431.53</v>
      </c>
      <c r="F21" s="15">
        <v>1.32E-2</v>
      </c>
      <c r="G21" s="15"/>
    </row>
    <row r="22" spans="1:7" x14ac:dyDescent="0.3">
      <c r="A22" s="12" t="s">
        <v>1181</v>
      </c>
      <c r="B22" s="30" t="s">
        <v>1182</v>
      </c>
      <c r="C22" s="30" t="s">
        <v>1183</v>
      </c>
      <c r="D22" s="13">
        <v>26400</v>
      </c>
      <c r="E22" s="14">
        <v>378.96</v>
      </c>
      <c r="F22" s="15">
        <v>1.1599999999999999E-2</v>
      </c>
      <c r="G22" s="15"/>
    </row>
    <row r="23" spans="1:7" x14ac:dyDescent="0.3">
      <c r="A23" s="12" t="s">
        <v>1659</v>
      </c>
      <c r="B23" s="30" t="s">
        <v>1660</v>
      </c>
      <c r="C23" s="30" t="s">
        <v>1661</v>
      </c>
      <c r="D23" s="13">
        <v>13800</v>
      </c>
      <c r="E23" s="14">
        <v>372.97</v>
      </c>
      <c r="F23" s="15">
        <v>1.14E-2</v>
      </c>
      <c r="G23" s="15"/>
    </row>
    <row r="24" spans="1:7" x14ac:dyDescent="0.3">
      <c r="A24" s="12" t="s">
        <v>1220</v>
      </c>
      <c r="B24" s="30" t="s">
        <v>1221</v>
      </c>
      <c r="C24" s="30" t="s">
        <v>1152</v>
      </c>
      <c r="D24" s="13">
        <v>16200</v>
      </c>
      <c r="E24" s="14">
        <v>324.93</v>
      </c>
      <c r="F24" s="15">
        <v>9.9000000000000008E-3</v>
      </c>
      <c r="G24" s="15"/>
    </row>
    <row r="25" spans="1:7" x14ac:dyDescent="0.3">
      <c r="A25" s="12" t="s">
        <v>1184</v>
      </c>
      <c r="B25" s="30" t="s">
        <v>1185</v>
      </c>
      <c r="C25" s="30" t="s">
        <v>1144</v>
      </c>
      <c r="D25" s="13">
        <v>3000</v>
      </c>
      <c r="E25" s="14">
        <v>300.11</v>
      </c>
      <c r="F25" s="15">
        <v>9.1999999999999998E-3</v>
      </c>
      <c r="G25" s="15"/>
    </row>
    <row r="26" spans="1:7" x14ac:dyDescent="0.3">
      <c r="A26" s="12" t="s">
        <v>1132</v>
      </c>
      <c r="B26" s="30" t="s">
        <v>1133</v>
      </c>
      <c r="C26" s="30" t="s">
        <v>1134</v>
      </c>
      <c r="D26" s="13">
        <v>111000</v>
      </c>
      <c r="E26" s="14">
        <v>291.04000000000002</v>
      </c>
      <c r="F26" s="15">
        <v>8.8999999999999999E-3</v>
      </c>
      <c r="G26" s="15"/>
    </row>
    <row r="27" spans="1:7" x14ac:dyDescent="0.3">
      <c r="A27" s="12" t="s">
        <v>1235</v>
      </c>
      <c r="B27" s="30" t="s">
        <v>1236</v>
      </c>
      <c r="C27" s="30" t="s">
        <v>1183</v>
      </c>
      <c r="D27" s="13">
        <v>7700</v>
      </c>
      <c r="E27" s="14">
        <v>258.47000000000003</v>
      </c>
      <c r="F27" s="15">
        <v>7.9000000000000008E-3</v>
      </c>
      <c r="G27" s="15"/>
    </row>
    <row r="28" spans="1:7" x14ac:dyDescent="0.3">
      <c r="A28" s="12" t="s">
        <v>1123</v>
      </c>
      <c r="B28" s="30" t="s">
        <v>1124</v>
      </c>
      <c r="C28" s="30" t="s">
        <v>1116</v>
      </c>
      <c r="D28" s="13">
        <v>93600</v>
      </c>
      <c r="E28" s="14">
        <v>175.17</v>
      </c>
      <c r="F28" s="15">
        <v>5.3E-3</v>
      </c>
      <c r="G28" s="15"/>
    </row>
    <row r="29" spans="1:7" x14ac:dyDescent="0.3">
      <c r="A29" s="12" t="s">
        <v>1145</v>
      </c>
      <c r="B29" s="30" t="s">
        <v>1146</v>
      </c>
      <c r="C29" s="30" t="s">
        <v>1147</v>
      </c>
      <c r="D29" s="13">
        <v>37800</v>
      </c>
      <c r="E29" s="14">
        <v>173.82</v>
      </c>
      <c r="F29" s="15">
        <v>5.3E-3</v>
      </c>
      <c r="G29" s="15"/>
    </row>
    <row r="30" spans="1:7" x14ac:dyDescent="0.3">
      <c r="A30" s="12" t="s">
        <v>1212</v>
      </c>
      <c r="B30" s="30" t="s">
        <v>1213</v>
      </c>
      <c r="C30" s="30" t="s">
        <v>1214</v>
      </c>
      <c r="D30" s="13">
        <v>25600</v>
      </c>
      <c r="E30" s="14">
        <v>112.56</v>
      </c>
      <c r="F30" s="15">
        <v>3.3999999999999998E-3</v>
      </c>
      <c r="G30" s="15"/>
    </row>
    <row r="31" spans="1:7" x14ac:dyDescent="0.3">
      <c r="A31" s="12" t="s">
        <v>1251</v>
      </c>
      <c r="B31" s="30" t="s">
        <v>1252</v>
      </c>
      <c r="C31" s="30" t="s">
        <v>1253</v>
      </c>
      <c r="D31" s="13">
        <v>19800</v>
      </c>
      <c r="E31" s="14">
        <v>99.81</v>
      </c>
      <c r="F31" s="15">
        <v>3.0000000000000001E-3</v>
      </c>
      <c r="G31" s="15"/>
    </row>
    <row r="32" spans="1:7" x14ac:dyDescent="0.3">
      <c r="A32" s="12" t="s">
        <v>1333</v>
      </c>
      <c r="B32" s="30" t="s">
        <v>1334</v>
      </c>
      <c r="C32" s="30" t="s">
        <v>1116</v>
      </c>
      <c r="D32" s="13">
        <v>16500</v>
      </c>
      <c r="E32" s="14">
        <v>92.62</v>
      </c>
      <c r="F32" s="15">
        <v>2.8E-3</v>
      </c>
      <c r="G32" s="15"/>
    </row>
    <row r="33" spans="1:8" x14ac:dyDescent="0.3">
      <c r="A33" s="12" t="s">
        <v>1237</v>
      </c>
      <c r="B33" s="30" t="s">
        <v>1238</v>
      </c>
      <c r="C33" s="30" t="s">
        <v>1129</v>
      </c>
      <c r="D33" s="13">
        <v>1625</v>
      </c>
      <c r="E33" s="14">
        <v>91.13</v>
      </c>
      <c r="F33" s="15">
        <v>2.8E-3</v>
      </c>
      <c r="G33" s="15"/>
    </row>
    <row r="34" spans="1:8" x14ac:dyDescent="0.3">
      <c r="A34" s="12" t="s">
        <v>1150</v>
      </c>
      <c r="B34" s="30" t="s">
        <v>1151</v>
      </c>
      <c r="C34" s="30" t="s">
        <v>1152</v>
      </c>
      <c r="D34" s="13">
        <v>16200</v>
      </c>
      <c r="E34" s="14">
        <v>69.400000000000006</v>
      </c>
      <c r="F34" s="15">
        <v>2.0999999999999999E-3</v>
      </c>
      <c r="G34" s="15"/>
    </row>
    <row r="35" spans="1:8" x14ac:dyDescent="0.3">
      <c r="A35" s="12" t="s">
        <v>1261</v>
      </c>
      <c r="B35" s="30" t="s">
        <v>1262</v>
      </c>
      <c r="C35" s="30" t="s">
        <v>1119</v>
      </c>
      <c r="D35" s="13">
        <v>24300</v>
      </c>
      <c r="E35" s="14">
        <v>60.29</v>
      </c>
      <c r="F35" s="15">
        <v>1.8E-3</v>
      </c>
      <c r="G35" s="15"/>
    </row>
    <row r="36" spans="1:8" x14ac:dyDescent="0.3">
      <c r="A36" s="12" t="s">
        <v>1203</v>
      </c>
      <c r="B36" s="30" t="s">
        <v>1204</v>
      </c>
      <c r="C36" s="30" t="s">
        <v>1147</v>
      </c>
      <c r="D36" s="13">
        <v>60000</v>
      </c>
      <c r="E36" s="14">
        <v>56.49</v>
      </c>
      <c r="F36" s="15">
        <v>1.6999999999999999E-3</v>
      </c>
      <c r="G36" s="15"/>
    </row>
    <row r="37" spans="1:8" x14ac:dyDescent="0.3">
      <c r="A37" s="12" t="s">
        <v>1937</v>
      </c>
      <c r="B37" s="30" t="s">
        <v>1938</v>
      </c>
      <c r="C37" s="30" t="s">
        <v>1171</v>
      </c>
      <c r="D37" s="13">
        <v>10800</v>
      </c>
      <c r="E37" s="14">
        <v>26.41</v>
      </c>
      <c r="F37" s="15">
        <v>8.0000000000000004E-4</v>
      </c>
      <c r="G37" s="15"/>
    </row>
    <row r="38" spans="1:8" x14ac:dyDescent="0.3">
      <c r="A38" s="12" t="s">
        <v>1378</v>
      </c>
      <c r="B38" s="30" t="s">
        <v>1379</v>
      </c>
      <c r="C38" s="30" t="s">
        <v>1276</v>
      </c>
      <c r="D38" s="13">
        <v>750</v>
      </c>
      <c r="E38" s="14">
        <v>17.670000000000002</v>
      </c>
      <c r="F38" s="15">
        <v>5.0000000000000001E-4</v>
      </c>
      <c r="G38" s="15"/>
    </row>
    <row r="39" spans="1:8" x14ac:dyDescent="0.3">
      <c r="A39" s="16" t="s">
        <v>120</v>
      </c>
      <c r="B39" s="31"/>
      <c r="C39" s="31"/>
      <c r="D39" s="17"/>
      <c r="E39" s="37">
        <f>SUM(E8:E38)</f>
        <v>12738.73</v>
      </c>
      <c r="F39" s="38">
        <f>SUM(F8:F38)</f>
        <v>0.38850000000000023</v>
      </c>
      <c r="G39" s="20"/>
    </row>
    <row r="40" spans="1:8" x14ac:dyDescent="0.3">
      <c r="A40" s="16" t="s">
        <v>1453</v>
      </c>
      <c r="B40" s="30"/>
      <c r="C40" s="30"/>
      <c r="D40" s="13"/>
      <c r="E40" s="14"/>
      <c r="F40" s="15"/>
      <c r="G40" s="15"/>
    </row>
    <row r="41" spans="1:8" x14ac:dyDescent="0.3">
      <c r="A41" s="16" t="s">
        <v>120</v>
      </c>
      <c r="B41" s="30"/>
      <c r="C41" s="30"/>
      <c r="D41" s="13"/>
      <c r="E41" s="39" t="s">
        <v>112</v>
      </c>
      <c r="F41" s="40" t="s">
        <v>112</v>
      </c>
      <c r="G41" s="15"/>
    </row>
    <row r="42" spans="1:8" x14ac:dyDescent="0.3">
      <c r="A42" s="16"/>
      <c r="B42" s="30"/>
      <c r="C42" s="30"/>
      <c r="D42" s="13"/>
      <c r="E42" s="52"/>
      <c r="F42" s="53"/>
      <c r="G42" s="15"/>
    </row>
    <row r="43" spans="1:8" x14ac:dyDescent="0.3">
      <c r="A43" s="63" t="s">
        <v>150</v>
      </c>
      <c r="B43" s="64"/>
      <c r="C43" s="64"/>
      <c r="D43" s="65"/>
      <c r="E43" s="27">
        <f>E39</f>
        <v>12738.73</v>
      </c>
      <c r="F43" s="28">
        <f>F39</f>
        <v>0.38850000000000023</v>
      </c>
      <c r="G43" s="20"/>
      <c r="H43" s="68"/>
    </row>
    <row r="44" spans="1:8" x14ac:dyDescent="0.3">
      <c r="A44" s="12"/>
      <c r="B44" s="30"/>
      <c r="C44" s="30"/>
      <c r="D44" s="13"/>
      <c r="E44" s="14"/>
      <c r="F44" s="15"/>
      <c r="G44" s="15"/>
      <c r="H44" s="68"/>
    </row>
    <row r="45" spans="1:8" x14ac:dyDescent="0.3">
      <c r="A45" s="16" t="s">
        <v>1454</v>
      </c>
      <c r="B45" s="30"/>
      <c r="C45" s="30"/>
      <c r="D45" s="13"/>
      <c r="E45" s="14"/>
      <c r="F45" s="15"/>
      <c r="G45" s="15"/>
    </row>
    <row r="46" spans="1:8" x14ac:dyDescent="0.3">
      <c r="A46" s="16" t="s">
        <v>1455</v>
      </c>
      <c r="B46" s="30"/>
      <c r="C46" s="30"/>
      <c r="D46" s="13"/>
      <c r="E46" s="14"/>
      <c r="F46" s="15"/>
      <c r="G46" s="15"/>
    </row>
    <row r="47" spans="1:8" x14ac:dyDescent="0.3">
      <c r="A47" s="12" t="s">
        <v>1492</v>
      </c>
      <c r="B47" s="30"/>
      <c r="C47" s="30" t="s">
        <v>1276</v>
      </c>
      <c r="D47" s="41">
        <v>-750</v>
      </c>
      <c r="E47" s="23">
        <v>-17.79</v>
      </c>
      <c r="F47" s="24">
        <v>-5.4199999999999995E-4</v>
      </c>
      <c r="G47" s="15"/>
    </row>
    <row r="48" spans="1:8" x14ac:dyDescent="0.3">
      <c r="A48" s="12" t="s">
        <v>2100</v>
      </c>
      <c r="B48" s="30"/>
      <c r="C48" s="30" t="s">
        <v>1171</v>
      </c>
      <c r="D48" s="41">
        <v>-10800</v>
      </c>
      <c r="E48" s="23">
        <v>-26.6</v>
      </c>
      <c r="F48" s="24">
        <v>-8.1099999999999998E-4</v>
      </c>
      <c r="G48" s="15"/>
    </row>
    <row r="49" spans="1:7" x14ac:dyDescent="0.3">
      <c r="A49" s="12" t="s">
        <v>1569</v>
      </c>
      <c r="B49" s="30"/>
      <c r="C49" s="30" t="s">
        <v>1147</v>
      </c>
      <c r="D49" s="41">
        <v>-60000</v>
      </c>
      <c r="E49" s="23">
        <v>-56.25</v>
      </c>
      <c r="F49" s="24">
        <v>-1.7149999999999999E-3</v>
      </c>
      <c r="G49" s="15"/>
    </row>
    <row r="50" spans="1:7" x14ac:dyDescent="0.3">
      <c r="A50" s="12" t="s">
        <v>1544</v>
      </c>
      <c r="B50" s="30"/>
      <c r="C50" s="30" t="s">
        <v>1119</v>
      </c>
      <c r="D50" s="41">
        <v>-24300</v>
      </c>
      <c r="E50" s="23">
        <v>-60.66</v>
      </c>
      <c r="F50" s="24">
        <v>-1.8500000000000001E-3</v>
      </c>
      <c r="G50" s="15"/>
    </row>
    <row r="51" spans="1:7" x14ac:dyDescent="0.3">
      <c r="A51" s="12" t="s">
        <v>1591</v>
      </c>
      <c r="B51" s="30"/>
      <c r="C51" s="30" t="s">
        <v>1152</v>
      </c>
      <c r="D51" s="41">
        <v>-16200</v>
      </c>
      <c r="E51" s="23">
        <v>-69.930000000000007</v>
      </c>
      <c r="F51" s="24">
        <v>-2.1320000000000002E-3</v>
      </c>
      <c r="G51" s="15"/>
    </row>
    <row r="52" spans="1:7" x14ac:dyDescent="0.3">
      <c r="A52" s="12" t="s">
        <v>1554</v>
      </c>
      <c r="B52" s="30"/>
      <c r="C52" s="30" t="s">
        <v>1129</v>
      </c>
      <c r="D52" s="41">
        <v>-1625</v>
      </c>
      <c r="E52" s="23">
        <v>-91.86</v>
      </c>
      <c r="F52" s="24">
        <v>-2.8010000000000001E-3</v>
      </c>
      <c r="G52" s="15"/>
    </row>
    <row r="53" spans="1:7" x14ac:dyDescent="0.3">
      <c r="A53" s="12" t="s">
        <v>1512</v>
      </c>
      <c r="B53" s="30"/>
      <c r="C53" s="30" t="s">
        <v>1116</v>
      </c>
      <c r="D53" s="41">
        <v>-16500</v>
      </c>
      <c r="E53" s="23">
        <v>-93.28</v>
      </c>
      <c r="F53" s="24">
        <v>-2.8449999999999999E-3</v>
      </c>
      <c r="G53" s="15"/>
    </row>
    <row r="54" spans="1:7" x14ac:dyDescent="0.3">
      <c r="A54" s="12" t="s">
        <v>1548</v>
      </c>
      <c r="B54" s="30"/>
      <c r="C54" s="30" t="s">
        <v>1253</v>
      </c>
      <c r="D54" s="41">
        <v>-19800</v>
      </c>
      <c r="E54" s="23">
        <v>-100.46</v>
      </c>
      <c r="F54" s="24">
        <v>-3.0639999999999999E-3</v>
      </c>
      <c r="G54" s="15"/>
    </row>
    <row r="55" spans="1:7" x14ac:dyDescent="0.3">
      <c r="A55" s="12" t="s">
        <v>1565</v>
      </c>
      <c r="B55" s="30"/>
      <c r="C55" s="30" t="s">
        <v>1214</v>
      </c>
      <c r="D55" s="41">
        <v>-25600</v>
      </c>
      <c r="E55" s="23">
        <v>-112.97</v>
      </c>
      <c r="F55" s="24">
        <v>-3.4459999999999998E-3</v>
      </c>
      <c r="G55" s="15"/>
    </row>
    <row r="56" spans="1:7" x14ac:dyDescent="0.3">
      <c r="A56" s="12" t="s">
        <v>1593</v>
      </c>
      <c r="B56" s="30"/>
      <c r="C56" s="30" t="s">
        <v>1147</v>
      </c>
      <c r="D56" s="41">
        <v>-37800</v>
      </c>
      <c r="E56" s="23">
        <v>-174.96</v>
      </c>
      <c r="F56" s="24">
        <v>-5.3359999999999996E-3</v>
      </c>
      <c r="G56" s="15"/>
    </row>
    <row r="57" spans="1:7" x14ac:dyDescent="0.3">
      <c r="A57" s="12" t="s">
        <v>1602</v>
      </c>
      <c r="B57" s="30"/>
      <c r="C57" s="30" t="s">
        <v>1116</v>
      </c>
      <c r="D57" s="41">
        <v>-93600</v>
      </c>
      <c r="E57" s="23">
        <v>-176.3</v>
      </c>
      <c r="F57" s="24">
        <v>-5.3769999999999998E-3</v>
      </c>
      <c r="G57" s="15"/>
    </row>
    <row r="58" spans="1:7" x14ac:dyDescent="0.3">
      <c r="A58" s="12" t="s">
        <v>1555</v>
      </c>
      <c r="B58" s="30"/>
      <c r="C58" s="30" t="s">
        <v>1183</v>
      </c>
      <c r="D58" s="41">
        <v>-7700</v>
      </c>
      <c r="E58" s="23">
        <v>-260.29000000000002</v>
      </c>
      <c r="F58" s="24">
        <v>-7.9389999999999999E-3</v>
      </c>
      <c r="G58" s="15"/>
    </row>
    <row r="59" spans="1:7" x14ac:dyDescent="0.3">
      <c r="A59" s="12" t="s">
        <v>1598</v>
      </c>
      <c r="B59" s="30"/>
      <c r="C59" s="30" t="s">
        <v>1134</v>
      </c>
      <c r="D59" s="41">
        <v>-111000</v>
      </c>
      <c r="E59" s="23">
        <v>-292.87</v>
      </c>
      <c r="F59" s="24">
        <v>-8.933E-3</v>
      </c>
      <c r="G59" s="15"/>
    </row>
    <row r="60" spans="1:7" x14ac:dyDescent="0.3">
      <c r="A60" s="12" t="s">
        <v>1578</v>
      </c>
      <c r="B60" s="30"/>
      <c r="C60" s="30" t="s">
        <v>1144</v>
      </c>
      <c r="D60" s="41">
        <v>-3000</v>
      </c>
      <c r="E60" s="23">
        <v>-302.24</v>
      </c>
      <c r="F60" s="24">
        <v>-9.2189999999999998E-3</v>
      </c>
      <c r="G60" s="15"/>
    </row>
    <row r="61" spans="1:7" x14ac:dyDescent="0.3">
      <c r="A61" s="12" t="s">
        <v>1562</v>
      </c>
      <c r="B61" s="30"/>
      <c r="C61" s="30" t="s">
        <v>1152</v>
      </c>
      <c r="D61" s="41">
        <v>-16200</v>
      </c>
      <c r="E61" s="23">
        <v>-327.54000000000002</v>
      </c>
      <c r="F61" s="24">
        <v>-9.9900000000000006E-3</v>
      </c>
      <c r="G61" s="15"/>
    </row>
    <row r="62" spans="1:7" x14ac:dyDescent="0.3">
      <c r="A62" s="12" t="s">
        <v>1919</v>
      </c>
      <c r="B62" s="30"/>
      <c r="C62" s="30" t="s">
        <v>1661</v>
      </c>
      <c r="D62" s="41">
        <v>-13800</v>
      </c>
      <c r="E62" s="23">
        <v>-374.58</v>
      </c>
      <c r="F62" s="24">
        <v>-1.1424999999999999E-2</v>
      </c>
      <c r="G62" s="15"/>
    </row>
    <row r="63" spans="1:7" x14ac:dyDescent="0.3">
      <c r="A63" s="12" t="s">
        <v>1579</v>
      </c>
      <c r="B63" s="30"/>
      <c r="C63" s="30" t="s">
        <v>1183</v>
      </c>
      <c r="D63" s="41">
        <v>-26400</v>
      </c>
      <c r="E63" s="23">
        <v>-381.53</v>
      </c>
      <c r="F63" s="24">
        <v>-1.1637E-2</v>
      </c>
      <c r="G63" s="15"/>
    </row>
    <row r="64" spans="1:7" x14ac:dyDescent="0.3">
      <c r="A64" s="12" t="s">
        <v>1540</v>
      </c>
      <c r="B64" s="30"/>
      <c r="C64" s="30" t="s">
        <v>1253</v>
      </c>
      <c r="D64" s="41">
        <v>-38500</v>
      </c>
      <c r="E64" s="23">
        <v>-434.4</v>
      </c>
      <c r="F64" s="24">
        <v>-1.325E-2</v>
      </c>
      <c r="G64" s="15"/>
    </row>
    <row r="65" spans="1:7" x14ac:dyDescent="0.3">
      <c r="A65" s="12" t="s">
        <v>1583</v>
      </c>
      <c r="B65" s="30"/>
      <c r="C65" s="30" t="s">
        <v>1163</v>
      </c>
      <c r="D65" s="41">
        <v>-423500</v>
      </c>
      <c r="E65" s="23">
        <v>-523.45000000000005</v>
      </c>
      <c r="F65" s="24">
        <v>-1.5966000000000001E-2</v>
      </c>
      <c r="G65" s="15"/>
    </row>
    <row r="66" spans="1:7" x14ac:dyDescent="0.3">
      <c r="A66" s="12" t="s">
        <v>1557</v>
      </c>
      <c r="B66" s="30"/>
      <c r="C66" s="30" t="s">
        <v>1160</v>
      </c>
      <c r="D66" s="41">
        <v>-60800</v>
      </c>
      <c r="E66" s="23">
        <v>-523.73</v>
      </c>
      <c r="F66" s="24">
        <v>-1.5975E-2</v>
      </c>
      <c r="G66" s="15"/>
    </row>
    <row r="67" spans="1:7" x14ac:dyDescent="0.3">
      <c r="A67" s="12" t="s">
        <v>1596</v>
      </c>
      <c r="B67" s="30"/>
      <c r="C67" s="30" t="s">
        <v>1139</v>
      </c>
      <c r="D67" s="41">
        <v>-432000</v>
      </c>
      <c r="E67" s="23">
        <v>-533.74</v>
      </c>
      <c r="F67" s="24">
        <v>-1.6279999999999999E-2</v>
      </c>
      <c r="G67" s="15"/>
    </row>
    <row r="68" spans="1:7" x14ac:dyDescent="0.3">
      <c r="A68" s="12" t="s">
        <v>1582</v>
      </c>
      <c r="B68" s="30"/>
      <c r="C68" s="30" t="s">
        <v>1116</v>
      </c>
      <c r="D68" s="41">
        <v>-55625</v>
      </c>
      <c r="E68" s="23">
        <v>-545.13</v>
      </c>
      <c r="F68" s="24">
        <v>-1.6626999999999999E-2</v>
      </c>
      <c r="G68" s="15"/>
    </row>
    <row r="69" spans="1:7" x14ac:dyDescent="0.3">
      <c r="A69" s="12" t="s">
        <v>1542</v>
      </c>
      <c r="B69" s="30"/>
      <c r="C69" s="30" t="s">
        <v>1129</v>
      </c>
      <c r="D69" s="41">
        <v>-210000</v>
      </c>
      <c r="E69" s="23">
        <v>-547.47</v>
      </c>
      <c r="F69" s="24">
        <v>-1.6698999999999999E-2</v>
      </c>
      <c r="G69" s="15"/>
    </row>
    <row r="70" spans="1:7" x14ac:dyDescent="0.3">
      <c r="A70" s="12" t="s">
        <v>1600</v>
      </c>
      <c r="B70" s="30"/>
      <c r="C70" s="30" t="s">
        <v>1129</v>
      </c>
      <c r="D70" s="41">
        <v>-50400</v>
      </c>
      <c r="E70" s="23">
        <v>-562.74</v>
      </c>
      <c r="F70" s="24">
        <v>-1.7165E-2</v>
      </c>
      <c r="G70" s="15"/>
    </row>
    <row r="71" spans="1:7" x14ac:dyDescent="0.3">
      <c r="A71" s="12" t="s">
        <v>1597</v>
      </c>
      <c r="B71" s="30"/>
      <c r="C71" s="30" t="s">
        <v>1116</v>
      </c>
      <c r="D71" s="41">
        <v>-944000</v>
      </c>
      <c r="E71" s="23">
        <v>-597.54999999999995</v>
      </c>
      <c r="F71" s="24">
        <v>-1.8227E-2</v>
      </c>
      <c r="G71" s="15"/>
    </row>
    <row r="72" spans="1:7" x14ac:dyDescent="0.3">
      <c r="A72" s="12" t="s">
        <v>1577</v>
      </c>
      <c r="B72" s="30"/>
      <c r="C72" s="30" t="s">
        <v>1116</v>
      </c>
      <c r="D72" s="41">
        <v>-45500</v>
      </c>
      <c r="E72" s="23">
        <v>-629.95000000000005</v>
      </c>
      <c r="F72" s="24">
        <v>-1.9214999999999999E-2</v>
      </c>
      <c r="G72" s="15"/>
    </row>
    <row r="73" spans="1:7" x14ac:dyDescent="0.3">
      <c r="A73" s="12" t="s">
        <v>1567</v>
      </c>
      <c r="B73" s="30"/>
      <c r="C73" s="30" t="s">
        <v>1160</v>
      </c>
      <c r="D73" s="41">
        <v>-35500</v>
      </c>
      <c r="E73" s="23">
        <v>-640.26</v>
      </c>
      <c r="F73" s="24">
        <v>-1.9529000000000001E-2</v>
      </c>
      <c r="G73" s="15"/>
    </row>
    <row r="74" spans="1:7" x14ac:dyDescent="0.3">
      <c r="A74" s="12" t="s">
        <v>1604</v>
      </c>
      <c r="B74" s="30"/>
      <c r="C74" s="30" t="s">
        <v>1119</v>
      </c>
      <c r="D74" s="41">
        <v>-34000</v>
      </c>
      <c r="E74" s="23">
        <v>-823.19</v>
      </c>
      <c r="F74" s="24">
        <v>-2.5108999999999999E-2</v>
      </c>
      <c r="G74" s="15"/>
    </row>
    <row r="75" spans="1:7" x14ac:dyDescent="0.3">
      <c r="A75" s="12" t="s">
        <v>1603</v>
      </c>
      <c r="B75" s="30"/>
      <c r="C75" s="30" t="s">
        <v>1122</v>
      </c>
      <c r="D75" s="41">
        <v>-33900</v>
      </c>
      <c r="E75" s="23">
        <v>-824.94</v>
      </c>
      <c r="F75" s="24">
        <v>-2.5163000000000001E-2</v>
      </c>
      <c r="G75" s="15"/>
    </row>
    <row r="76" spans="1:7" x14ac:dyDescent="0.3">
      <c r="A76" s="12" t="s">
        <v>1595</v>
      </c>
      <c r="B76" s="30"/>
      <c r="C76" s="30" t="s">
        <v>1116</v>
      </c>
      <c r="D76" s="41">
        <v>-55200</v>
      </c>
      <c r="E76" s="23">
        <v>-978.01</v>
      </c>
      <c r="F76" s="24">
        <v>-2.9832000000000001E-2</v>
      </c>
      <c r="G76" s="15"/>
    </row>
    <row r="77" spans="1:7" x14ac:dyDescent="0.3">
      <c r="A77" s="12" t="s">
        <v>1605</v>
      </c>
      <c r="B77" s="30"/>
      <c r="C77" s="30" t="s">
        <v>1116</v>
      </c>
      <c r="D77" s="41">
        <v>-109450</v>
      </c>
      <c r="E77" s="23">
        <v>-1731.39</v>
      </c>
      <c r="F77" s="24">
        <v>-5.2811999999999998E-2</v>
      </c>
      <c r="G77" s="15"/>
    </row>
    <row r="78" spans="1:7" x14ac:dyDescent="0.3">
      <c r="A78" s="16" t="s">
        <v>120</v>
      </c>
      <c r="B78" s="31"/>
      <c r="C78" s="31"/>
      <c r="D78" s="17"/>
      <c r="E78" s="42">
        <f>SUM(E47:E77)</f>
        <v>-12816.060000000001</v>
      </c>
      <c r="F78" s="43">
        <f>SUM(F47:F77)</f>
        <v>-0.39091100000000001</v>
      </c>
      <c r="G78" s="20"/>
    </row>
    <row r="79" spans="1:7" x14ac:dyDescent="0.3">
      <c r="A79" s="16"/>
      <c r="B79" s="31"/>
      <c r="C79" s="31"/>
      <c r="D79" s="17"/>
      <c r="E79" s="66"/>
      <c r="F79" s="67"/>
      <c r="G79" s="20"/>
    </row>
    <row r="80" spans="1:7" x14ac:dyDescent="0.3">
      <c r="A80" s="16" t="s">
        <v>2101</v>
      </c>
      <c r="B80" s="31"/>
      <c r="C80" s="31"/>
      <c r="D80" s="17"/>
      <c r="E80" s="66"/>
      <c r="F80" s="67"/>
      <c r="G80" s="20"/>
    </row>
    <row r="81" spans="1:7" x14ac:dyDescent="0.3">
      <c r="A81" s="12" t="s">
        <v>2102</v>
      </c>
      <c r="B81" s="30">
        <v>6000001</v>
      </c>
      <c r="C81" s="30" t="s">
        <v>2103</v>
      </c>
      <c r="D81" s="41">
        <v>-1500</v>
      </c>
      <c r="E81" s="23">
        <v>-1135.23</v>
      </c>
      <c r="F81" s="24">
        <f>E81/$E$129</f>
        <v>-3.4628005849269665E-2</v>
      </c>
      <c r="G81" s="20"/>
    </row>
    <row r="82" spans="1:7" x14ac:dyDescent="0.3">
      <c r="A82" s="12" t="s">
        <v>2104</v>
      </c>
      <c r="B82" s="30">
        <v>6000004</v>
      </c>
      <c r="C82" s="30" t="s">
        <v>2105</v>
      </c>
      <c r="D82" s="41">
        <v>-2620</v>
      </c>
      <c r="E82" s="23">
        <v>-1981.4798000000001</v>
      </c>
      <c r="F82" s="24">
        <f>E82/$E$129</f>
        <v>-6.0441226980091863E-2</v>
      </c>
      <c r="G82" s="20"/>
    </row>
    <row r="83" spans="1:7" x14ac:dyDescent="0.3">
      <c r="A83" s="12" t="s">
        <v>2106</v>
      </c>
      <c r="B83" s="30">
        <v>6000009</v>
      </c>
      <c r="C83" s="30" t="s">
        <v>2107</v>
      </c>
      <c r="D83" s="41">
        <v>-500</v>
      </c>
      <c r="E83" s="23">
        <v>-296.83999999999997</v>
      </c>
      <c r="F83" s="24">
        <f>E83/$E$129</f>
        <v>-9.0545327874503017E-3</v>
      </c>
      <c r="G83" s="20"/>
    </row>
    <row r="84" spans="1:7" x14ac:dyDescent="0.3">
      <c r="A84" s="12" t="s">
        <v>2108</v>
      </c>
      <c r="B84" s="30">
        <v>6000005</v>
      </c>
      <c r="C84" s="30" t="s">
        <v>2109</v>
      </c>
      <c r="D84" s="41">
        <v>-100</v>
      </c>
      <c r="E84" s="23">
        <v>-59.820999999999998</v>
      </c>
      <c r="F84" s="24">
        <f>E84/$E$129</f>
        <v>-1.8247244504718519E-3</v>
      </c>
      <c r="G84" s="20"/>
    </row>
    <row r="85" spans="1:7" x14ac:dyDescent="0.3">
      <c r="A85" s="16" t="s">
        <v>120</v>
      </c>
      <c r="B85" s="31"/>
      <c r="C85" s="31"/>
      <c r="D85" s="17"/>
      <c r="E85" s="42">
        <f>SUM(E81:E84)</f>
        <v>-3473.3708000000001</v>
      </c>
      <c r="F85" s="43">
        <f>SUM(F81:F84)</f>
        <v>-0.10594849006728368</v>
      </c>
      <c r="G85" s="15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63" t="s">
        <v>150</v>
      </c>
      <c r="B88" s="64"/>
      <c r="C88" s="64"/>
      <c r="D88" s="65"/>
      <c r="E88" s="42">
        <f>+E78+E85</f>
        <v>-16289.430800000002</v>
      </c>
      <c r="F88" s="43">
        <f>+F78+F85</f>
        <v>-0.49685949006728369</v>
      </c>
      <c r="G88" s="20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16" t="s">
        <v>200</v>
      </c>
      <c r="B90" s="30"/>
      <c r="C90" s="30"/>
      <c r="D90" s="13"/>
      <c r="E90" s="14"/>
      <c r="F90" s="15"/>
      <c r="G90" s="15"/>
    </row>
    <row r="91" spans="1:7" x14ac:dyDescent="0.3">
      <c r="A91" s="16" t="s">
        <v>201</v>
      </c>
      <c r="B91" s="30"/>
      <c r="C91" s="30"/>
      <c r="D91" s="13"/>
      <c r="E91" s="14"/>
      <c r="F91" s="15"/>
      <c r="G91" s="15"/>
    </row>
    <row r="92" spans="1:7" x14ac:dyDescent="0.3">
      <c r="A92" s="12" t="s">
        <v>2110</v>
      </c>
      <c r="B92" s="30" t="s">
        <v>2111</v>
      </c>
      <c r="C92" s="30" t="s">
        <v>207</v>
      </c>
      <c r="D92" s="13">
        <v>1500000</v>
      </c>
      <c r="E92" s="14">
        <v>1494.35</v>
      </c>
      <c r="F92" s="15">
        <v>4.5600000000000002E-2</v>
      </c>
      <c r="G92" s="15">
        <v>7.6450000000000004E-2</v>
      </c>
    </row>
    <row r="93" spans="1:7" x14ac:dyDescent="0.3">
      <c r="A93" s="12" t="s">
        <v>2112</v>
      </c>
      <c r="B93" s="30" t="s">
        <v>2113</v>
      </c>
      <c r="C93" s="30" t="s">
        <v>207</v>
      </c>
      <c r="D93" s="13">
        <v>1000000</v>
      </c>
      <c r="E93" s="14">
        <v>1000.9</v>
      </c>
      <c r="F93" s="15">
        <v>3.0499999999999999E-2</v>
      </c>
      <c r="G93" s="15">
        <v>7.8100000000000003E-2</v>
      </c>
    </row>
    <row r="94" spans="1:7" x14ac:dyDescent="0.3">
      <c r="A94" s="12" t="s">
        <v>2114</v>
      </c>
      <c r="B94" s="30" t="s">
        <v>2115</v>
      </c>
      <c r="C94" s="30" t="s">
        <v>207</v>
      </c>
      <c r="D94" s="13">
        <v>1000000</v>
      </c>
      <c r="E94" s="14">
        <v>957.1</v>
      </c>
      <c r="F94" s="15">
        <v>2.92E-2</v>
      </c>
      <c r="G94" s="15">
        <v>8.0037999999999998E-2</v>
      </c>
    </row>
    <row r="95" spans="1:7" x14ac:dyDescent="0.3">
      <c r="A95" s="12" t="s">
        <v>2116</v>
      </c>
      <c r="B95" s="30" t="s">
        <v>2117</v>
      </c>
      <c r="C95" s="30" t="s">
        <v>207</v>
      </c>
      <c r="D95" s="13">
        <v>500000</v>
      </c>
      <c r="E95" s="14">
        <v>499.94</v>
      </c>
      <c r="F95" s="15">
        <v>1.52E-2</v>
      </c>
      <c r="G95" s="15">
        <v>7.8799999999999995E-2</v>
      </c>
    </row>
    <row r="96" spans="1:7" x14ac:dyDescent="0.3">
      <c r="A96" s="12" t="s">
        <v>979</v>
      </c>
      <c r="B96" s="30" t="s">
        <v>980</v>
      </c>
      <c r="C96" s="30" t="s">
        <v>207</v>
      </c>
      <c r="D96" s="13">
        <v>500000</v>
      </c>
      <c r="E96" s="14">
        <v>499.15</v>
      </c>
      <c r="F96" s="15">
        <v>1.52E-2</v>
      </c>
      <c r="G96" s="15">
        <v>7.6450000000000004E-2</v>
      </c>
    </row>
    <row r="97" spans="1:8" x14ac:dyDescent="0.3">
      <c r="A97" s="12" t="s">
        <v>929</v>
      </c>
      <c r="B97" s="30" t="s">
        <v>930</v>
      </c>
      <c r="C97" s="30" t="s">
        <v>207</v>
      </c>
      <c r="D97" s="13">
        <v>500000</v>
      </c>
      <c r="E97" s="14">
        <v>497.11</v>
      </c>
      <c r="F97" s="15">
        <v>1.52E-2</v>
      </c>
      <c r="G97" s="15">
        <v>7.6399999999999996E-2</v>
      </c>
    </row>
    <row r="98" spans="1:8" x14ac:dyDescent="0.3">
      <c r="A98" s="16" t="s">
        <v>120</v>
      </c>
      <c r="B98" s="31"/>
      <c r="C98" s="31"/>
      <c r="D98" s="17"/>
      <c r="E98" s="37">
        <v>4948.55</v>
      </c>
      <c r="F98" s="38">
        <v>0.15090000000000001</v>
      </c>
      <c r="G98" s="20"/>
    </row>
    <row r="99" spans="1:8" x14ac:dyDescent="0.3">
      <c r="A99" s="12"/>
      <c r="B99" s="30"/>
      <c r="C99" s="30"/>
      <c r="D99" s="13"/>
      <c r="E99" s="14"/>
      <c r="F99" s="15"/>
      <c r="G99" s="15"/>
    </row>
    <row r="100" spans="1:8" x14ac:dyDescent="0.3">
      <c r="A100" s="16" t="s">
        <v>291</v>
      </c>
      <c r="B100" s="30"/>
      <c r="C100" s="30"/>
      <c r="D100" s="13"/>
      <c r="E100" s="14"/>
      <c r="F100" s="15"/>
      <c r="G100" s="15"/>
    </row>
    <row r="101" spans="1:8" x14ac:dyDescent="0.3">
      <c r="A101" s="12" t="s">
        <v>624</v>
      </c>
      <c r="B101" s="30" t="s">
        <v>625</v>
      </c>
      <c r="C101" s="30" t="s">
        <v>117</v>
      </c>
      <c r="D101" s="13">
        <v>9000000</v>
      </c>
      <c r="E101" s="14">
        <v>9062.6</v>
      </c>
      <c r="F101" s="15">
        <v>0.27639999999999998</v>
      </c>
      <c r="G101" s="15">
        <v>7.2913750040000003E-2</v>
      </c>
    </row>
    <row r="102" spans="1:8" x14ac:dyDescent="0.3">
      <c r="A102" s="16" t="s">
        <v>120</v>
      </c>
      <c r="B102" s="31"/>
      <c r="C102" s="31"/>
      <c r="D102" s="17"/>
      <c r="E102" s="37">
        <v>9062.6</v>
      </c>
      <c r="F102" s="38">
        <v>0.27639999999999998</v>
      </c>
      <c r="G102" s="20"/>
    </row>
    <row r="103" spans="1:8" x14ac:dyDescent="0.3">
      <c r="A103" s="12"/>
      <c r="B103" s="30"/>
      <c r="C103" s="30"/>
      <c r="D103" s="13"/>
      <c r="E103" s="14"/>
      <c r="F103" s="15"/>
      <c r="G103" s="15"/>
    </row>
    <row r="104" spans="1:8" x14ac:dyDescent="0.3">
      <c r="A104" s="16" t="s">
        <v>294</v>
      </c>
      <c r="B104" s="30"/>
      <c r="C104" s="30"/>
      <c r="D104" s="13"/>
      <c r="E104" s="14"/>
      <c r="F104" s="15"/>
      <c r="G104" s="15"/>
    </row>
    <row r="105" spans="1:8" x14ac:dyDescent="0.3">
      <c r="A105" s="16" t="s">
        <v>120</v>
      </c>
      <c r="B105" s="30"/>
      <c r="C105" s="30"/>
      <c r="D105" s="13"/>
      <c r="E105" s="39" t="s">
        <v>112</v>
      </c>
      <c r="F105" s="40" t="s">
        <v>112</v>
      </c>
      <c r="G105" s="15"/>
    </row>
    <row r="106" spans="1:8" x14ac:dyDescent="0.3">
      <c r="A106" s="12"/>
      <c r="B106" s="30"/>
      <c r="C106" s="30"/>
      <c r="D106" s="13"/>
      <c r="E106" s="14"/>
      <c r="F106" s="15"/>
      <c r="G106" s="15"/>
    </row>
    <row r="107" spans="1:8" x14ac:dyDescent="0.3">
      <c r="A107" s="16" t="s">
        <v>295</v>
      </c>
      <c r="B107" s="30"/>
      <c r="C107" s="30"/>
      <c r="D107" s="13"/>
      <c r="E107" s="14"/>
      <c r="F107" s="15"/>
      <c r="G107" s="15"/>
    </row>
    <row r="108" spans="1:8" x14ac:dyDescent="0.3">
      <c r="A108" s="16" t="s">
        <v>120</v>
      </c>
      <c r="B108" s="30"/>
      <c r="C108" s="30"/>
      <c r="D108" s="13"/>
      <c r="E108" s="39" t="s">
        <v>112</v>
      </c>
      <c r="F108" s="40" t="s">
        <v>112</v>
      </c>
      <c r="G108" s="15"/>
    </row>
    <row r="109" spans="1:8" x14ac:dyDescent="0.3">
      <c r="A109" s="12"/>
      <c r="B109" s="30"/>
      <c r="C109" s="30"/>
      <c r="D109" s="13"/>
      <c r="E109" s="14"/>
      <c r="F109" s="15"/>
      <c r="G109" s="15"/>
    </row>
    <row r="110" spans="1:8" x14ac:dyDescent="0.3">
      <c r="A110" s="63" t="s">
        <v>150</v>
      </c>
      <c r="B110" s="64"/>
      <c r="C110" s="64"/>
      <c r="D110" s="65"/>
      <c r="E110" s="37">
        <v>14011.15</v>
      </c>
      <c r="F110" s="38">
        <v>0.42730000000000001</v>
      </c>
      <c r="G110" s="20"/>
      <c r="H110" s="68"/>
    </row>
    <row r="111" spans="1:8" x14ac:dyDescent="0.3">
      <c r="A111" s="16"/>
      <c r="B111" s="31"/>
      <c r="C111" s="31"/>
      <c r="D111" s="17"/>
      <c r="E111" s="46"/>
      <c r="F111" s="20"/>
      <c r="G111" s="20"/>
      <c r="H111" s="68"/>
    </row>
    <row r="112" spans="1:8" x14ac:dyDescent="0.3">
      <c r="A112" s="16" t="s">
        <v>2118</v>
      </c>
      <c r="B112" s="31"/>
      <c r="C112" s="31"/>
      <c r="D112" s="17"/>
      <c r="E112" s="46"/>
      <c r="F112" s="20"/>
      <c r="G112" s="20"/>
      <c r="H112" s="68"/>
    </row>
    <row r="113" spans="1:9" x14ac:dyDescent="0.3">
      <c r="A113" s="16" t="s">
        <v>2119</v>
      </c>
      <c r="B113" s="30"/>
      <c r="C113" s="30"/>
      <c r="D113" s="13"/>
      <c r="E113" s="52"/>
      <c r="F113" s="53"/>
      <c r="G113" s="15"/>
    </row>
    <row r="114" spans="1:9" x14ac:dyDescent="0.3">
      <c r="A114" s="12" t="s">
        <v>2109</v>
      </c>
      <c r="B114" s="30" t="s">
        <v>2120</v>
      </c>
      <c r="C114" s="30"/>
      <c r="D114" s="13">
        <v>600</v>
      </c>
      <c r="E114" s="14">
        <v>355.16</v>
      </c>
      <c r="F114" s="15">
        <v>1.0800000000000001E-2</v>
      </c>
      <c r="G114" s="15"/>
    </row>
    <row r="115" spans="1:9" x14ac:dyDescent="0.3">
      <c r="A115" s="16" t="s">
        <v>120</v>
      </c>
      <c r="B115" s="31"/>
      <c r="C115" s="31"/>
      <c r="D115" s="17"/>
      <c r="E115" s="37">
        <v>355.16</v>
      </c>
      <c r="F115" s="38">
        <v>1.0800000000000001E-2</v>
      </c>
      <c r="G115" s="15"/>
    </row>
    <row r="116" spans="1:9" x14ac:dyDescent="0.3">
      <c r="A116" s="16"/>
      <c r="B116" s="30"/>
      <c r="C116" s="30"/>
      <c r="D116" s="13"/>
      <c r="E116" s="70"/>
      <c r="F116" s="71"/>
      <c r="G116" s="15"/>
    </row>
    <row r="117" spans="1:9" x14ac:dyDescent="0.3">
      <c r="A117" s="16" t="s">
        <v>2121</v>
      </c>
      <c r="B117" s="30"/>
      <c r="C117" s="30"/>
      <c r="D117" s="13"/>
      <c r="E117" s="14"/>
      <c r="F117" s="15"/>
      <c r="G117" s="15"/>
    </row>
    <row r="118" spans="1:9" x14ac:dyDescent="0.3">
      <c r="A118" s="12" t="s">
        <v>2122</v>
      </c>
      <c r="B118" s="30" t="s">
        <v>2123</v>
      </c>
      <c r="C118" s="30"/>
      <c r="D118" s="13">
        <v>4120</v>
      </c>
      <c r="E118" s="14">
        <v>3071.71</v>
      </c>
      <c r="F118" s="15">
        <v>9.3700000000000006E-2</v>
      </c>
      <c r="G118" s="15"/>
    </row>
    <row r="119" spans="1:9" x14ac:dyDescent="0.3">
      <c r="A119" s="16" t="s">
        <v>120</v>
      </c>
      <c r="B119" s="31"/>
      <c r="C119" s="31"/>
      <c r="D119" s="17"/>
      <c r="E119" s="37">
        <v>3071.71</v>
      </c>
      <c r="F119" s="38">
        <v>9.3700000000000006E-2</v>
      </c>
      <c r="G119" s="15"/>
    </row>
    <row r="120" spans="1:9" x14ac:dyDescent="0.3">
      <c r="A120" s="12"/>
      <c r="B120" s="30"/>
      <c r="C120" s="30"/>
      <c r="D120" s="13"/>
      <c r="E120" s="14"/>
      <c r="F120" s="15"/>
      <c r="G120" s="15"/>
    </row>
    <row r="121" spans="1:9" x14ac:dyDescent="0.3">
      <c r="A121" s="63" t="s">
        <v>150</v>
      </c>
      <c r="B121" s="64"/>
      <c r="C121" s="64"/>
      <c r="D121" s="65"/>
      <c r="E121" s="37">
        <f>E119+E115</f>
        <v>3426.87</v>
      </c>
      <c r="F121" s="38">
        <f>F119+F115</f>
        <v>0.10450000000000001</v>
      </c>
      <c r="G121" s="20"/>
      <c r="H121" s="68"/>
    </row>
    <row r="122" spans="1:9" x14ac:dyDescent="0.3">
      <c r="A122" s="16" t="s">
        <v>151</v>
      </c>
      <c r="B122" s="30"/>
      <c r="C122" s="30"/>
      <c r="D122" s="13"/>
      <c r="E122" s="14"/>
      <c r="F122" s="15"/>
      <c r="G122" s="15"/>
    </row>
    <row r="123" spans="1:9" x14ac:dyDescent="0.3">
      <c r="A123" s="12" t="s">
        <v>152</v>
      </c>
      <c r="B123" s="30"/>
      <c r="C123" s="30"/>
      <c r="D123" s="13"/>
      <c r="E123" s="14">
        <v>3097.44</v>
      </c>
      <c r="F123" s="15">
        <v>9.4500000000000001E-2</v>
      </c>
      <c r="G123" s="15">
        <v>6.6409999999999997E-2</v>
      </c>
      <c r="H123" s="68"/>
    </row>
    <row r="124" spans="1:9" x14ac:dyDescent="0.3">
      <c r="A124" s="16" t="s">
        <v>120</v>
      </c>
      <c r="B124" s="31"/>
      <c r="C124" s="31"/>
      <c r="D124" s="17"/>
      <c r="E124" s="37">
        <v>3097.44</v>
      </c>
      <c r="F124" s="38">
        <v>9.4500000000000001E-2</v>
      </c>
      <c r="G124" s="20"/>
    </row>
    <row r="125" spans="1:9" x14ac:dyDescent="0.3">
      <c r="A125" s="12"/>
      <c r="B125" s="30"/>
      <c r="C125" s="30"/>
      <c r="D125" s="13"/>
      <c r="E125" s="14"/>
      <c r="F125" s="15"/>
      <c r="G125" s="15"/>
    </row>
    <row r="126" spans="1:9" x14ac:dyDescent="0.3">
      <c r="A126" s="63" t="s">
        <v>150</v>
      </c>
      <c r="B126" s="64"/>
      <c r="C126" s="64"/>
      <c r="D126" s="65"/>
      <c r="E126" s="37">
        <v>3097.44</v>
      </c>
      <c r="F126" s="38">
        <v>9.4500000000000001E-2</v>
      </c>
      <c r="G126" s="20"/>
    </row>
    <row r="127" spans="1:9" x14ac:dyDescent="0.3">
      <c r="A127" s="12" t="s">
        <v>153</v>
      </c>
      <c r="B127" s="30"/>
      <c r="C127" s="30"/>
      <c r="D127" s="13"/>
      <c r="E127" s="14">
        <v>230.652038</v>
      </c>
      <c r="F127" s="15">
        <v>7.0349999999999996E-3</v>
      </c>
      <c r="G127" s="15">
        <v>6.6409999999999997E-2</v>
      </c>
      <c r="H127" s="68"/>
    </row>
    <row r="128" spans="1:9" x14ac:dyDescent="0.3">
      <c r="A128" s="12" t="s">
        <v>154</v>
      </c>
      <c r="B128" s="30"/>
      <c r="C128" s="30"/>
      <c r="D128" s="13"/>
      <c r="E128" s="14">
        <v>-721.26593509999475</v>
      </c>
      <c r="F128" s="15">
        <v>-2.18E-2</v>
      </c>
      <c r="G128" s="15"/>
      <c r="H128" s="68"/>
      <c r="I128" s="69"/>
    </row>
    <row r="129" spans="1:8" x14ac:dyDescent="0.3">
      <c r="A129" s="25" t="s">
        <v>155</v>
      </c>
      <c r="B129" s="33"/>
      <c r="C129" s="33"/>
      <c r="D129" s="26"/>
      <c r="E129" s="27">
        <v>32783.58</v>
      </c>
      <c r="F129" s="28">
        <v>1</v>
      </c>
      <c r="G129" s="28"/>
      <c r="H129" s="69"/>
    </row>
    <row r="131" spans="1:8" x14ac:dyDescent="0.3">
      <c r="A131" s="1" t="s">
        <v>1654</v>
      </c>
    </row>
    <row r="132" spans="1:8" x14ac:dyDescent="0.3">
      <c r="A132" s="1" t="s">
        <v>157</v>
      </c>
    </row>
    <row r="134" spans="1:8" x14ac:dyDescent="0.3">
      <c r="A134" s="1" t="s">
        <v>158</v>
      </c>
    </row>
    <row r="135" spans="1:8" x14ac:dyDescent="0.3">
      <c r="A135" s="47" t="s">
        <v>159</v>
      </c>
      <c r="B135" s="34" t="s">
        <v>112</v>
      </c>
    </row>
    <row r="136" spans="1:8" x14ac:dyDescent="0.3">
      <c r="A136" t="s">
        <v>160</v>
      </c>
    </row>
    <row r="137" spans="1:8" x14ac:dyDescent="0.3">
      <c r="A137" t="s">
        <v>161</v>
      </c>
      <c r="B137" t="s">
        <v>162</v>
      </c>
      <c r="C137" t="s">
        <v>162</v>
      </c>
    </row>
    <row r="138" spans="1:8" x14ac:dyDescent="0.3">
      <c r="B138" s="48">
        <v>45138</v>
      </c>
      <c r="C138" s="48">
        <v>45169</v>
      </c>
    </row>
    <row r="139" spans="1:8" x14ac:dyDescent="0.3">
      <c r="A139" t="s">
        <v>664</v>
      </c>
      <c r="B139">
        <v>10.071899999999999</v>
      </c>
      <c r="C139">
        <v>10.1433</v>
      </c>
    </row>
    <row r="140" spans="1:8" x14ac:dyDescent="0.3">
      <c r="A140" t="s">
        <v>167</v>
      </c>
      <c r="B140">
        <v>10.071899999999999</v>
      </c>
      <c r="C140">
        <v>10.1433</v>
      </c>
    </row>
    <row r="141" spans="1:8" x14ac:dyDescent="0.3">
      <c r="A141" t="s">
        <v>665</v>
      </c>
      <c r="B141">
        <v>10.0686</v>
      </c>
      <c r="C141">
        <v>10.1373</v>
      </c>
    </row>
    <row r="142" spans="1:8" x14ac:dyDescent="0.3">
      <c r="A142" t="s">
        <v>631</v>
      </c>
      <c r="B142">
        <v>10.0686</v>
      </c>
      <c r="C142">
        <v>10.1373</v>
      </c>
    </row>
    <row r="144" spans="1:8" x14ac:dyDescent="0.3">
      <c r="A144" t="s">
        <v>177</v>
      </c>
      <c r="B144" s="34" t="s">
        <v>112</v>
      </c>
    </row>
    <row r="145" spans="1:4" x14ac:dyDescent="0.3">
      <c r="A145" t="s">
        <v>178</v>
      </c>
      <c r="B145" s="34" t="s">
        <v>112</v>
      </c>
    </row>
    <row r="146" spans="1:4" ht="28.95" customHeight="1" x14ac:dyDescent="0.3">
      <c r="A146" s="47" t="s">
        <v>179</v>
      </c>
      <c r="B146" s="34" t="s">
        <v>112</v>
      </c>
    </row>
    <row r="147" spans="1:4" ht="28.95" customHeight="1" x14ac:dyDescent="0.3">
      <c r="A147" s="47" t="s">
        <v>180</v>
      </c>
      <c r="B147" s="34" t="s">
        <v>112</v>
      </c>
    </row>
    <row r="148" spans="1:4" x14ac:dyDescent="0.3">
      <c r="A148" t="s">
        <v>1655</v>
      </c>
      <c r="B148" s="49">
        <v>1.2114750000000001</v>
      </c>
    </row>
    <row r="149" spans="1:4" ht="43.5" customHeight="1" x14ac:dyDescent="0.3">
      <c r="A149" s="47" t="s">
        <v>182</v>
      </c>
      <c r="B149" s="34" t="s">
        <v>112</v>
      </c>
    </row>
    <row r="150" spans="1:4" ht="28.95" customHeight="1" x14ac:dyDescent="0.3">
      <c r="A150" s="47" t="s">
        <v>183</v>
      </c>
      <c r="B150" s="34" t="s">
        <v>112</v>
      </c>
    </row>
    <row r="151" spans="1:4" ht="28.95" customHeight="1" x14ac:dyDescent="0.3">
      <c r="A151" s="47" t="s">
        <v>184</v>
      </c>
      <c r="B151" s="34" t="s">
        <v>112</v>
      </c>
    </row>
    <row r="152" spans="1:4" x14ac:dyDescent="0.3">
      <c r="A152" t="s">
        <v>185</v>
      </c>
      <c r="B152" s="34" t="s">
        <v>112</v>
      </c>
    </row>
    <row r="153" spans="1:4" x14ac:dyDescent="0.3">
      <c r="A153" t="s">
        <v>186</v>
      </c>
      <c r="B153" s="34" t="s">
        <v>112</v>
      </c>
    </row>
    <row r="155" spans="1:4" ht="70.05" customHeight="1" x14ac:dyDescent="0.3">
      <c r="A155" s="72" t="s">
        <v>196</v>
      </c>
      <c r="B155" s="72" t="s">
        <v>197</v>
      </c>
      <c r="C155" s="72" t="s">
        <v>5</v>
      </c>
      <c r="D155" s="72" t="s">
        <v>6</v>
      </c>
    </row>
    <row r="156" spans="1:4" ht="70.05" customHeight="1" x14ac:dyDescent="0.3">
      <c r="A156" s="72" t="s">
        <v>2124</v>
      </c>
      <c r="B156" s="72"/>
      <c r="C156" s="72" t="s">
        <v>72</v>
      </c>
      <c r="D156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18"/>
  <sheetViews>
    <sheetView showGridLines="0" workbookViewId="0">
      <pane ySplit="4" topLeftCell="A84" activePane="bottomLeft" state="frozen"/>
      <selection pane="bottomLeft" activeCell="G85" sqref="G8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2125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2.549999999999997" customHeight="1" x14ac:dyDescent="0.3">
      <c r="A2" s="74" t="s">
        <v>2126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2127</v>
      </c>
      <c r="B8" s="30" t="s">
        <v>2128</v>
      </c>
      <c r="C8" s="30" t="s">
        <v>1202</v>
      </c>
      <c r="D8" s="13">
        <v>164000</v>
      </c>
      <c r="E8" s="14">
        <v>3890.41</v>
      </c>
      <c r="F8" s="15">
        <v>4.0800000000000003E-2</v>
      </c>
      <c r="G8" s="15"/>
    </row>
    <row r="9" spans="1:8" x14ac:dyDescent="0.3">
      <c r="A9" s="12" t="s">
        <v>2129</v>
      </c>
      <c r="B9" s="30" t="s">
        <v>2130</v>
      </c>
      <c r="C9" s="30" t="s">
        <v>1183</v>
      </c>
      <c r="D9" s="13">
        <v>211300</v>
      </c>
      <c r="E9" s="14">
        <v>3695</v>
      </c>
      <c r="F9" s="15">
        <v>3.8800000000000001E-2</v>
      </c>
      <c r="G9" s="15"/>
    </row>
    <row r="10" spans="1:8" x14ac:dyDescent="0.3">
      <c r="A10" s="12" t="s">
        <v>1684</v>
      </c>
      <c r="B10" s="30" t="s">
        <v>1685</v>
      </c>
      <c r="C10" s="30" t="s">
        <v>1295</v>
      </c>
      <c r="D10" s="13">
        <v>273746</v>
      </c>
      <c r="E10" s="14">
        <v>3681.88</v>
      </c>
      <c r="F10" s="15">
        <v>3.8600000000000002E-2</v>
      </c>
      <c r="G10" s="15"/>
    </row>
    <row r="11" spans="1:8" x14ac:dyDescent="0.3">
      <c r="A11" s="12" t="s">
        <v>1826</v>
      </c>
      <c r="B11" s="30" t="s">
        <v>1827</v>
      </c>
      <c r="C11" s="30" t="s">
        <v>1282</v>
      </c>
      <c r="D11" s="13">
        <v>345700</v>
      </c>
      <c r="E11" s="14">
        <v>3622.76</v>
      </c>
      <c r="F11" s="15">
        <v>3.7999999999999999E-2</v>
      </c>
      <c r="G11" s="15"/>
    </row>
    <row r="12" spans="1:8" x14ac:dyDescent="0.3">
      <c r="A12" s="12" t="s">
        <v>1820</v>
      </c>
      <c r="B12" s="30" t="s">
        <v>1821</v>
      </c>
      <c r="C12" s="30" t="s">
        <v>1316</v>
      </c>
      <c r="D12" s="13">
        <v>550000</v>
      </c>
      <c r="E12" s="14">
        <v>3275.8</v>
      </c>
      <c r="F12" s="15">
        <v>3.44E-2</v>
      </c>
      <c r="G12" s="15"/>
    </row>
    <row r="13" spans="1:8" x14ac:dyDescent="0.3">
      <c r="A13" s="12" t="s">
        <v>1721</v>
      </c>
      <c r="B13" s="30" t="s">
        <v>1722</v>
      </c>
      <c r="C13" s="30" t="s">
        <v>1295</v>
      </c>
      <c r="D13" s="13">
        <v>256546</v>
      </c>
      <c r="E13" s="14">
        <v>3233.63</v>
      </c>
      <c r="F13" s="15">
        <v>3.39E-2</v>
      </c>
      <c r="G13" s="15"/>
    </row>
    <row r="14" spans="1:8" x14ac:dyDescent="0.3">
      <c r="A14" s="12" t="s">
        <v>2021</v>
      </c>
      <c r="B14" s="30" t="s">
        <v>2022</v>
      </c>
      <c r="C14" s="30" t="s">
        <v>1243</v>
      </c>
      <c r="D14" s="13">
        <v>1597112</v>
      </c>
      <c r="E14" s="14">
        <v>3124.75</v>
      </c>
      <c r="F14" s="15">
        <v>3.2800000000000003E-2</v>
      </c>
      <c r="G14" s="15"/>
    </row>
    <row r="15" spans="1:8" x14ac:dyDescent="0.3">
      <c r="A15" s="12" t="s">
        <v>2131</v>
      </c>
      <c r="B15" s="30" t="s">
        <v>2132</v>
      </c>
      <c r="C15" s="30" t="s">
        <v>1176</v>
      </c>
      <c r="D15" s="13">
        <v>485349</v>
      </c>
      <c r="E15" s="14">
        <v>3058.91</v>
      </c>
      <c r="F15" s="15">
        <v>3.2099999999999997E-2</v>
      </c>
      <c r="G15" s="15"/>
    </row>
    <row r="16" spans="1:8" x14ac:dyDescent="0.3">
      <c r="A16" s="12" t="s">
        <v>2133</v>
      </c>
      <c r="B16" s="30" t="s">
        <v>2134</v>
      </c>
      <c r="C16" s="30" t="s">
        <v>1129</v>
      </c>
      <c r="D16" s="13">
        <v>215612</v>
      </c>
      <c r="E16" s="14">
        <v>2836.48</v>
      </c>
      <c r="F16" s="15">
        <v>2.98E-2</v>
      </c>
      <c r="G16" s="15"/>
    </row>
    <row r="17" spans="1:7" x14ac:dyDescent="0.3">
      <c r="A17" s="12" t="s">
        <v>2135</v>
      </c>
      <c r="B17" s="30" t="s">
        <v>2136</v>
      </c>
      <c r="C17" s="30" t="s">
        <v>1202</v>
      </c>
      <c r="D17" s="13">
        <v>115000</v>
      </c>
      <c r="E17" s="14">
        <v>2831.88</v>
      </c>
      <c r="F17" s="15">
        <v>2.9700000000000001E-2</v>
      </c>
      <c r="G17" s="15"/>
    </row>
    <row r="18" spans="1:7" x14ac:dyDescent="0.3">
      <c r="A18" s="12" t="s">
        <v>2137</v>
      </c>
      <c r="B18" s="30" t="s">
        <v>2138</v>
      </c>
      <c r="C18" s="30" t="s">
        <v>1176</v>
      </c>
      <c r="D18" s="13">
        <v>355000</v>
      </c>
      <c r="E18" s="14">
        <v>2718.06</v>
      </c>
      <c r="F18" s="15">
        <v>2.8500000000000001E-2</v>
      </c>
      <c r="G18" s="15"/>
    </row>
    <row r="19" spans="1:7" x14ac:dyDescent="0.3">
      <c r="A19" s="12" t="s">
        <v>2055</v>
      </c>
      <c r="B19" s="30" t="s">
        <v>2056</v>
      </c>
      <c r="C19" s="30" t="s">
        <v>1157</v>
      </c>
      <c r="D19" s="13">
        <v>415109</v>
      </c>
      <c r="E19" s="14">
        <v>2639.89</v>
      </c>
      <c r="F19" s="15">
        <v>2.7699999999999999E-2</v>
      </c>
      <c r="G19" s="15"/>
    </row>
    <row r="20" spans="1:7" x14ac:dyDescent="0.3">
      <c r="A20" s="12" t="s">
        <v>2139</v>
      </c>
      <c r="B20" s="30" t="s">
        <v>2140</v>
      </c>
      <c r="C20" s="30" t="s">
        <v>1248</v>
      </c>
      <c r="D20" s="13">
        <v>246792</v>
      </c>
      <c r="E20" s="14">
        <v>2614.64</v>
      </c>
      <c r="F20" s="15">
        <v>2.7400000000000001E-2</v>
      </c>
      <c r="G20" s="15"/>
    </row>
    <row r="21" spans="1:7" x14ac:dyDescent="0.3">
      <c r="A21" s="12" t="s">
        <v>1845</v>
      </c>
      <c r="B21" s="30" t="s">
        <v>1846</v>
      </c>
      <c r="C21" s="30" t="s">
        <v>1248</v>
      </c>
      <c r="D21" s="13">
        <v>130000</v>
      </c>
      <c r="E21" s="14">
        <v>2597.79</v>
      </c>
      <c r="F21" s="15">
        <v>2.7300000000000001E-2</v>
      </c>
      <c r="G21" s="15"/>
    </row>
    <row r="22" spans="1:7" x14ac:dyDescent="0.3">
      <c r="A22" s="12" t="s">
        <v>1960</v>
      </c>
      <c r="B22" s="30" t="s">
        <v>1961</v>
      </c>
      <c r="C22" s="30" t="s">
        <v>1962</v>
      </c>
      <c r="D22" s="13">
        <v>330000</v>
      </c>
      <c r="E22" s="14">
        <v>2556.35</v>
      </c>
      <c r="F22" s="15">
        <v>2.6800000000000001E-2</v>
      </c>
      <c r="G22" s="15"/>
    </row>
    <row r="23" spans="1:7" x14ac:dyDescent="0.3">
      <c r="A23" s="12" t="s">
        <v>2141</v>
      </c>
      <c r="B23" s="30" t="s">
        <v>2142</v>
      </c>
      <c r="C23" s="30" t="s">
        <v>1248</v>
      </c>
      <c r="D23" s="13">
        <v>322792</v>
      </c>
      <c r="E23" s="14">
        <v>2290.0500000000002</v>
      </c>
      <c r="F23" s="15">
        <v>2.4E-2</v>
      </c>
      <c r="G23" s="15"/>
    </row>
    <row r="24" spans="1:7" x14ac:dyDescent="0.3">
      <c r="A24" s="12" t="s">
        <v>2143</v>
      </c>
      <c r="B24" s="30" t="s">
        <v>2144</v>
      </c>
      <c r="C24" s="30" t="s">
        <v>1803</v>
      </c>
      <c r="D24" s="13">
        <v>415000</v>
      </c>
      <c r="E24" s="14">
        <v>2240.79</v>
      </c>
      <c r="F24" s="15">
        <v>2.35E-2</v>
      </c>
      <c r="G24" s="15"/>
    </row>
    <row r="25" spans="1:7" x14ac:dyDescent="0.3">
      <c r="A25" s="12" t="s">
        <v>1868</v>
      </c>
      <c r="B25" s="30" t="s">
        <v>1869</v>
      </c>
      <c r="C25" s="30" t="s">
        <v>1316</v>
      </c>
      <c r="D25" s="13">
        <v>100000</v>
      </c>
      <c r="E25" s="14">
        <v>2181.4</v>
      </c>
      <c r="F25" s="15">
        <v>2.29E-2</v>
      </c>
      <c r="G25" s="15"/>
    </row>
    <row r="26" spans="1:7" x14ac:dyDescent="0.3">
      <c r="A26" s="12" t="s">
        <v>2145</v>
      </c>
      <c r="B26" s="30" t="s">
        <v>2146</v>
      </c>
      <c r="C26" s="30" t="s">
        <v>1183</v>
      </c>
      <c r="D26" s="13">
        <v>500000</v>
      </c>
      <c r="E26" s="14">
        <v>2130</v>
      </c>
      <c r="F26" s="15">
        <v>2.24E-2</v>
      </c>
      <c r="G26" s="15"/>
    </row>
    <row r="27" spans="1:7" x14ac:dyDescent="0.3">
      <c r="A27" s="12" t="s">
        <v>1708</v>
      </c>
      <c r="B27" s="30" t="s">
        <v>1709</v>
      </c>
      <c r="C27" s="30" t="s">
        <v>1276</v>
      </c>
      <c r="D27" s="13">
        <v>201304</v>
      </c>
      <c r="E27" s="14">
        <v>2065.6799999999998</v>
      </c>
      <c r="F27" s="15">
        <v>2.1700000000000001E-2</v>
      </c>
      <c r="G27" s="15"/>
    </row>
    <row r="28" spans="1:7" x14ac:dyDescent="0.3">
      <c r="A28" s="12" t="s">
        <v>1704</v>
      </c>
      <c r="B28" s="30" t="s">
        <v>1705</v>
      </c>
      <c r="C28" s="30" t="s">
        <v>1316</v>
      </c>
      <c r="D28" s="13">
        <v>40000</v>
      </c>
      <c r="E28" s="14">
        <v>1967.24</v>
      </c>
      <c r="F28" s="15">
        <v>2.06E-2</v>
      </c>
      <c r="G28" s="15"/>
    </row>
    <row r="29" spans="1:7" x14ac:dyDescent="0.3">
      <c r="A29" s="12" t="s">
        <v>2147</v>
      </c>
      <c r="B29" s="30" t="s">
        <v>2148</v>
      </c>
      <c r="C29" s="30" t="s">
        <v>1230</v>
      </c>
      <c r="D29" s="13">
        <v>435000</v>
      </c>
      <c r="E29" s="14">
        <v>1949.45</v>
      </c>
      <c r="F29" s="15">
        <v>2.0500000000000001E-2</v>
      </c>
      <c r="G29" s="15"/>
    </row>
    <row r="30" spans="1:7" x14ac:dyDescent="0.3">
      <c r="A30" s="12" t="s">
        <v>1787</v>
      </c>
      <c r="B30" s="30" t="s">
        <v>1788</v>
      </c>
      <c r="C30" s="30" t="s">
        <v>1375</v>
      </c>
      <c r="D30" s="13">
        <v>390000</v>
      </c>
      <c r="E30" s="14">
        <v>1942.98</v>
      </c>
      <c r="F30" s="15">
        <v>2.0400000000000001E-2</v>
      </c>
      <c r="G30" s="15"/>
    </row>
    <row r="31" spans="1:7" x14ac:dyDescent="0.3">
      <c r="A31" s="12" t="s">
        <v>2149</v>
      </c>
      <c r="B31" s="30" t="s">
        <v>2150</v>
      </c>
      <c r="C31" s="30" t="s">
        <v>1144</v>
      </c>
      <c r="D31" s="13">
        <v>260000</v>
      </c>
      <c r="E31" s="14">
        <v>1832.61</v>
      </c>
      <c r="F31" s="15">
        <v>1.9199999999999998E-2</v>
      </c>
      <c r="G31" s="15"/>
    </row>
    <row r="32" spans="1:7" x14ac:dyDescent="0.3">
      <c r="A32" s="12" t="s">
        <v>1725</v>
      </c>
      <c r="B32" s="30" t="s">
        <v>1726</v>
      </c>
      <c r="C32" s="30" t="s">
        <v>1129</v>
      </c>
      <c r="D32" s="13">
        <v>183430</v>
      </c>
      <c r="E32" s="14">
        <v>1786.52</v>
      </c>
      <c r="F32" s="15">
        <v>1.8700000000000001E-2</v>
      </c>
      <c r="G32" s="15"/>
    </row>
    <row r="33" spans="1:7" x14ac:dyDescent="0.3">
      <c r="A33" s="12" t="s">
        <v>2151</v>
      </c>
      <c r="B33" s="30" t="s">
        <v>2152</v>
      </c>
      <c r="C33" s="30" t="s">
        <v>2153</v>
      </c>
      <c r="D33" s="13">
        <v>300000</v>
      </c>
      <c r="E33" s="14">
        <v>1539.45</v>
      </c>
      <c r="F33" s="15">
        <v>1.6199999999999999E-2</v>
      </c>
      <c r="G33" s="15"/>
    </row>
    <row r="34" spans="1:7" x14ac:dyDescent="0.3">
      <c r="A34" s="12" t="s">
        <v>2073</v>
      </c>
      <c r="B34" s="30" t="s">
        <v>2074</v>
      </c>
      <c r="C34" s="30" t="s">
        <v>1295</v>
      </c>
      <c r="D34" s="13">
        <v>1100000</v>
      </c>
      <c r="E34" s="14">
        <v>1469.05</v>
      </c>
      <c r="F34" s="15">
        <v>1.54E-2</v>
      </c>
      <c r="G34" s="15"/>
    </row>
    <row r="35" spans="1:7" x14ac:dyDescent="0.3">
      <c r="A35" s="12" t="s">
        <v>1910</v>
      </c>
      <c r="B35" s="30" t="s">
        <v>1911</v>
      </c>
      <c r="C35" s="30" t="s">
        <v>1116</v>
      </c>
      <c r="D35" s="13">
        <v>3000000</v>
      </c>
      <c r="E35" s="14">
        <v>1434</v>
      </c>
      <c r="F35" s="15">
        <v>1.4999999999999999E-2</v>
      </c>
      <c r="G35" s="15"/>
    </row>
    <row r="36" spans="1:7" x14ac:dyDescent="0.3">
      <c r="A36" s="12" t="s">
        <v>2154</v>
      </c>
      <c r="B36" s="30" t="s">
        <v>2155</v>
      </c>
      <c r="C36" s="30" t="s">
        <v>1316</v>
      </c>
      <c r="D36" s="13">
        <v>148832</v>
      </c>
      <c r="E36" s="14">
        <v>1365.24</v>
      </c>
      <c r="F36" s="15">
        <v>1.43E-2</v>
      </c>
      <c r="G36" s="15"/>
    </row>
    <row r="37" spans="1:7" x14ac:dyDescent="0.3">
      <c r="A37" s="12" t="s">
        <v>2156</v>
      </c>
      <c r="B37" s="30" t="s">
        <v>2157</v>
      </c>
      <c r="C37" s="30" t="s">
        <v>1282</v>
      </c>
      <c r="D37" s="13">
        <v>440000</v>
      </c>
      <c r="E37" s="14">
        <v>1327.92</v>
      </c>
      <c r="F37" s="15">
        <v>1.3899999999999999E-2</v>
      </c>
      <c r="G37" s="15"/>
    </row>
    <row r="38" spans="1:7" x14ac:dyDescent="0.3">
      <c r="A38" s="12" t="s">
        <v>2057</v>
      </c>
      <c r="B38" s="30" t="s">
        <v>2058</v>
      </c>
      <c r="C38" s="30" t="s">
        <v>1129</v>
      </c>
      <c r="D38" s="13">
        <v>73000</v>
      </c>
      <c r="E38" s="14">
        <v>1316.12</v>
      </c>
      <c r="F38" s="15">
        <v>1.38E-2</v>
      </c>
      <c r="G38" s="15"/>
    </row>
    <row r="39" spans="1:7" x14ac:dyDescent="0.3">
      <c r="A39" s="12" t="s">
        <v>1706</v>
      </c>
      <c r="B39" s="30" t="s">
        <v>1707</v>
      </c>
      <c r="C39" s="30" t="s">
        <v>1219</v>
      </c>
      <c r="D39" s="13">
        <v>258378</v>
      </c>
      <c r="E39" s="14">
        <v>1298.48</v>
      </c>
      <c r="F39" s="15">
        <v>1.3599999999999999E-2</v>
      </c>
      <c r="G39" s="15"/>
    </row>
    <row r="40" spans="1:7" x14ac:dyDescent="0.3">
      <c r="A40" s="12" t="s">
        <v>2087</v>
      </c>
      <c r="B40" s="30" t="s">
        <v>2088</v>
      </c>
      <c r="C40" s="30" t="s">
        <v>1276</v>
      </c>
      <c r="D40" s="13">
        <v>90000</v>
      </c>
      <c r="E40" s="14">
        <v>1275.98</v>
      </c>
      <c r="F40" s="15">
        <v>1.34E-2</v>
      </c>
      <c r="G40" s="15"/>
    </row>
    <row r="41" spans="1:7" x14ac:dyDescent="0.3">
      <c r="A41" s="12" t="s">
        <v>2158</v>
      </c>
      <c r="B41" s="30" t="s">
        <v>2159</v>
      </c>
      <c r="C41" s="30" t="s">
        <v>1803</v>
      </c>
      <c r="D41" s="13">
        <v>185000</v>
      </c>
      <c r="E41" s="14">
        <v>1157.73</v>
      </c>
      <c r="F41" s="15">
        <v>1.21E-2</v>
      </c>
      <c r="G41" s="15"/>
    </row>
    <row r="42" spans="1:7" x14ac:dyDescent="0.3">
      <c r="A42" s="12" t="s">
        <v>2160</v>
      </c>
      <c r="B42" s="30" t="s">
        <v>2161</v>
      </c>
      <c r="C42" s="30" t="s">
        <v>1803</v>
      </c>
      <c r="D42" s="13">
        <v>188692</v>
      </c>
      <c r="E42" s="14">
        <v>1127.53</v>
      </c>
      <c r="F42" s="15">
        <v>1.18E-2</v>
      </c>
      <c r="G42" s="15"/>
    </row>
    <row r="43" spans="1:7" x14ac:dyDescent="0.3">
      <c r="A43" s="12" t="s">
        <v>2162</v>
      </c>
      <c r="B43" s="30" t="s">
        <v>2163</v>
      </c>
      <c r="C43" s="30" t="s">
        <v>1248</v>
      </c>
      <c r="D43" s="13">
        <v>199183</v>
      </c>
      <c r="E43" s="14">
        <v>1037.74</v>
      </c>
      <c r="F43" s="15">
        <v>1.09E-2</v>
      </c>
      <c r="G43" s="15"/>
    </row>
    <row r="44" spans="1:7" x14ac:dyDescent="0.3">
      <c r="A44" s="12" t="s">
        <v>2164</v>
      </c>
      <c r="B44" s="30" t="s">
        <v>2165</v>
      </c>
      <c r="C44" s="30" t="s">
        <v>1176</v>
      </c>
      <c r="D44" s="13">
        <v>120000</v>
      </c>
      <c r="E44" s="14">
        <v>1001.1</v>
      </c>
      <c r="F44" s="15">
        <v>1.0500000000000001E-2</v>
      </c>
      <c r="G44" s="15"/>
    </row>
    <row r="45" spans="1:7" x14ac:dyDescent="0.3">
      <c r="A45" s="12" t="s">
        <v>2166</v>
      </c>
      <c r="B45" s="30" t="s">
        <v>2167</v>
      </c>
      <c r="C45" s="30" t="s">
        <v>1176</v>
      </c>
      <c r="D45" s="13">
        <v>367954</v>
      </c>
      <c r="E45" s="14">
        <v>989.61</v>
      </c>
      <c r="F45" s="15">
        <v>1.04E-2</v>
      </c>
      <c r="G45" s="15"/>
    </row>
    <row r="46" spans="1:7" x14ac:dyDescent="0.3">
      <c r="A46" s="12" t="s">
        <v>2168</v>
      </c>
      <c r="B46" s="30" t="s">
        <v>2169</v>
      </c>
      <c r="C46" s="30" t="s">
        <v>1295</v>
      </c>
      <c r="D46" s="13">
        <v>120000</v>
      </c>
      <c r="E46" s="14">
        <v>973.68</v>
      </c>
      <c r="F46" s="15">
        <v>1.0200000000000001E-2</v>
      </c>
      <c r="G46" s="15"/>
    </row>
    <row r="47" spans="1:7" x14ac:dyDescent="0.3">
      <c r="A47" s="12" t="s">
        <v>2170</v>
      </c>
      <c r="B47" s="30" t="s">
        <v>2171</v>
      </c>
      <c r="C47" s="30" t="s">
        <v>1230</v>
      </c>
      <c r="D47" s="13">
        <v>40000</v>
      </c>
      <c r="E47" s="14">
        <v>950.18</v>
      </c>
      <c r="F47" s="15">
        <v>0.01</v>
      </c>
      <c r="G47" s="15"/>
    </row>
    <row r="48" spans="1:7" x14ac:dyDescent="0.3">
      <c r="A48" s="12" t="s">
        <v>2172</v>
      </c>
      <c r="B48" s="30" t="s">
        <v>2173</v>
      </c>
      <c r="C48" s="30" t="s">
        <v>1375</v>
      </c>
      <c r="D48" s="13">
        <v>120000</v>
      </c>
      <c r="E48" s="14">
        <v>889.74</v>
      </c>
      <c r="F48" s="15">
        <v>9.2999999999999992E-3</v>
      </c>
      <c r="G48" s="15"/>
    </row>
    <row r="49" spans="1:7" x14ac:dyDescent="0.3">
      <c r="A49" s="12" t="s">
        <v>1668</v>
      </c>
      <c r="B49" s="30" t="s">
        <v>1669</v>
      </c>
      <c r="C49" s="30" t="s">
        <v>1176</v>
      </c>
      <c r="D49" s="13">
        <v>53286</v>
      </c>
      <c r="E49" s="14">
        <v>754.29</v>
      </c>
      <c r="F49" s="15">
        <v>7.9000000000000008E-3</v>
      </c>
      <c r="G49" s="15"/>
    </row>
    <row r="50" spans="1:7" x14ac:dyDescent="0.3">
      <c r="A50" s="12" t="s">
        <v>2174</v>
      </c>
      <c r="B50" s="30" t="s">
        <v>2175</v>
      </c>
      <c r="C50" s="30" t="s">
        <v>1152</v>
      </c>
      <c r="D50" s="13">
        <v>200000</v>
      </c>
      <c r="E50" s="14">
        <v>675</v>
      </c>
      <c r="F50" s="15">
        <v>7.1000000000000004E-3</v>
      </c>
      <c r="G50" s="15"/>
    </row>
    <row r="51" spans="1:7" x14ac:dyDescent="0.3">
      <c r="A51" s="12" t="s">
        <v>2176</v>
      </c>
      <c r="B51" s="30" t="s">
        <v>2177</v>
      </c>
      <c r="C51" s="30" t="s">
        <v>1661</v>
      </c>
      <c r="D51" s="13">
        <v>50000</v>
      </c>
      <c r="E51" s="14">
        <v>633.9</v>
      </c>
      <c r="F51" s="15">
        <v>6.7000000000000002E-3</v>
      </c>
      <c r="G51" s="15"/>
    </row>
    <row r="52" spans="1:7" x14ac:dyDescent="0.3">
      <c r="A52" s="12" t="s">
        <v>2178</v>
      </c>
      <c r="B52" s="30" t="s">
        <v>2179</v>
      </c>
      <c r="C52" s="30" t="s">
        <v>1202</v>
      </c>
      <c r="D52" s="13">
        <v>32626</v>
      </c>
      <c r="E52" s="14">
        <v>323.39</v>
      </c>
      <c r="F52" s="15">
        <v>3.3999999999999998E-3</v>
      </c>
      <c r="G52" s="15"/>
    </row>
    <row r="53" spans="1:7" x14ac:dyDescent="0.3">
      <c r="A53" s="12" t="s">
        <v>2180</v>
      </c>
      <c r="B53" s="30" t="s">
        <v>2181</v>
      </c>
      <c r="C53" s="30" t="s">
        <v>1176</v>
      </c>
      <c r="D53" s="13">
        <v>307914</v>
      </c>
      <c r="E53" s="14">
        <v>270.95999999999998</v>
      </c>
      <c r="F53" s="15">
        <v>2.8E-3</v>
      </c>
      <c r="G53" s="15"/>
    </row>
    <row r="54" spans="1:7" x14ac:dyDescent="0.3">
      <c r="A54" s="12" t="s">
        <v>1431</v>
      </c>
      <c r="B54" s="30" t="s">
        <v>1432</v>
      </c>
      <c r="C54" s="30" t="s">
        <v>1176</v>
      </c>
      <c r="D54" s="13">
        <v>1000</v>
      </c>
      <c r="E54" s="14">
        <v>8.17</v>
      </c>
      <c r="F54" s="15">
        <v>1E-4</v>
      </c>
      <c r="G54" s="15"/>
    </row>
    <row r="55" spans="1:7" x14ac:dyDescent="0.3">
      <c r="A55" s="12" t="s">
        <v>1286</v>
      </c>
      <c r="B55" s="30" t="s">
        <v>1287</v>
      </c>
      <c r="C55" s="30" t="s">
        <v>1288</v>
      </c>
      <c r="D55" s="13">
        <v>100</v>
      </c>
      <c r="E55" s="14">
        <v>5.12</v>
      </c>
      <c r="F55" s="15">
        <v>1E-4</v>
      </c>
      <c r="G55" s="15"/>
    </row>
    <row r="56" spans="1:7" x14ac:dyDescent="0.3">
      <c r="A56" s="16" t="s">
        <v>120</v>
      </c>
      <c r="B56" s="31"/>
      <c r="C56" s="31"/>
      <c r="D56" s="17"/>
      <c r="E56" s="37">
        <v>88589.33</v>
      </c>
      <c r="F56" s="38">
        <v>0.9294</v>
      </c>
      <c r="G56" s="20"/>
    </row>
    <row r="57" spans="1:7" x14ac:dyDescent="0.3">
      <c r="A57" s="16" t="s">
        <v>1453</v>
      </c>
      <c r="B57" s="30"/>
      <c r="C57" s="30"/>
      <c r="D57" s="13"/>
      <c r="E57" s="14"/>
      <c r="F57" s="15"/>
      <c r="G57" s="15"/>
    </row>
    <row r="58" spans="1:7" x14ac:dyDescent="0.3">
      <c r="A58" s="16" t="s">
        <v>120</v>
      </c>
      <c r="B58" s="30"/>
      <c r="C58" s="30"/>
      <c r="D58" s="13"/>
      <c r="E58" s="39" t="s">
        <v>112</v>
      </c>
      <c r="F58" s="40" t="s">
        <v>112</v>
      </c>
      <c r="G58" s="15"/>
    </row>
    <row r="59" spans="1:7" x14ac:dyDescent="0.3">
      <c r="A59" s="21" t="s">
        <v>150</v>
      </c>
      <c r="B59" s="32"/>
      <c r="C59" s="32"/>
      <c r="D59" s="22"/>
      <c r="E59" s="27">
        <v>88589.33</v>
      </c>
      <c r="F59" s="28">
        <v>0.9294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6" t="s">
        <v>1454</v>
      </c>
      <c r="B61" s="30"/>
      <c r="C61" s="30"/>
      <c r="D61" s="13"/>
      <c r="E61" s="14"/>
      <c r="F61" s="15"/>
      <c r="G61" s="15"/>
    </row>
    <row r="62" spans="1:7" x14ac:dyDescent="0.3">
      <c r="A62" s="16" t="s">
        <v>1455</v>
      </c>
      <c r="B62" s="30"/>
      <c r="C62" s="30"/>
      <c r="D62" s="13"/>
      <c r="E62" s="14"/>
      <c r="F62" s="15"/>
      <c r="G62" s="15"/>
    </row>
    <row r="63" spans="1:7" x14ac:dyDescent="0.3">
      <c r="A63" s="12" t="s">
        <v>1466</v>
      </c>
      <c r="B63" s="30"/>
      <c r="C63" s="30" t="s">
        <v>1176</v>
      </c>
      <c r="D63" s="13">
        <v>404000</v>
      </c>
      <c r="E63" s="14">
        <v>3320.68</v>
      </c>
      <c r="F63" s="15">
        <v>3.4845000000000001E-2</v>
      </c>
      <c r="G63" s="15"/>
    </row>
    <row r="64" spans="1:7" x14ac:dyDescent="0.3">
      <c r="A64" s="12" t="s">
        <v>1728</v>
      </c>
      <c r="B64" s="30"/>
      <c r="C64" s="30" t="s">
        <v>1729</v>
      </c>
      <c r="D64" s="13">
        <v>7950</v>
      </c>
      <c r="E64" s="14">
        <v>1543.43</v>
      </c>
      <c r="F64" s="15">
        <v>1.6195000000000001E-2</v>
      </c>
      <c r="G64" s="15"/>
    </row>
    <row r="65" spans="1:7" x14ac:dyDescent="0.3">
      <c r="A65" s="12" t="s">
        <v>1534</v>
      </c>
      <c r="B65" s="30"/>
      <c r="C65" s="30" t="s">
        <v>1288</v>
      </c>
      <c r="D65" s="13">
        <v>17400</v>
      </c>
      <c r="E65" s="14">
        <v>897.59</v>
      </c>
      <c r="F65" s="15">
        <v>9.4179999999999993E-3</v>
      </c>
      <c r="G65" s="15"/>
    </row>
    <row r="66" spans="1:7" x14ac:dyDescent="0.3">
      <c r="A66" s="16" t="s">
        <v>120</v>
      </c>
      <c r="B66" s="31"/>
      <c r="C66" s="31"/>
      <c r="D66" s="17"/>
      <c r="E66" s="37">
        <v>5761.7</v>
      </c>
      <c r="F66" s="38">
        <v>6.0457999999999998E-2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150</v>
      </c>
      <c r="B70" s="32"/>
      <c r="C70" s="32"/>
      <c r="D70" s="22"/>
      <c r="E70" s="18">
        <v>5761.7</v>
      </c>
      <c r="F70" s="19">
        <v>6.0457999999999998E-2</v>
      </c>
      <c r="G70" s="20"/>
    </row>
    <row r="71" spans="1:7" x14ac:dyDescent="0.3">
      <c r="A71" s="12"/>
      <c r="B71" s="30"/>
      <c r="C71" s="30"/>
      <c r="D71" s="13"/>
      <c r="E71" s="14"/>
      <c r="F71" s="15"/>
      <c r="G71" s="15"/>
    </row>
    <row r="72" spans="1:7" x14ac:dyDescent="0.3">
      <c r="A72" s="16" t="s">
        <v>113</v>
      </c>
      <c r="B72" s="30"/>
      <c r="C72" s="30"/>
      <c r="D72" s="13"/>
      <c r="E72" s="14"/>
      <c r="F72" s="15"/>
      <c r="G72" s="15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6" t="s">
        <v>114</v>
      </c>
      <c r="B74" s="30"/>
      <c r="C74" s="30"/>
      <c r="D74" s="13"/>
      <c r="E74" s="14"/>
      <c r="F74" s="15"/>
      <c r="G74" s="15"/>
    </row>
    <row r="75" spans="1:7" x14ac:dyDescent="0.3">
      <c r="A75" s="12" t="s">
        <v>1630</v>
      </c>
      <c r="B75" s="30" t="s">
        <v>1631</v>
      </c>
      <c r="C75" s="30" t="s">
        <v>117</v>
      </c>
      <c r="D75" s="13">
        <v>400000</v>
      </c>
      <c r="E75" s="14">
        <v>394.95</v>
      </c>
      <c r="F75" s="15">
        <v>4.1000000000000003E-3</v>
      </c>
      <c r="G75" s="15">
        <v>6.7589999999999997E-2</v>
      </c>
    </row>
    <row r="76" spans="1:7" x14ac:dyDescent="0.3">
      <c r="A76" s="12" t="s">
        <v>1616</v>
      </c>
      <c r="B76" s="30" t="s">
        <v>1617</v>
      </c>
      <c r="C76" s="30" t="s">
        <v>117</v>
      </c>
      <c r="D76" s="13">
        <v>300000</v>
      </c>
      <c r="E76" s="14">
        <v>297.77</v>
      </c>
      <c r="F76" s="15">
        <v>3.0999999999999999E-3</v>
      </c>
      <c r="G76" s="15">
        <v>6.6654000000000005E-2</v>
      </c>
    </row>
    <row r="77" spans="1:7" x14ac:dyDescent="0.3">
      <c r="A77" s="12" t="s">
        <v>1774</v>
      </c>
      <c r="B77" s="30" t="s">
        <v>1775</v>
      </c>
      <c r="C77" s="30" t="s">
        <v>117</v>
      </c>
      <c r="D77" s="13">
        <v>300000</v>
      </c>
      <c r="E77" s="14">
        <v>296.61</v>
      </c>
      <c r="F77" s="15">
        <v>3.0999999999999999E-3</v>
      </c>
      <c r="G77" s="15">
        <v>6.7350999999999994E-2</v>
      </c>
    </row>
    <row r="78" spans="1:7" x14ac:dyDescent="0.3">
      <c r="A78" s="12" t="s">
        <v>1776</v>
      </c>
      <c r="B78" s="30" t="s">
        <v>1777</v>
      </c>
      <c r="C78" s="30" t="s">
        <v>117</v>
      </c>
      <c r="D78" s="13">
        <v>300000</v>
      </c>
      <c r="E78" s="14">
        <v>295.83</v>
      </c>
      <c r="F78" s="15">
        <v>3.0999999999999999E-3</v>
      </c>
      <c r="G78" s="15">
        <v>6.7697999999999994E-2</v>
      </c>
    </row>
    <row r="79" spans="1:7" x14ac:dyDescent="0.3">
      <c r="A79" s="16" t="s">
        <v>120</v>
      </c>
      <c r="B79" s="31"/>
      <c r="C79" s="31"/>
      <c r="D79" s="17"/>
      <c r="E79" s="37">
        <v>1285.1600000000001</v>
      </c>
      <c r="F79" s="38">
        <v>1.34E-2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21" t="s">
        <v>150</v>
      </c>
      <c r="B81" s="32"/>
      <c r="C81" s="32"/>
      <c r="D81" s="22"/>
      <c r="E81" s="18">
        <v>1285.1600000000001</v>
      </c>
      <c r="F81" s="19">
        <v>1.34E-2</v>
      </c>
      <c r="G81" s="20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16" t="s">
        <v>151</v>
      </c>
      <c r="B84" s="30"/>
      <c r="C84" s="30"/>
      <c r="D84" s="13"/>
      <c r="E84" s="14"/>
      <c r="F84" s="15"/>
      <c r="G84" s="15"/>
    </row>
    <row r="85" spans="1:7" x14ac:dyDescent="0.3">
      <c r="A85" s="12" t="s">
        <v>152</v>
      </c>
      <c r="B85" s="30"/>
      <c r="C85" s="30"/>
      <c r="D85" s="13"/>
      <c r="E85" s="14">
        <v>5354.03</v>
      </c>
      <c r="F85" s="15">
        <v>5.62E-2</v>
      </c>
      <c r="G85" s="15">
        <v>6.6409999999999997E-2</v>
      </c>
    </row>
    <row r="86" spans="1:7" x14ac:dyDescent="0.3">
      <c r="A86" s="16" t="s">
        <v>120</v>
      </c>
      <c r="B86" s="31"/>
      <c r="C86" s="31"/>
      <c r="D86" s="17"/>
      <c r="E86" s="37">
        <v>5354.03</v>
      </c>
      <c r="F86" s="38">
        <v>5.62E-2</v>
      </c>
      <c r="G86" s="20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21" t="s">
        <v>150</v>
      </c>
      <c r="B88" s="32"/>
      <c r="C88" s="32"/>
      <c r="D88" s="22"/>
      <c r="E88" s="18">
        <v>5354.03</v>
      </c>
      <c r="F88" s="19">
        <v>5.62E-2</v>
      </c>
      <c r="G88" s="20"/>
    </row>
    <row r="89" spans="1:7" x14ac:dyDescent="0.3">
      <c r="A89" s="12" t="s">
        <v>153</v>
      </c>
      <c r="B89" s="30"/>
      <c r="C89" s="30"/>
      <c r="D89" s="13"/>
      <c r="E89" s="14">
        <v>0.97413930000000004</v>
      </c>
      <c r="F89" s="15">
        <v>1.0000000000000001E-5</v>
      </c>
      <c r="G89" s="15"/>
    </row>
    <row r="90" spans="1:7" x14ac:dyDescent="0.3">
      <c r="A90" s="12" t="s">
        <v>154</v>
      </c>
      <c r="B90" s="30"/>
      <c r="C90" s="30"/>
      <c r="D90" s="13"/>
      <c r="E90" s="14">
        <v>68.775860699999996</v>
      </c>
      <c r="F90" s="15">
        <v>9.8999999999999999E-4</v>
      </c>
      <c r="G90" s="15">
        <v>6.6409999999999997E-2</v>
      </c>
    </row>
    <row r="91" spans="1:7" x14ac:dyDescent="0.3">
      <c r="A91" s="25" t="s">
        <v>155</v>
      </c>
      <c r="B91" s="33"/>
      <c r="C91" s="33"/>
      <c r="D91" s="26"/>
      <c r="E91" s="27">
        <v>95298.27</v>
      </c>
      <c r="F91" s="28">
        <v>1</v>
      </c>
      <c r="G91" s="28"/>
    </row>
    <row r="93" spans="1:7" x14ac:dyDescent="0.3">
      <c r="A93" s="1" t="s">
        <v>1654</v>
      </c>
    </row>
    <row r="96" spans="1:7" x14ac:dyDescent="0.3">
      <c r="A96" s="1" t="s">
        <v>158</v>
      </c>
    </row>
    <row r="97" spans="1:5" x14ac:dyDescent="0.3">
      <c r="A97" s="47" t="s">
        <v>159</v>
      </c>
      <c r="B97" s="34" t="s">
        <v>112</v>
      </c>
    </row>
    <row r="98" spans="1:5" x14ac:dyDescent="0.3">
      <c r="A98" t="s">
        <v>160</v>
      </c>
    </row>
    <row r="99" spans="1:5" x14ac:dyDescent="0.3">
      <c r="A99" t="s">
        <v>161</v>
      </c>
      <c r="B99" t="s">
        <v>162</v>
      </c>
      <c r="C99" t="s">
        <v>162</v>
      </c>
    </row>
    <row r="100" spans="1:5" x14ac:dyDescent="0.3">
      <c r="B100" s="48">
        <v>45138</v>
      </c>
      <c r="C100" s="48">
        <v>45169</v>
      </c>
    </row>
    <row r="101" spans="1:5" x14ac:dyDescent="0.3">
      <c r="A101" t="s">
        <v>166</v>
      </c>
      <c r="B101">
        <v>21.018000000000001</v>
      </c>
      <c r="C101">
        <v>21.612200000000001</v>
      </c>
      <c r="E101" s="2"/>
    </row>
    <row r="102" spans="1:5" x14ac:dyDescent="0.3">
      <c r="A102" t="s">
        <v>167</v>
      </c>
      <c r="B102">
        <v>21.018000000000001</v>
      </c>
      <c r="C102">
        <v>21.612200000000001</v>
      </c>
      <c r="E102" s="2"/>
    </row>
    <row r="103" spans="1:5" x14ac:dyDescent="0.3">
      <c r="A103" t="s">
        <v>630</v>
      </c>
      <c r="B103">
        <v>20.128699999999998</v>
      </c>
      <c r="C103">
        <v>20.673999999999999</v>
      </c>
      <c r="E103" s="2"/>
    </row>
    <row r="104" spans="1:5" x14ac:dyDescent="0.3">
      <c r="A104" t="s">
        <v>631</v>
      </c>
      <c r="B104">
        <v>20.127700000000001</v>
      </c>
      <c r="C104">
        <v>20.672999999999998</v>
      </c>
      <c r="E104" s="2"/>
    </row>
    <row r="105" spans="1:5" x14ac:dyDescent="0.3">
      <c r="E105" s="2"/>
    </row>
    <row r="106" spans="1:5" x14ac:dyDescent="0.3">
      <c r="A106" t="s">
        <v>177</v>
      </c>
      <c r="B106" s="34" t="s">
        <v>112</v>
      </c>
    </row>
    <row r="107" spans="1:5" x14ac:dyDescent="0.3">
      <c r="A107" t="s">
        <v>178</v>
      </c>
      <c r="B107" s="34" t="s">
        <v>112</v>
      </c>
    </row>
    <row r="108" spans="1:5" ht="28.95" customHeight="1" x14ac:dyDescent="0.3">
      <c r="A108" s="47" t="s">
        <v>179</v>
      </c>
      <c r="B108" s="34" t="s">
        <v>112</v>
      </c>
    </row>
    <row r="109" spans="1:5" ht="28.95" customHeight="1" x14ac:dyDescent="0.3">
      <c r="A109" s="47" t="s">
        <v>180</v>
      </c>
      <c r="B109" s="34" t="s">
        <v>112</v>
      </c>
    </row>
    <row r="110" spans="1:5" x14ac:dyDescent="0.3">
      <c r="A110" t="s">
        <v>1655</v>
      </c>
      <c r="B110" s="49">
        <v>0.80163700000000004</v>
      </c>
    </row>
    <row r="111" spans="1:5" ht="43.5" customHeight="1" x14ac:dyDescent="0.3">
      <c r="A111" s="47" t="s">
        <v>182</v>
      </c>
      <c r="B111" s="34">
        <v>5761.6985750000003</v>
      </c>
    </row>
    <row r="112" spans="1:5" ht="28.95" customHeight="1" x14ac:dyDescent="0.3">
      <c r="A112" s="47" t="s">
        <v>183</v>
      </c>
      <c r="B112" s="34" t="s">
        <v>112</v>
      </c>
    </row>
    <row r="113" spans="1:4" ht="28.95" customHeight="1" x14ac:dyDescent="0.3">
      <c r="A113" s="47" t="s">
        <v>184</v>
      </c>
      <c r="B113" s="34" t="s">
        <v>112</v>
      </c>
    </row>
    <row r="114" spans="1:4" x14ac:dyDescent="0.3">
      <c r="A114" t="s">
        <v>185</v>
      </c>
      <c r="B114" s="34" t="s">
        <v>112</v>
      </c>
    </row>
    <row r="115" spans="1:4" x14ac:dyDescent="0.3">
      <c r="A115" t="s">
        <v>186</v>
      </c>
      <c r="B115" s="34" t="s">
        <v>112</v>
      </c>
    </row>
    <row r="117" spans="1:4" ht="70.05" customHeight="1" x14ac:dyDescent="0.3">
      <c r="A117" s="72" t="s">
        <v>196</v>
      </c>
      <c r="B117" s="72" t="s">
        <v>197</v>
      </c>
      <c r="C117" s="72" t="s">
        <v>5</v>
      </c>
      <c r="D117" s="72" t="s">
        <v>6</v>
      </c>
    </row>
    <row r="118" spans="1:4" ht="70.05" customHeight="1" x14ac:dyDescent="0.3">
      <c r="A118" s="72" t="s">
        <v>2182</v>
      </c>
      <c r="B118" s="72"/>
      <c r="C118" s="72" t="s">
        <v>74</v>
      </c>
      <c r="D11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98"/>
  <sheetViews>
    <sheetView showGridLines="0" workbookViewId="0">
      <pane ySplit="4" topLeftCell="A5" activePane="bottomLeft" state="frozen"/>
      <selection pane="bottomLeft" activeCell="B9" sqref="B9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2183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2184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1400</v>
      </c>
      <c r="B8" s="30" t="s">
        <v>1401</v>
      </c>
      <c r="C8" s="30" t="s">
        <v>1202</v>
      </c>
      <c r="D8" s="13">
        <v>23794</v>
      </c>
      <c r="E8" s="14">
        <v>31.69</v>
      </c>
      <c r="F8" s="15">
        <v>3.8699999999999998E-2</v>
      </c>
      <c r="G8" s="15"/>
    </row>
    <row r="9" spans="1:8" x14ac:dyDescent="0.3">
      <c r="A9" s="12" t="s">
        <v>1179</v>
      </c>
      <c r="B9" s="30" t="s">
        <v>1180</v>
      </c>
      <c r="C9" s="30" t="s">
        <v>1176</v>
      </c>
      <c r="D9" s="13">
        <v>2621</v>
      </c>
      <c r="E9" s="14">
        <v>29.4</v>
      </c>
      <c r="F9" s="15">
        <v>3.5900000000000001E-2</v>
      </c>
      <c r="G9" s="15"/>
    </row>
    <row r="10" spans="1:8" x14ac:dyDescent="0.3">
      <c r="A10" s="12" t="s">
        <v>1369</v>
      </c>
      <c r="B10" s="30" t="s">
        <v>1370</v>
      </c>
      <c r="C10" s="30" t="s">
        <v>1276</v>
      </c>
      <c r="D10" s="13">
        <v>1013</v>
      </c>
      <c r="E10" s="14">
        <v>25.48</v>
      </c>
      <c r="F10" s="15">
        <v>3.1099999999999999E-2</v>
      </c>
      <c r="G10" s="15"/>
    </row>
    <row r="11" spans="1:8" x14ac:dyDescent="0.3">
      <c r="A11" s="12" t="s">
        <v>1419</v>
      </c>
      <c r="B11" s="30" t="s">
        <v>1420</v>
      </c>
      <c r="C11" s="30" t="s">
        <v>1346</v>
      </c>
      <c r="D11" s="13">
        <v>2514</v>
      </c>
      <c r="E11" s="14">
        <v>25.27</v>
      </c>
      <c r="F11" s="15">
        <v>3.09E-2</v>
      </c>
      <c r="G11" s="15"/>
    </row>
    <row r="12" spans="1:8" x14ac:dyDescent="0.3">
      <c r="A12" s="12" t="s">
        <v>1200</v>
      </c>
      <c r="B12" s="30" t="s">
        <v>1201</v>
      </c>
      <c r="C12" s="30" t="s">
        <v>1202</v>
      </c>
      <c r="D12" s="13">
        <v>622</v>
      </c>
      <c r="E12" s="14">
        <v>24.26</v>
      </c>
      <c r="F12" s="15">
        <v>2.9700000000000001E-2</v>
      </c>
      <c r="G12" s="15"/>
    </row>
    <row r="13" spans="1:8" x14ac:dyDescent="0.3">
      <c r="A13" s="12" t="s">
        <v>1188</v>
      </c>
      <c r="B13" s="30" t="s">
        <v>1189</v>
      </c>
      <c r="C13" s="30" t="s">
        <v>1171</v>
      </c>
      <c r="D13" s="13">
        <v>9552</v>
      </c>
      <c r="E13" s="14">
        <v>23.41</v>
      </c>
      <c r="F13" s="15">
        <v>2.86E-2</v>
      </c>
      <c r="G13" s="15"/>
    </row>
    <row r="14" spans="1:8" x14ac:dyDescent="0.3">
      <c r="A14" s="12" t="s">
        <v>2025</v>
      </c>
      <c r="B14" s="30" t="s">
        <v>2026</v>
      </c>
      <c r="C14" s="30" t="s">
        <v>1219</v>
      </c>
      <c r="D14" s="13">
        <v>591</v>
      </c>
      <c r="E14" s="14">
        <v>23.18</v>
      </c>
      <c r="F14" s="15">
        <v>2.8299999999999999E-2</v>
      </c>
      <c r="G14" s="15"/>
    </row>
    <row r="15" spans="1:8" x14ac:dyDescent="0.3">
      <c r="A15" s="12" t="s">
        <v>1123</v>
      </c>
      <c r="B15" s="30" t="s">
        <v>1124</v>
      </c>
      <c r="C15" s="30" t="s">
        <v>1116</v>
      </c>
      <c r="D15" s="13">
        <v>12367</v>
      </c>
      <c r="E15" s="14">
        <v>23.14</v>
      </c>
      <c r="F15" s="15">
        <v>2.8299999999999999E-2</v>
      </c>
      <c r="G15" s="15"/>
    </row>
    <row r="16" spans="1:8" x14ac:dyDescent="0.3">
      <c r="A16" s="12" t="s">
        <v>1337</v>
      </c>
      <c r="B16" s="30" t="s">
        <v>1338</v>
      </c>
      <c r="C16" s="30" t="s">
        <v>1282</v>
      </c>
      <c r="D16" s="13">
        <v>1665</v>
      </c>
      <c r="E16" s="14">
        <v>23.05</v>
      </c>
      <c r="F16" s="15">
        <v>2.8199999999999999E-2</v>
      </c>
      <c r="G16" s="15"/>
    </row>
    <row r="17" spans="1:7" x14ac:dyDescent="0.3">
      <c r="A17" s="12" t="s">
        <v>1378</v>
      </c>
      <c r="B17" s="30" t="s">
        <v>1379</v>
      </c>
      <c r="C17" s="30" t="s">
        <v>1276</v>
      </c>
      <c r="D17" s="13">
        <v>965</v>
      </c>
      <c r="E17" s="14">
        <v>22.74</v>
      </c>
      <c r="F17" s="15">
        <v>2.7799999999999998E-2</v>
      </c>
      <c r="G17" s="15"/>
    </row>
    <row r="18" spans="1:7" x14ac:dyDescent="0.3">
      <c r="A18" s="12" t="s">
        <v>1293</v>
      </c>
      <c r="B18" s="30" t="s">
        <v>1294</v>
      </c>
      <c r="C18" s="30" t="s">
        <v>1295</v>
      </c>
      <c r="D18" s="13">
        <v>515</v>
      </c>
      <c r="E18" s="14">
        <v>22.31</v>
      </c>
      <c r="F18" s="15">
        <v>2.7300000000000001E-2</v>
      </c>
      <c r="G18" s="15"/>
    </row>
    <row r="19" spans="1:7" x14ac:dyDescent="0.3">
      <c r="A19" s="12" t="s">
        <v>1347</v>
      </c>
      <c r="B19" s="30" t="s">
        <v>1348</v>
      </c>
      <c r="C19" s="30" t="s">
        <v>1157</v>
      </c>
      <c r="D19" s="13">
        <v>1697</v>
      </c>
      <c r="E19" s="14">
        <v>22.29</v>
      </c>
      <c r="F19" s="15">
        <v>2.7199999999999998E-2</v>
      </c>
      <c r="G19" s="15"/>
    </row>
    <row r="20" spans="1:7" x14ac:dyDescent="0.3">
      <c r="A20" s="12" t="s">
        <v>1329</v>
      </c>
      <c r="B20" s="30" t="s">
        <v>1330</v>
      </c>
      <c r="C20" s="30" t="s">
        <v>1119</v>
      </c>
      <c r="D20" s="13">
        <v>24390</v>
      </c>
      <c r="E20" s="14">
        <v>21.73</v>
      </c>
      <c r="F20" s="15">
        <v>2.6599999999999999E-2</v>
      </c>
      <c r="G20" s="15"/>
    </row>
    <row r="21" spans="1:7" x14ac:dyDescent="0.3">
      <c r="A21" s="12" t="s">
        <v>1344</v>
      </c>
      <c r="B21" s="30" t="s">
        <v>1345</v>
      </c>
      <c r="C21" s="30" t="s">
        <v>1346</v>
      </c>
      <c r="D21" s="13">
        <v>3885</v>
      </c>
      <c r="E21" s="14">
        <v>21.49</v>
      </c>
      <c r="F21" s="15">
        <v>2.63E-2</v>
      </c>
      <c r="G21" s="15"/>
    </row>
    <row r="22" spans="1:7" x14ac:dyDescent="0.3">
      <c r="A22" s="12" t="s">
        <v>1224</v>
      </c>
      <c r="B22" s="30" t="s">
        <v>1225</v>
      </c>
      <c r="C22" s="30" t="s">
        <v>1152</v>
      </c>
      <c r="D22" s="13">
        <v>89</v>
      </c>
      <c r="E22" s="14">
        <v>21.18</v>
      </c>
      <c r="F22" s="15">
        <v>2.5899999999999999E-2</v>
      </c>
      <c r="G22" s="15"/>
    </row>
    <row r="23" spans="1:7" x14ac:dyDescent="0.3">
      <c r="A23" s="12" t="s">
        <v>1150</v>
      </c>
      <c r="B23" s="30" t="s">
        <v>1151</v>
      </c>
      <c r="C23" s="30" t="s">
        <v>1152</v>
      </c>
      <c r="D23" s="13">
        <v>4881</v>
      </c>
      <c r="E23" s="14">
        <v>20.91</v>
      </c>
      <c r="F23" s="15">
        <v>2.5600000000000001E-2</v>
      </c>
      <c r="G23" s="15"/>
    </row>
    <row r="24" spans="1:7" x14ac:dyDescent="0.3">
      <c r="A24" s="12" t="s">
        <v>1251</v>
      </c>
      <c r="B24" s="30" t="s">
        <v>1252</v>
      </c>
      <c r="C24" s="30" t="s">
        <v>1253</v>
      </c>
      <c r="D24" s="13">
        <v>4111</v>
      </c>
      <c r="E24" s="14">
        <v>20.72</v>
      </c>
      <c r="F24" s="15">
        <v>2.53E-2</v>
      </c>
      <c r="G24" s="15"/>
    </row>
    <row r="25" spans="1:7" x14ac:dyDescent="0.3">
      <c r="A25" s="12" t="s">
        <v>1258</v>
      </c>
      <c r="B25" s="30" t="s">
        <v>1259</v>
      </c>
      <c r="C25" s="30" t="s">
        <v>1260</v>
      </c>
      <c r="D25" s="13">
        <v>17908</v>
      </c>
      <c r="E25" s="14">
        <v>20.59</v>
      </c>
      <c r="F25" s="15">
        <v>2.52E-2</v>
      </c>
      <c r="G25" s="15"/>
    </row>
    <row r="26" spans="1:7" x14ac:dyDescent="0.3">
      <c r="A26" s="12" t="s">
        <v>1283</v>
      </c>
      <c r="B26" s="30" t="s">
        <v>1284</v>
      </c>
      <c r="C26" s="30" t="s">
        <v>1285</v>
      </c>
      <c r="D26" s="13">
        <v>820</v>
      </c>
      <c r="E26" s="14">
        <v>19.97</v>
      </c>
      <c r="F26" s="15">
        <v>2.4400000000000002E-2</v>
      </c>
      <c r="G26" s="15"/>
    </row>
    <row r="27" spans="1:7" x14ac:dyDescent="0.3">
      <c r="A27" s="12" t="s">
        <v>1693</v>
      </c>
      <c r="B27" s="30" t="s">
        <v>1694</v>
      </c>
      <c r="C27" s="30" t="s">
        <v>1404</v>
      </c>
      <c r="D27" s="13">
        <v>3436</v>
      </c>
      <c r="E27" s="14">
        <v>19.59</v>
      </c>
      <c r="F27" s="15">
        <v>2.3900000000000001E-2</v>
      </c>
      <c r="G27" s="15"/>
    </row>
    <row r="28" spans="1:7" x14ac:dyDescent="0.3">
      <c r="A28" s="12" t="s">
        <v>1331</v>
      </c>
      <c r="B28" s="30" t="s">
        <v>1332</v>
      </c>
      <c r="C28" s="30" t="s">
        <v>1265</v>
      </c>
      <c r="D28" s="13">
        <v>1933</v>
      </c>
      <c r="E28" s="14">
        <v>19.48</v>
      </c>
      <c r="F28" s="15">
        <v>2.3800000000000002E-2</v>
      </c>
      <c r="G28" s="15"/>
    </row>
    <row r="29" spans="1:7" x14ac:dyDescent="0.3">
      <c r="A29" s="12" t="s">
        <v>1409</v>
      </c>
      <c r="B29" s="30" t="s">
        <v>1410</v>
      </c>
      <c r="C29" s="30" t="s">
        <v>1207</v>
      </c>
      <c r="D29" s="13">
        <v>534</v>
      </c>
      <c r="E29" s="14">
        <v>19.38</v>
      </c>
      <c r="F29" s="15">
        <v>2.3699999999999999E-2</v>
      </c>
      <c r="G29" s="15"/>
    </row>
    <row r="30" spans="1:7" x14ac:dyDescent="0.3">
      <c r="A30" s="12" t="s">
        <v>1351</v>
      </c>
      <c r="B30" s="30" t="s">
        <v>1352</v>
      </c>
      <c r="C30" s="30" t="s">
        <v>1353</v>
      </c>
      <c r="D30" s="13">
        <v>7902</v>
      </c>
      <c r="E30" s="14">
        <v>18.36</v>
      </c>
      <c r="F30" s="15">
        <v>2.24E-2</v>
      </c>
      <c r="G30" s="15"/>
    </row>
    <row r="31" spans="1:7" x14ac:dyDescent="0.3">
      <c r="A31" s="12" t="s">
        <v>1912</v>
      </c>
      <c r="B31" s="30" t="s">
        <v>1913</v>
      </c>
      <c r="C31" s="30" t="s">
        <v>1346</v>
      </c>
      <c r="D31" s="13">
        <v>885</v>
      </c>
      <c r="E31" s="14">
        <v>17.190000000000001</v>
      </c>
      <c r="F31" s="15">
        <v>2.1000000000000001E-2</v>
      </c>
      <c r="G31" s="15"/>
    </row>
    <row r="32" spans="1:7" x14ac:dyDescent="0.3">
      <c r="A32" s="12" t="s">
        <v>1161</v>
      </c>
      <c r="B32" s="30" t="s">
        <v>1162</v>
      </c>
      <c r="C32" s="30" t="s">
        <v>1163</v>
      </c>
      <c r="D32" s="13">
        <v>2440</v>
      </c>
      <c r="E32" s="14">
        <v>16.7</v>
      </c>
      <c r="F32" s="15">
        <v>2.0400000000000001E-2</v>
      </c>
      <c r="G32" s="15"/>
    </row>
    <row r="33" spans="1:7" x14ac:dyDescent="0.3">
      <c r="A33" s="12" t="s">
        <v>1366</v>
      </c>
      <c r="B33" s="30" t="s">
        <v>1367</v>
      </c>
      <c r="C33" s="30" t="s">
        <v>1368</v>
      </c>
      <c r="D33" s="13">
        <v>40</v>
      </c>
      <c r="E33" s="14">
        <v>16.059999999999999</v>
      </c>
      <c r="F33" s="15">
        <v>1.9599999999999999E-2</v>
      </c>
      <c r="G33" s="15"/>
    </row>
    <row r="34" spans="1:7" x14ac:dyDescent="0.3">
      <c r="A34" s="12" t="s">
        <v>1431</v>
      </c>
      <c r="B34" s="30" t="s">
        <v>1432</v>
      </c>
      <c r="C34" s="30" t="s">
        <v>1176</v>
      </c>
      <c r="D34" s="13">
        <v>1949</v>
      </c>
      <c r="E34" s="14">
        <v>15.91</v>
      </c>
      <c r="F34" s="15">
        <v>1.95E-2</v>
      </c>
      <c r="G34" s="15"/>
    </row>
    <row r="35" spans="1:7" x14ac:dyDescent="0.3">
      <c r="A35" s="12" t="s">
        <v>1272</v>
      </c>
      <c r="B35" s="30" t="s">
        <v>1273</v>
      </c>
      <c r="C35" s="30" t="s">
        <v>1219</v>
      </c>
      <c r="D35" s="13">
        <v>352</v>
      </c>
      <c r="E35" s="14">
        <v>15.42</v>
      </c>
      <c r="F35" s="15">
        <v>1.89E-2</v>
      </c>
      <c r="G35" s="15"/>
    </row>
    <row r="36" spans="1:7" x14ac:dyDescent="0.3">
      <c r="A36" s="12" t="s">
        <v>1715</v>
      </c>
      <c r="B36" s="30" t="s">
        <v>1716</v>
      </c>
      <c r="C36" s="30" t="s">
        <v>1295</v>
      </c>
      <c r="D36" s="13">
        <v>412</v>
      </c>
      <c r="E36" s="14">
        <v>15.33</v>
      </c>
      <c r="F36" s="15">
        <v>1.8700000000000001E-2</v>
      </c>
      <c r="G36" s="15"/>
    </row>
    <row r="37" spans="1:7" x14ac:dyDescent="0.3">
      <c r="A37" s="12" t="s">
        <v>1411</v>
      </c>
      <c r="B37" s="30" t="s">
        <v>1412</v>
      </c>
      <c r="C37" s="30" t="s">
        <v>1316</v>
      </c>
      <c r="D37" s="13">
        <v>15756</v>
      </c>
      <c r="E37" s="14">
        <v>15.09</v>
      </c>
      <c r="F37" s="15">
        <v>1.84E-2</v>
      </c>
      <c r="G37" s="15"/>
    </row>
    <row r="38" spans="1:7" x14ac:dyDescent="0.3">
      <c r="A38" s="12" t="s">
        <v>1327</v>
      </c>
      <c r="B38" s="30" t="s">
        <v>1328</v>
      </c>
      <c r="C38" s="30" t="s">
        <v>1157</v>
      </c>
      <c r="D38" s="13">
        <v>2580</v>
      </c>
      <c r="E38" s="14">
        <v>14.55</v>
      </c>
      <c r="F38" s="15">
        <v>1.78E-2</v>
      </c>
      <c r="G38" s="15"/>
    </row>
    <row r="39" spans="1:7" x14ac:dyDescent="0.3">
      <c r="A39" s="12" t="s">
        <v>1196</v>
      </c>
      <c r="B39" s="30" t="s">
        <v>1197</v>
      </c>
      <c r="C39" s="30" t="s">
        <v>1116</v>
      </c>
      <c r="D39" s="13">
        <v>4459</v>
      </c>
      <c r="E39" s="14">
        <v>14.29</v>
      </c>
      <c r="F39" s="15">
        <v>1.7500000000000002E-2</v>
      </c>
      <c r="G39" s="15"/>
    </row>
    <row r="40" spans="1:7" x14ac:dyDescent="0.3">
      <c r="A40" s="12" t="s">
        <v>1241</v>
      </c>
      <c r="B40" s="30" t="s">
        <v>1242</v>
      </c>
      <c r="C40" s="30" t="s">
        <v>1243</v>
      </c>
      <c r="D40" s="13">
        <v>2019</v>
      </c>
      <c r="E40" s="14">
        <v>13.57</v>
      </c>
      <c r="F40" s="15">
        <v>1.66E-2</v>
      </c>
      <c r="G40" s="15"/>
    </row>
    <row r="41" spans="1:7" x14ac:dyDescent="0.3">
      <c r="A41" s="12" t="s">
        <v>1928</v>
      </c>
      <c r="B41" s="30" t="s">
        <v>1929</v>
      </c>
      <c r="C41" s="30" t="s">
        <v>1230</v>
      </c>
      <c r="D41" s="13">
        <v>525</v>
      </c>
      <c r="E41" s="14">
        <v>13.25</v>
      </c>
      <c r="F41" s="15">
        <v>1.6199999999999999E-2</v>
      </c>
      <c r="G41" s="15"/>
    </row>
    <row r="42" spans="1:7" x14ac:dyDescent="0.3">
      <c r="A42" s="12" t="s">
        <v>2011</v>
      </c>
      <c r="B42" s="30" t="s">
        <v>2012</v>
      </c>
      <c r="C42" s="30" t="s">
        <v>1265</v>
      </c>
      <c r="D42" s="13">
        <v>1346</v>
      </c>
      <c r="E42" s="14">
        <v>12.11</v>
      </c>
      <c r="F42" s="15">
        <v>1.4800000000000001E-2</v>
      </c>
      <c r="G42" s="15"/>
    </row>
    <row r="43" spans="1:7" x14ac:dyDescent="0.3">
      <c r="A43" s="12" t="s">
        <v>2013</v>
      </c>
      <c r="B43" s="30" t="s">
        <v>2014</v>
      </c>
      <c r="C43" s="30" t="s">
        <v>1295</v>
      </c>
      <c r="D43" s="13">
        <v>12343</v>
      </c>
      <c r="E43" s="14">
        <v>12.05</v>
      </c>
      <c r="F43" s="15">
        <v>1.47E-2</v>
      </c>
      <c r="G43" s="15"/>
    </row>
    <row r="44" spans="1:7" x14ac:dyDescent="0.3">
      <c r="A44" s="12" t="s">
        <v>1451</v>
      </c>
      <c r="B44" s="30" t="s">
        <v>1452</v>
      </c>
      <c r="C44" s="30" t="s">
        <v>1129</v>
      </c>
      <c r="D44" s="13">
        <v>607</v>
      </c>
      <c r="E44" s="14">
        <v>11.18</v>
      </c>
      <c r="F44" s="15">
        <v>1.37E-2</v>
      </c>
      <c r="G44" s="15"/>
    </row>
    <row r="45" spans="1:7" x14ac:dyDescent="0.3">
      <c r="A45" s="12" t="s">
        <v>1930</v>
      </c>
      <c r="B45" s="30" t="s">
        <v>1931</v>
      </c>
      <c r="C45" s="30" t="s">
        <v>1282</v>
      </c>
      <c r="D45" s="13">
        <v>1549</v>
      </c>
      <c r="E45" s="14">
        <v>11.13</v>
      </c>
      <c r="F45" s="15">
        <v>1.3599999999999999E-2</v>
      </c>
      <c r="G45" s="15"/>
    </row>
    <row r="46" spans="1:7" x14ac:dyDescent="0.3">
      <c r="A46" s="12" t="s">
        <v>1220</v>
      </c>
      <c r="B46" s="30" t="s">
        <v>1221</v>
      </c>
      <c r="C46" s="30" t="s">
        <v>1152</v>
      </c>
      <c r="D46" s="13">
        <v>536</v>
      </c>
      <c r="E46" s="14">
        <v>10.75</v>
      </c>
      <c r="F46" s="15">
        <v>1.3100000000000001E-2</v>
      </c>
      <c r="G46" s="15"/>
    </row>
    <row r="47" spans="1:7" x14ac:dyDescent="0.3">
      <c r="A47" s="12" t="s">
        <v>1314</v>
      </c>
      <c r="B47" s="30" t="s">
        <v>1315</v>
      </c>
      <c r="C47" s="30" t="s">
        <v>1316</v>
      </c>
      <c r="D47" s="13">
        <v>57</v>
      </c>
      <c r="E47" s="14">
        <v>10.59</v>
      </c>
      <c r="F47" s="15">
        <v>1.29E-2</v>
      </c>
      <c r="G47" s="15"/>
    </row>
    <row r="48" spans="1:7" x14ac:dyDescent="0.3">
      <c r="A48" s="12" t="s">
        <v>2035</v>
      </c>
      <c r="B48" s="30" t="s">
        <v>2036</v>
      </c>
      <c r="C48" s="30" t="s">
        <v>1171</v>
      </c>
      <c r="D48" s="13">
        <v>1003</v>
      </c>
      <c r="E48" s="14">
        <v>9.31</v>
      </c>
      <c r="F48" s="15">
        <v>1.14E-2</v>
      </c>
      <c r="G48" s="15"/>
    </row>
    <row r="49" spans="1:7" x14ac:dyDescent="0.3">
      <c r="A49" s="12" t="s">
        <v>2033</v>
      </c>
      <c r="B49" s="30" t="s">
        <v>2034</v>
      </c>
      <c r="C49" s="30" t="s">
        <v>1176</v>
      </c>
      <c r="D49" s="13">
        <v>125</v>
      </c>
      <c r="E49" s="14">
        <v>9.3000000000000007</v>
      </c>
      <c r="F49" s="15">
        <v>1.14E-2</v>
      </c>
      <c r="G49" s="15"/>
    </row>
    <row r="50" spans="1:7" x14ac:dyDescent="0.3">
      <c r="A50" s="12" t="s">
        <v>1932</v>
      </c>
      <c r="B50" s="30" t="s">
        <v>1933</v>
      </c>
      <c r="C50" s="30" t="s">
        <v>1176</v>
      </c>
      <c r="D50" s="13">
        <v>720</v>
      </c>
      <c r="E50" s="14">
        <v>9.07</v>
      </c>
      <c r="F50" s="15">
        <v>1.11E-2</v>
      </c>
      <c r="G50" s="15"/>
    </row>
    <row r="51" spans="1:7" x14ac:dyDescent="0.3">
      <c r="A51" s="12" t="s">
        <v>1158</v>
      </c>
      <c r="B51" s="30" t="s">
        <v>1159</v>
      </c>
      <c r="C51" s="30" t="s">
        <v>1160</v>
      </c>
      <c r="D51" s="13">
        <v>4297</v>
      </c>
      <c r="E51" s="14">
        <v>7.53</v>
      </c>
      <c r="F51" s="15">
        <v>9.1999999999999998E-3</v>
      </c>
      <c r="G51" s="15"/>
    </row>
    <row r="52" spans="1:7" x14ac:dyDescent="0.3">
      <c r="A52" s="12" t="s">
        <v>2063</v>
      </c>
      <c r="B52" s="30" t="s">
        <v>2064</v>
      </c>
      <c r="C52" s="30" t="s">
        <v>1171</v>
      </c>
      <c r="D52" s="13">
        <v>867</v>
      </c>
      <c r="E52" s="14">
        <v>7.04</v>
      </c>
      <c r="F52" s="15">
        <v>8.6E-3</v>
      </c>
      <c r="G52" s="15"/>
    </row>
    <row r="53" spans="1:7" x14ac:dyDescent="0.3">
      <c r="A53" s="12" t="s">
        <v>2073</v>
      </c>
      <c r="B53" s="30" t="s">
        <v>2074</v>
      </c>
      <c r="C53" s="30" t="s">
        <v>1295</v>
      </c>
      <c r="D53" s="13">
        <v>3939</v>
      </c>
      <c r="E53" s="14">
        <v>5.26</v>
      </c>
      <c r="F53" s="15">
        <v>6.4000000000000003E-3</v>
      </c>
      <c r="G53" s="15"/>
    </row>
    <row r="54" spans="1:7" x14ac:dyDescent="0.3">
      <c r="A54" s="12" t="s">
        <v>2077</v>
      </c>
      <c r="B54" s="30" t="s">
        <v>2078</v>
      </c>
      <c r="C54" s="30" t="s">
        <v>1260</v>
      </c>
      <c r="D54" s="13">
        <v>791</v>
      </c>
      <c r="E54" s="14">
        <v>5.03</v>
      </c>
      <c r="F54" s="15">
        <v>6.1000000000000004E-3</v>
      </c>
      <c r="G54" s="15"/>
    </row>
    <row r="55" spans="1:7" x14ac:dyDescent="0.3">
      <c r="A55" s="12" t="s">
        <v>2085</v>
      </c>
      <c r="B55" s="30" t="s">
        <v>2086</v>
      </c>
      <c r="C55" s="30" t="s">
        <v>1346</v>
      </c>
      <c r="D55" s="13">
        <v>27</v>
      </c>
      <c r="E55" s="14">
        <v>4.3099999999999996</v>
      </c>
      <c r="F55" s="15">
        <v>5.3E-3</v>
      </c>
      <c r="G55" s="15"/>
    </row>
    <row r="56" spans="1:7" x14ac:dyDescent="0.3">
      <c r="A56" s="12" t="s">
        <v>2089</v>
      </c>
      <c r="B56" s="30" t="s">
        <v>2090</v>
      </c>
      <c r="C56" s="30" t="s">
        <v>1157</v>
      </c>
      <c r="D56" s="13">
        <v>546</v>
      </c>
      <c r="E56" s="14">
        <v>3.52</v>
      </c>
      <c r="F56" s="15">
        <v>4.3E-3</v>
      </c>
      <c r="G56" s="15"/>
    </row>
    <row r="57" spans="1:7" x14ac:dyDescent="0.3">
      <c r="A57" s="12" t="s">
        <v>2091</v>
      </c>
      <c r="B57" s="30" t="s">
        <v>2092</v>
      </c>
      <c r="C57" s="30" t="s">
        <v>1404</v>
      </c>
      <c r="D57" s="13">
        <v>449</v>
      </c>
      <c r="E57" s="14">
        <v>1.61</v>
      </c>
      <c r="F57" s="15">
        <v>2E-3</v>
      </c>
      <c r="G57" s="15"/>
    </row>
    <row r="58" spans="1:7" x14ac:dyDescent="0.3">
      <c r="A58" s="16" t="s">
        <v>120</v>
      </c>
      <c r="B58" s="31"/>
      <c r="C58" s="31"/>
      <c r="D58" s="17"/>
      <c r="E58" s="37">
        <v>816.77</v>
      </c>
      <c r="F58" s="38">
        <v>0.99829999999999997</v>
      </c>
      <c r="G58" s="20"/>
    </row>
    <row r="59" spans="1:7" x14ac:dyDescent="0.3">
      <c r="A59" s="16" t="s">
        <v>1453</v>
      </c>
      <c r="B59" s="30"/>
      <c r="C59" s="30"/>
      <c r="D59" s="13"/>
      <c r="E59" s="14"/>
      <c r="F59" s="15"/>
      <c r="G59" s="15"/>
    </row>
    <row r="60" spans="1:7" x14ac:dyDescent="0.3">
      <c r="A60" s="16" t="s">
        <v>120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150</v>
      </c>
      <c r="B61" s="32"/>
      <c r="C61" s="32"/>
      <c r="D61" s="22"/>
      <c r="E61" s="27">
        <v>816.77</v>
      </c>
      <c r="F61" s="28">
        <v>0.99829999999999997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151</v>
      </c>
      <c r="B64" s="30"/>
      <c r="C64" s="30"/>
      <c r="D64" s="13"/>
      <c r="E64" s="14"/>
      <c r="F64" s="15"/>
      <c r="G64" s="15"/>
    </row>
    <row r="65" spans="1:7" x14ac:dyDescent="0.3">
      <c r="A65" s="12" t="s">
        <v>152</v>
      </c>
      <c r="B65" s="30"/>
      <c r="C65" s="30"/>
      <c r="D65" s="13"/>
      <c r="E65" s="14">
        <v>5</v>
      </c>
      <c r="F65" s="15">
        <v>6.1000000000000004E-3</v>
      </c>
      <c r="G65" s="15">
        <v>6.6409999999999997E-2</v>
      </c>
    </row>
    <row r="66" spans="1:7" x14ac:dyDescent="0.3">
      <c r="A66" s="16" t="s">
        <v>120</v>
      </c>
      <c r="B66" s="31"/>
      <c r="C66" s="31"/>
      <c r="D66" s="17"/>
      <c r="E66" s="37">
        <v>5</v>
      </c>
      <c r="F66" s="38">
        <v>6.1000000000000004E-3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150</v>
      </c>
      <c r="B68" s="32"/>
      <c r="C68" s="32"/>
      <c r="D68" s="22"/>
      <c r="E68" s="18">
        <v>5</v>
      </c>
      <c r="F68" s="19">
        <v>6.1000000000000004E-3</v>
      </c>
      <c r="G68" s="20"/>
    </row>
    <row r="69" spans="1:7" x14ac:dyDescent="0.3">
      <c r="A69" s="12" t="s">
        <v>153</v>
      </c>
      <c r="B69" s="30"/>
      <c r="C69" s="30"/>
      <c r="D69" s="13"/>
      <c r="E69" s="14">
        <v>9.0959999999999999E-4</v>
      </c>
      <c r="F69" s="15">
        <v>9.9999999999999995E-7</v>
      </c>
      <c r="G69" s="15"/>
    </row>
    <row r="70" spans="1:7" x14ac:dyDescent="0.3">
      <c r="A70" s="12" t="s">
        <v>154</v>
      </c>
      <c r="B70" s="30"/>
      <c r="C70" s="30"/>
      <c r="D70" s="13"/>
      <c r="E70" s="23">
        <v>-3.6209096000000001</v>
      </c>
      <c r="F70" s="24">
        <v>-4.4010000000000004E-3</v>
      </c>
      <c r="G70" s="15">
        <v>6.6409999999999997E-2</v>
      </c>
    </row>
    <row r="71" spans="1:7" x14ac:dyDescent="0.3">
      <c r="A71" s="25" t="s">
        <v>155</v>
      </c>
      <c r="B71" s="33"/>
      <c r="C71" s="33"/>
      <c r="D71" s="26"/>
      <c r="E71" s="27">
        <v>818.15</v>
      </c>
      <c r="F71" s="28">
        <v>1</v>
      </c>
      <c r="G71" s="28"/>
    </row>
    <row r="76" spans="1:7" x14ac:dyDescent="0.3">
      <c r="A76" s="1" t="s">
        <v>158</v>
      </c>
    </row>
    <row r="77" spans="1:7" x14ac:dyDescent="0.3">
      <c r="A77" s="47" t="s">
        <v>159</v>
      </c>
      <c r="B77" s="34" t="s">
        <v>112</v>
      </c>
    </row>
    <row r="78" spans="1:7" x14ac:dyDescent="0.3">
      <c r="A78" t="s">
        <v>160</v>
      </c>
    </row>
    <row r="79" spans="1:7" x14ac:dyDescent="0.3">
      <c r="A79" t="s">
        <v>161</v>
      </c>
      <c r="B79" t="s">
        <v>162</v>
      </c>
      <c r="C79" t="s">
        <v>162</v>
      </c>
    </row>
    <row r="80" spans="1:7" x14ac:dyDescent="0.3">
      <c r="B80" s="48">
        <v>45138</v>
      </c>
      <c r="C80" s="48">
        <v>45169</v>
      </c>
    </row>
    <row r="81" spans="1:5" x14ac:dyDescent="0.3">
      <c r="A81" t="s">
        <v>664</v>
      </c>
      <c r="B81">
        <v>10.4208</v>
      </c>
      <c r="C81">
        <v>10.2285</v>
      </c>
      <c r="E81" s="2"/>
    </row>
    <row r="82" spans="1:5" x14ac:dyDescent="0.3">
      <c r="A82" t="s">
        <v>167</v>
      </c>
      <c r="B82">
        <v>10.4209</v>
      </c>
      <c r="C82">
        <v>10.2286</v>
      </c>
      <c r="E82" s="2"/>
    </row>
    <row r="83" spans="1:5" x14ac:dyDescent="0.3">
      <c r="A83" t="s">
        <v>665</v>
      </c>
      <c r="B83">
        <v>10.3714</v>
      </c>
      <c r="C83">
        <v>10.1737</v>
      </c>
      <c r="E83" s="2"/>
    </row>
    <row r="84" spans="1:5" x14ac:dyDescent="0.3">
      <c r="A84" t="s">
        <v>631</v>
      </c>
      <c r="B84">
        <v>10.371499999999999</v>
      </c>
      <c r="C84">
        <v>10.1738</v>
      </c>
      <c r="E84" s="2"/>
    </row>
    <row r="85" spans="1:5" x14ac:dyDescent="0.3">
      <c r="E85" s="2"/>
    </row>
    <row r="86" spans="1:5" x14ac:dyDescent="0.3">
      <c r="A86" t="s">
        <v>177</v>
      </c>
      <c r="B86" s="34" t="s">
        <v>112</v>
      </c>
    </row>
    <row r="87" spans="1:5" x14ac:dyDescent="0.3">
      <c r="A87" t="s">
        <v>178</v>
      </c>
      <c r="B87" s="34" t="s">
        <v>112</v>
      </c>
    </row>
    <row r="88" spans="1:5" ht="28.95" customHeight="1" x14ac:dyDescent="0.3">
      <c r="A88" s="47" t="s">
        <v>179</v>
      </c>
      <c r="B88" s="34" t="s">
        <v>112</v>
      </c>
    </row>
    <row r="89" spans="1:5" ht="28.95" customHeight="1" x14ac:dyDescent="0.3">
      <c r="A89" s="47" t="s">
        <v>180</v>
      </c>
      <c r="B89" s="34" t="s">
        <v>112</v>
      </c>
    </row>
    <row r="90" spans="1:5" x14ac:dyDescent="0.3">
      <c r="A90" t="s">
        <v>1655</v>
      </c>
      <c r="B90" s="49">
        <v>1.211667</v>
      </c>
    </row>
    <row r="91" spans="1:5" ht="43.5" customHeight="1" x14ac:dyDescent="0.3">
      <c r="A91" s="47" t="s">
        <v>182</v>
      </c>
      <c r="B91" s="34" t="s">
        <v>112</v>
      </c>
    </row>
    <row r="92" spans="1:5" ht="28.95" customHeight="1" x14ac:dyDescent="0.3">
      <c r="A92" s="47" t="s">
        <v>183</v>
      </c>
      <c r="B92" s="34" t="s">
        <v>112</v>
      </c>
    </row>
    <row r="93" spans="1:5" ht="28.95" customHeight="1" x14ac:dyDescent="0.3">
      <c r="A93" s="47" t="s">
        <v>184</v>
      </c>
      <c r="B93" s="34" t="s">
        <v>112</v>
      </c>
    </row>
    <row r="94" spans="1:5" x14ac:dyDescent="0.3">
      <c r="A94" t="s">
        <v>185</v>
      </c>
      <c r="B94" s="34" t="s">
        <v>112</v>
      </c>
    </row>
    <row r="95" spans="1:5" x14ac:dyDescent="0.3">
      <c r="A95" t="s">
        <v>186</v>
      </c>
      <c r="B95" s="34" t="s">
        <v>112</v>
      </c>
    </row>
    <row r="97" spans="1:4" ht="70.05" customHeight="1" x14ac:dyDescent="0.3">
      <c r="A97" s="72" t="s">
        <v>196</v>
      </c>
      <c r="B97" s="72" t="s">
        <v>197</v>
      </c>
      <c r="C97" s="72" t="s">
        <v>5</v>
      </c>
      <c r="D97" s="72" t="s">
        <v>6</v>
      </c>
    </row>
    <row r="98" spans="1:4" ht="70.05" customHeight="1" x14ac:dyDescent="0.3">
      <c r="A98" s="72" t="s">
        <v>2185</v>
      </c>
      <c r="B98" s="72"/>
      <c r="C98" s="72" t="s">
        <v>2186</v>
      </c>
      <c r="D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7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2187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2188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1114</v>
      </c>
      <c r="B8" s="30" t="s">
        <v>1115</v>
      </c>
      <c r="C8" s="30" t="s">
        <v>1116</v>
      </c>
      <c r="D8" s="13">
        <v>240000</v>
      </c>
      <c r="E8" s="14">
        <v>3771.48</v>
      </c>
      <c r="F8" s="15">
        <v>4.58E-2</v>
      </c>
      <c r="G8" s="15"/>
    </row>
    <row r="9" spans="1:8" x14ac:dyDescent="0.3">
      <c r="A9" s="12" t="s">
        <v>1130</v>
      </c>
      <c r="B9" s="30" t="s">
        <v>1131</v>
      </c>
      <c r="C9" s="30" t="s">
        <v>1116</v>
      </c>
      <c r="D9" s="13">
        <v>382070</v>
      </c>
      <c r="E9" s="14">
        <v>3663.1</v>
      </c>
      <c r="F9" s="15">
        <v>4.4499999999999998E-2</v>
      </c>
      <c r="G9" s="15"/>
    </row>
    <row r="10" spans="1:8" x14ac:dyDescent="0.3">
      <c r="A10" s="12" t="s">
        <v>1117</v>
      </c>
      <c r="B10" s="30" t="s">
        <v>1118</v>
      </c>
      <c r="C10" s="30" t="s">
        <v>1119</v>
      </c>
      <c r="D10" s="13">
        <v>122750</v>
      </c>
      <c r="E10" s="14">
        <v>2954.59</v>
      </c>
      <c r="F10" s="15">
        <v>3.5900000000000001E-2</v>
      </c>
      <c r="G10" s="15"/>
    </row>
    <row r="11" spans="1:8" x14ac:dyDescent="0.3">
      <c r="A11" s="12" t="s">
        <v>1212</v>
      </c>
      <c r="B11" s="30" t="s">
        <v>1213</v>
      </c>
      <c r="C11" s="30" t="s">
        <v>1214</v>
      </c>
      <c r="D11" s="13">
        <v>618274</v>
      </c>
      <c r="E11" s="14">
        <v>2718.55</v>
      </c>
      <c r="F11" s="15">
        <v>3.3000000000000002E-2</v>
      </c>
      <c r="G11" s="15"/>
    </row>
    <row r="12" spans="1:8" x14ac:dyDescent="0.3">
      <c r="A12" s="12" t="s">
        <v>1659</v>
      </c>
      <c r="B12" s="30" t="s">
        <v>1660</v>
      </c>
      <c r="C12" s="30" t="s">
        <v>1661</v>
      </c>
      <c r="D12" s="13">
        <v>87819</v>
      </c>
      <c r="E12" s="14">
        <v>2373.48</v>
      </c>
      <c r="F12" s="15">
        <v>2.8799999999999999E-2</v>
      </c>
      <c r="G12" s="15"/>
    </row>
    <row r="13" spans="1:8" x14ac:dyDescent="0.3">
      <c r="A13" s="12" t="s">
        <v>1356</v>
      </c>
      <c r="B13" s="30" t="s">
        <v>1357</v>
      </c>
      <c r="C13" s="30" t="s">
        <v>1183</v>
      </c>
      <c r="D13" s="13">
        <v>42293</v>
      </c>
      <c r="E13" s="14">
        <v>2311.9299999999998</v>
      </c>
      <c r="F13" s="15">
        <v>2.81E-2</v>
      </c>
      <c r="G13" s="15"/>
    </row>
    <row r="14" spans="1:8" x14ac:dyDescent="0.3">
      <c r="A14" s="12" t="s">
        <v>1181</v>
      </c>
      <c r="B14" s="30" t="s">
        <v>1182</v>
      </c>
      <c r="C14" s="30" t="s">
        <v>1183</v>
      </c>
      <c r="D14" s="13">
        <v>148000</v>
      </c>
      <c r="E14" s="14">
        <v>2124.4699999999998</v>
      </c>
      <c r="F14" s="15">
        <v>2.58E-2</v>
      </c>
      <c r="G14" s="15"/>
    </row>
    <row r="15" spans="1:8" x14ac:dyDescent="0.3">
      <c r="A15" s="12" t="s">
        <v>1177</v>
      </c>
      <c r="B15" s="30" t="s">
        <v>1178</v>
      </c>
      <c r="C15" s="30" t="s">
        <v>1116</v>
      </c>
      <c r="D15" s="13">
        <v>205056</v>
      </c>
      <c r="E15" s="14">
        <v>1996.22</v>
      </c>
      <c r="F15" s="15">
        <v>2.4299999999999999E-2</v>
      </c>
      <c r="G15" s="15"/>
    </row>
    <row r="16" spans="1:8" x14ac:dyDescent="0.3">
      <c r="A16" s="12" t="s">
        <v>1231</v>
      </c>
      <c r="B16" s="30" t="s">
        <v>1232</v>
      </c>
      <c r="C16" s="30" t="s">
        <v>1160</v>
      </c>
      <c r="D16" s="13">
        <v>180800</v>
      </c>
      <c r="E16" s="14">
        <v>1548.37</v>
      </c>
      <c r="F16" s="15">
        <v>1.8800000000000001E-2</v>
      </c>
      <c r="G16" s="15"/>
    </row>
    <row r="17" spans="1:7" x14ac:dyDescent="0.3">
      <c r="A17" s="12" t="s">
        <v>1127</v>
      </c>
      <c r="B17" s="30" t="s">
        <v>1128</v>
      </c>
      <c r="C17" s="30" t="s">
        <v>1129</v>
      </c>
      <c r="D17" s="13">
        <v>132984</v>
      </c>
      <c r="E17" s="14">
        <v>1478.25</v>
      </c>
      <c r="F17" s="15">
        <v>1.7999999999999999E-2</v>
      </c>
      <c r="G17" s="15"/>
    </row>
    <row r="18" spans="1:7" x14ac:dyDescent="0.3">
      <c r="A18" s="12" t="s">
        <v>1169</v>
      </c>
      <c r="B18" s="30" t="s">
        <v>1170</v>
      </c>
      <c r="C18" s="30" t="s">
        <v>1171</v>
      </c>
      <c r="D18" s="13">
        <v>668490</v>
      </c>
      <c r="E18" s="14">
        <v>1472.68</v>
      </c>
      <c r="F18" s="15">
        <v>1.7899999999999999E-2</v>
      </c>
      <c r="G18" s="15"/>
    </row>
    <row r="19" spans="1:7" x14ac:dyDescent="0.3">
      <c r="A19" s="12" t="s">
        <v>1333</v>
      </c>
      <c r="B19" s="30" t="s">
        <v>1334</v>
      </c>
      <c r="C19" s="30" t="s">
        <v>1116</v>
      </c>
      <c r="D19" s="13">
        <v>259000</v>
      </c>
      <c r="E19" s="14">
        <v>1453.9</v>
      </c>
      <c r="F19" s="15">
        <v>1.77E-2</v>
      </c>
      <c r="G19" s="15"/>
    </row>
    <row r="20" spans="1:7" x14ac:dyDescent="0.3">
      <c r="A20" s="12" t="s">
        <v>1664</v>
      </c>
      <c r="B20" s="30" t="s">
        <v>1665</v>
      </c>
      <c r="C20" s="30" t="s">
        <v>1214</v>
      </c>
      <c r="D20" s="13">
        <v>42500</v>
      </c>
      <c r="E20" s="14">
        <v>1064.6500000000001</v>
      </c>
      <c r="F20" s="15">
        <v>1.29E-2</v>
      </c>
      <c r="G20" s="15"/>
    </row>
    <row r="21" spans="1:7" x14ac:dyDescent="0.3">
      <c r="A21" s="12" t="s">
        <v>1184</v>
      </c>
      <c r="B21" s="30" t="s">
        <v>1185</v>
      </c>
      <c r="C21" s="30" t="s">
        <v>1144</v>
      </c>
      <c r="D21" s="13">
        <v>9819</v>
      </c>
      <c r="E21" s="14">
        <v>982.27</v>
      </c>
      <c r="F21" s="15">
        <v>1.1900000000000001E-2</v>
      </c>
      <c r="G21" s="15"/>
    </row>
    <row r="22" spans="1:7" x14ac:dyDescent="0.3">
      <c r="A22" s="12" t="s">
        <v>1142</v>
      </c>
      <c r="B22" s="30" t="s">
        <v>1143</v>
      </c>
      <c r="C22" s="30" t="s">
        <v>1144</v>
      </c>
      <c r="D22" s="13">
        <v>135000</v>
      </c>
      <c r="E22" s="14">
        <v>811.35</v>
      </c>
      <c r="F22" s="15">
        <v>9.9000000000000008E-3</v>
      </c>
      <c r="G22" s="15"/>
    </row>
    <row r="23" spans="1:7" x14ac:dyDescent="0.3">
      <c r="A23" s="12" t="s">
        <v>1125</v>
      </c>
      <c r="B23" s="30" t="s">
        <v>1126</v>
      </c>
      <c r="C23" s="30" t="s">
        <v>1116</v>
      </c>
      <c r="D23" s="13">
        <v>543842</v>
      </c>
      <c r="E23" s="14">
        <v>782.86</v>
      </c>
      <c r="F23" s="15">
        <v>9.4999999999999998E-3</v>
      </c>
      <c r="G23" s="15"/>
    </row>
    <row r="24" spans="1:7" x14ac:dyDescent="0.3">
      <c r="A24" s="12" t="s">
        <v>1235</v>
      </c>
      <c r="B24" s="30" t="s">
        <v>1236</v>
      </c>
      <c r="C24" s="30" t="s">
        <v>1183</v>
      </c>
      <c r="D24" s="13">
        <v>19000</v>
      </c>
      <c r="E24" s="14">
        <v>637.79</v>
      </c>
      <c r="F24" s="15">
        <v>7.7999999999999996E-3</v>
      </c>
      <c r="G24" s="15"/>
    </row>
    <row r="25" spans="1:7" x14ac:dyDescent="0.3">
      <c r="A25" s="12" t="s">
        <v>1308</v>
      </c>
      <c r="B25" s="30" t="s">
        <v>1309</v>
      </c>
      <c r="C25" s="30" t="s">
        <v>1176</v>
      </c>
      <c r="D25" s="13">
        <v>242026</v>
      </c>
      <c r="E25" s="14">
        <v>629.75</v>
      </c>
      <c r="F25" s="15">
        <v>7.7000000000000002E-3</v>
      </c>
      <c r="G25" s="15"/>
    </row>
    <row r="26" spans="1:7" x14ac:dyDescent="0.3">
      <c r="A26" s="12" t="s">
        <v>1186</v>
      </c>
      <c r="B26" s="30" t="s">
        <v>1187</v>
      </c>
      <c r="C26" s="30" t="s">
        <v>1116</v>
      </c>
      <c r="D26" s="13">
        <v>45000</v>
      </c>
      <c r="E26" s="14">
        <v>620.16999999999996</v>
      </c>
      <c r="F26" s="15">
        <v>7.4999999999999997E-3</v>
      </c>
      <c r="G26" s="15"/>
    </row>
    <row r="27" spans="1:7" x14ac:dyDescent="0.3">
      <c r="A27" s="12" t="s">
        <v>1174</v>
      </c>
      <c r="B27" s="30" t="s">
        <v>1175</v>
      </c>
      <c r="C27" s="30" t="s">
        <v>1176</v>
      </c>
      <c r="D27" s="13">
        <v>500000</v>
      </c>
      <c r="E27" s="14">
        <v>608.75</v>
      </c>
      <c r="F27" s="15">
        <v>7.4000000000000003E-3</v>
      </c>
      <c r="G27" s="15"/>
    </row>
    <row r="28" spans="1:7" x14ac:dyDescent="0.3">
      <c r="A28" s="12" t="s">
        <v>1140</v>
      </c>
      <c r="B28" s="30" t="s">
        <v>1141</v>
      </c>
      <c r="C28" s="30" t="s">
        <v>1116</v>
      </c>
      <c r="D28" s="13">
        <v>34596</v>
      </c>
      <c r="E28" s="14">
        <v>608.46</v>
      </c>
      <c r="F28" s="15">
        <v>7.4000000000000003E-3</v>
      </c>
      <c r="G28" s="15"/>
    </row>
    <row r="29" spans="1:7" x14ac:dyDescent="0.3">
      <c r="A29" s="12" t="s">
        <v>2189</v>
      </c>
      <c r="B29" s="30" t="s">
        <v>2190</v>
      </c>
      <c r="C29" s="30" t="s">
        <v>1176</v>
      </c>
      <c r="D29" s="13">
        <v>60000</v>
      </c>
      <c r="E29" s="14">
        <v>590.46</v>
      </c>
      <c r="F29" s="15">
        <v>7.1999999999999998E-3</v>
      </c>
      <c r="G29" s="15"/>
    </row>
    <row r="30" spans="1:7" x14ac:dyDescent="0.3">
      <c r="A30" s="12" t="s">
        <v>1280</v>
      </c>
      <c r="B30" s="30" t="s">
        <v>1281</v>
      </c>
      <c r="C30" s="30" t="s">
        <v>1282</v>
      </c>
      <c r="D30" s="13">
        <v>18434</v>
      </c>
      <c r="E30" s="14">
        <v>572.27</v>
      </c>
      <c r="F30" s="15">
        <v>7.0000000000000001E-3</v>
      </c>
      <c r="G30" s="15"/>
    </row>
    <row r="31" spans="1:7" x14ac:dyDescent="0.3">
      <c r="A31" s="12" t="s">
        <v>1813</v>
      </c>
      <c r="B31" s="30" t="s">
        <v>1814</v>
      </c>
      <c r="C31" s="30" t="s">
        <v>1253</v>
      </c>
      <c r="D31" s="13">
        <v>30045</v>
      </c>
      <c r="E31" s="14">
        <v>540.76</v>
      </c>
      <c r="F31" s="15">
        <v>6.6E-3</v>
      </c>
      <c r="G31" s="15"/>
    </row>
    <row r="32" spans="1:7" x14ac:dyDescent="0.3">
      <c r="A32" s="12" t="s">
        <v>1674</v>
      </c>
      <c r="B32" s="30" t="s">
        <v>1675</v>
      </c>
      <c r="C32" s="30" t="s">
        <v>1171</v>
      </c>
      <c r="D32" s="13">
        <v>82193</v>
      </c>
      <c r="E32" s="14">
        <v>539.92999999999995</v>
      </c>
      <c r="F32" s="15">
        <v>6.6E-3</v>
      </c>
      <c r="G32" s="15"/>
    </row>
    <row r="33" spans="1:7" x14ac:dyDescent="0.3">
      <c r="A33" s="12" t="s">
        <v>1237</v>
      </c>
      <c r="B33" s="30" t="s">
        <v>1238</v>
      </c>
      <c r="C33" s="30" t="s">
        <v>1129</v>
      </c>
      <c r="D33" s="13">
        <v>9575</v>
      </c>
      <c r="E33" s="14">
        <v>536.95000000000005</v>
      </c>
      <c r="F33" s="15">
        <v>6.4999999999999997E-3</v>
      </c>
      <c r="G33" s="15"/>
    </row>
    <row r="34" spans="1:7" x14ac:dyDescent="0.3">
      <c r="A34" s="12" t="s">
        <v>1937</v>
      </c>
      <c r="B34" s="30" t="s">
        <v>1938</v>
      </c>
      <c r="C34" s="30" t="s">
        <v>1171</v>
      </c>
      <c r="D34" s="13">
        <v>218513</v>
      </c>
      <c r="E34" s="14">
        <v>534.37</v>
      </c>
      <c r="F34" s="15">
        <v>6.4999999999999997E-3</v>
      </c>
      <c r="G34" s="15"/>
    </row>
    <row r="35" spans="1:7" x14ac:dyDescent="0.3">
      <c r="A35" s="12" t="s">
        <v>1698</v>
      </c>
      <c r="B35" s="30" t="s">
        <v>1699</v>
      </c>
      <c r="C35" s="30" t="s">
        <v>1276</v>
      </c>
      <c r="D35" s="13">
        <v>11000</v>
      </c>
      <c r="E35" s="14">
        <v>532.21</v>
      </c>
      <c r="F35" s="15">
        <v>6.4999999999999997E-3</v>
      </c>
      <c r="G35" s="15"/>
    </row>
    <row r="36" spans="1:7" x14ac:dyDescent="0.3">
      <c r="A36" s="12" t="s">
        <v>1708</v>
      </c>
      <c r="B36" s="30" t="s">
        <v>1709</v>
      </c>
      <c r="C36" s="30" t="s">
        <v>1276</v>
      </c>
      <c r="D36" s="13">
        <v>51584</v>
      </c>
      <c r="E36" s="14">
        <v>529.33000000000004</v>
      </c>
      <c r="F36" s="15">
        <v>6.4000000000000003E-3</v>
      </c>
      <c r="G36" s="15"/>
    </row>
    <row r="37" spans="1:7" x14ac:dyDescent="0.3">
      <c r="A37" s="12" t="s">
        <v>1249</v>
      </c>
      <c r="B37" s="30" t="s">
        <v>1250</v>
      </c>
      <c r="C37" s="30" t="s">
        <v>1176</v>
      </c>
      <c r="D37" s="13">
        <v>27000</v>
      </c>
      <c r="E37" s="14">
        <v>520.64</v>
      </c>
      <c r="F37" s="15">
        <v>6.3E-3</v>
      </c>
      <c r="G37" s="15"/>
    </row>
    <row r="38" spans="1:7" x14ac:dyDescent="0.3">
      <c r="A38" s="12" t="s">
        <v>1172</v>
      </c>
      <c r="B38" s="30" t="s">
        <v>1173</v>
      </c>
      <c r="C38" s="30" t="s">
        <v>1163</v>
      </c>
      <c r="D38" s="13">
        <v>420000</v>
      </c>
      <c r="E38" s="14">
        <v>516.17999999999995</v>
      </c>
      <c r="F38" s="15">
        <v>6.3E-3</v>
      </c>
      <c r="G38" s="15"/>
    </row>
    <row r="39" spans="1:7" x14ac:dyDescent="0.3">
      <c r="A39" s="12" t="s">
        <v>1400</v>
      </c>
      <c r="B39" s="30" t="s">
        <v>1401</v>
      </c>
      <c r="C39" s="30" t="s">
        <v>1202</v>
      </c>
      <c r="D39" s="13">
        <v>382566</v>
      </c>
      <c r="E39" s="14">
        <v>509.58</v>
      </c>
      <c r="F39" s="15">
        <v>6.1999999999999998E-3</v>
      </c>
      <c r="G39" s="15"/>
    </row>
    <row r="40" spans="1:7" x14ac:dyDescent="0.3">
      <c r="A40" s="12" t="s">
        <v>1200</v>
      </c>
      <c r="B40" s="30" t="s">
        <v>1201</v>
      </c>
      <c r="C40" s="30" t="s">
        <v>1202</v>
      </c>
      <c r="D40" s="13">
        <v>12957</v>
      </c>
      <c r="E40" s="14">
        <v>505.36</v>
      </c>
      <c r="F40" s="15">
        <v>6.1000000000000004E-3</v>
      </c>
      <c r="G40" s="15"/>
    </row>
    <row r="41" spans="1:7" x14ac:dyDescent="0.3">
      <c r="A41" s="12" t="s">
        <v>1306</v>
      </c>
      <c r="B41" s="30" t="s">
        <v>1307</v>
      </c>
      <c r="C41" s="30" t="s">
        <v>1129</v>
      </c>
      <c r="D41" s="13">
        <v>79033</v>
      </c>
      <c r="E41" s="14">
        <v>494.63</v>
      </c>
      <c r="F41" s="15">
        <v>6.0000000000000001E-3</v>
      </c>
      <c r="G41" s="15"/>
    </row>
    <row r="42" spans="1:7" x14ac:dyDescent="0.3">
      <c r="A42" s="12" t="s">
        <v>1335</v>
      </c>
      <c r="B42" s="30" t="s">
        <v>1336</v>
      </c>
      <c r="C42" s="30" t="s">
        <v>1243</v>
      </c>
      <c r="D42" s="13">
        <v>117383</v>
      </c>
      <c r="E42" s="14">
        <v>494.07</v>
      </c>
      <c r="F42" s="15">
        <v>6.0000000000000001E-3</v>
      </c>
      <c r="G42" s="15"/>
    </row>
    <row r="43" spans="1:7" x14ac:dyDescent="0.3">
      <c r="A43" s="12" t="s">
        <v>1662</v>
      </c>
      <c r="B43" s="30" t="s">
        <v>1663</v>
      </c>
      <c r="C43" s="30" t="s">
        <v>1176</v>
      </c>
      <c r="D43" s="13">
        <v>6784</v>
      </c>
      <c r="E43" s="14">
        <v>485.94</v>
      </c>
      <c r="F43" s="15">
        <v>5.8999999999999999E-3</v>
      </c>
      <c r="G43" s="15"/>
    </row>
    <row r="44" spans="1:7" x14ac:dyDescent="0.3">
      <c r="A44" s="12" t="s">
        <v>1451</v>
      </c>
      <c r="B44" s="30" t="s">
        <v>1452</v>
      </c>
      <c r="C44" s="30" t="s">
        <v>1129</v>
      </c>
      <c r="D44" s="13">
        <v>26306</v>
      </c>
      <c r="E44" s="14">
        <v>484.69</v>
      </c>
      <c r="F44" s="15">
        <v>5.8999999999999999E-3</v>
      </c>
      <c r="G44" s="15"/>
    </row>
    <row r="45" spans="1:7" x14ac:dyDescent="0.3">
      <c r="A45" s="12" t="s">
        <v>1277</v>
      </c>
      <c r="B45" s="30" t="s">
        <v>1278</v>
      </c>
      <c r="C45" s="30" t="s">
        <v>1279</v>
      </c>
      <c r="D45" s="13">
        <v>278237</v>
      </c>
      <c r="E45" s="14">
        <v>484.55</v>
      </c>
      <c r="F45" s="15">
        <v>5.8999999999999999E-3</v>
      </c>
      <c r="G45" s="15"/>
    </row>
    <row r="46" spans="1:7" x14ac:dyDescent="0.3">
      <c r="A46" s="12" t="s">
        <v>1312</v>
      </c>
      <c r="B46" s="30" t="s">
        <v>1313</v>
      </c>
      <c r="C46" s="30" t="s">
        <v>1176</v>
      </c>
      <c r="D46" s="13">
        <v>32021</v>
      </c>
      <c r="E46" s="14">
        <v>476.76</v>
      </c>
      <c r="F46" s="15">
        <v>5.7999999999999996E-3</v>
      </c>
      <c r="G46" s="15"/>
    </row>
    <row r="47" spans="1:7" x14ac:dyDescent="0.3">
      <c r="A47" s="12" t="s">
        <v>1706</v>
      </c>
      <c r="B47" s="30" t="s">
        <v>1707</v>
      </c>
      <c r="C47" s="30" t="s">
        <v>1219</v>
      </c>
      <c r="D47" s="13">
        <v>93002</v>
      </c>
      <c r="E47" s="14">
        <v>467.38</v>
      </c>
      <c r="F47" s="15">
        <v>5.7000000000000002E-3</v>
      </c>
      <c r="G47" s="15"/>
    </row>
    <row r="48" spans="1:7" x14ac:dyDescent="0.3">
      <c r="A48" s="12" t="s">
        <v>1145</v>
      </c>
      <c r="B48" s="30" t="s">
        <v>1146</v>
      </c>
      <c r="C48" s="30" t="s">
        <v>1147</v>
      </c>
      <c r="D48" s="13">
        <v>100000</v>
      </c>
      <c r="E48" s="14">
        <v>459.85</v>
      </c>
      <c r="F48" s="15">
        <v>5.5999999999999999E-3</v>
      </c>
      <c r="G48" s="15"/>
    </row>
    <row r="49" spans="1:7" x14ac:dyDescent="0.3">
      <c r="A49" s="12" t="s">
        <v>1233</v>
      </c>
      <c r="B49" s="30" t="s">
        <v>1234</v>
      </c>
      <c r="C49" s="30" t="s">
        <v>1183</v>
      </c>
      <c r="D49" s="13">
        <v>8540</v>
      </c>
      <c r="E49" s="14">
        <v>458.66</v>
      </c>
      <c r="F49" s="15">
        <v>5.5999999999999999E-3</v>
      </c>
      <c r="G49" s="15"/>
    </row>
    <row r="50" spans="1:7" x14ac:dyDescent="0.3">
      <c r="A50" s="12" t="s">
        <v>1758</v>
      </c>
      <c r="B50" s="30" t="s">
        <v>1759</v>
      </c>
      <c r="C50" s="30" t="s">
        <v>1316</v>
      </c>
      <c r="D50" s="13">
        <v>15582</v>
      </c>
      <c r="E50" s="14">
        <v>451.96</v>
      </c>
      <c r="F50" s="15">
        <v>5.4999999999999997E-3</v>
      </c>
      <c r="G50" s="15"/>
    </row>
    <row r="51" spans="1:7" x14ac:dyDescent="0.3">
      <c r="A51" s="12" t="s">
        <v>1691</v>
      </c>
      <c r="B51" s="30" t="s">
        <v>1692</v>
      </c>
      <c r="C51" s="30" t="s">
        <v>1316</v>
      </c>
      <c r="D51" s="13">
        <v>75000</v>
      </c>
      <c r="E51" s="14">
        <v>451.65</v>
      </c>
      <c r="F51" s="15">
        <v>5.4999999999999997E-3</v>
      </c>
      <c r="G51" s="15"/>
    </row>
    <row r="52" spans="1:7" x14ac:dyDescent="0.3">
      <c r="A52" s="12" t="s">
        <v>1415</v>
      </c>
      <c r="B52" s="30" t="s">
        <v>1416</v>
      </c>
      <c r="C52" s="30" t="s">
        <v>1129</v>
      </c>
      <c r="D52" s="13">
        <v>1846</v>
      </c>
      <c r="E52" s="14">
        <v>426.6</v>
      </c>
      <c r="F52" s="15">
        <v>5.1999999999999998E-3</v>
      </c>
      <c r="G52" s="15"/>
    </row>
    <row r="53" spans="1:7" x14ac:dyDescent="0.3">
      <c r="A53" s="12" t="s">
        <v>1155</v>
      </c>
      <c r="B53" s="30" t="s">
        <v>1156</v>
      </c>
      <c r="C53" s="30" t="s">
        <v>1157</v>
      </c>
      <c r="D53" s="13">
        <v>32332</v>
      </c>
      <c r="E53" s="14">
        <v>417.91</v>
      </c>
      <c r="F53" s="15">
        <v>5.1000000000000004E-3</v>
      </c>
      <c r="G53" s="15"/>
    </row>
    <row r="54" spans="1:7" x14ac:dyDescent="0.3">
      <c r="A54" s="12" t="s">
        <v>1409</v>
      </c>
      <c r="B54" s="30" t="s">
        <v>1410</v>
      </c>
      <c r="C54" s="30" t="s">
        <v>1207</v>
      </c>
      <c r="D54" s="13">
        <v>11488</v>
      </c>
      <c r="E54" s="14">
        <v>416.82</v>
      </c>
      <c r="F54" s="15">
        <v>5.1000000000000004E-3</v>
      </c>
      <c r="G54" s="15"/>
    </row>
    <row r="55" spans="1:7" x14ac:dyDescent="0.3">
      <c r="A55" s="12" t="s">
        <v>1676</v>
      </c>
      <c r="B55" s="30" t="s">
        <v>1677</v>
      </c>
      <c r="C55" s="30" t="s">
        <v>1116</v>
      </c>
      <c r="D55" s="13">
        <v>108826</v>
      </c>
      <c r="E55" s="14">
        <v>412.07</v>
      </c>
      <c r="F55" s="15">
        <v>5.0000000000000001E-3</v>
      </c>
      <c r="G55" s="15"/>
    </row>
    <row r="56" spans="1:7" x14ac:dyDescent="0.3">
      <c r="A56" s="12" t="s">
        <v>1258</v>
      </c>
      <c r="B56" s="30" t="s">
        <v>1259</v>
      </c>
      <c r="C56" s="30" t="s">
        <v>1260</v>
      </c>
      <c r="D56" s="13">
        <v>358229</v>
      </c>
      <c r="E56" s="14">
        <v>411.96</v>
      </c>
      <c r="F56" s="15">
        <v>5.0000000000000001E-3</v>
      </c>
      <c r="G56" s="15"/>
    </row>
    <row r="57" spans="1:7" x14ac:dyDescent="0.3">
      <c r="A57" s="12" t="s">
        <v>1314</v>
      </c>
      <c r="B57" s="30" t="s">
        <v>1315</v>
      </c>
      <c r="C57" s="30" t="s">
        <v>1316</v>
      </c>
      <c r="D57" s="13">
        <v>2173</v>
      </c>
      <c r="E57" s="14">
        <v>403.61</v>
      </c>
      <c r="F57" s="15">
        <v>4.8999999999999998E-3</v>
      </c>
      <c r="G57" s="15"/>
    </row>
    <row r="58" spans="1:7" x14ac:dyDescent="0.3">
      <c r="A58" s="12" t="s">
        <v>1449</v>
      </c>
      <c r="B58" s="30" t="s">
        <v>1450</v>
      </c>
      <c r="C58" s="30" t="s">
        <v>1282</v>
      </c>
      <c r="D58" s="13">
        <v>12381</v>
      </c>
      <c r="E58" s="14">
        <v>403.14</v>
      </c>
      <c r="F58" s="15">
        <v>4.8999999999999998E-3</v>
      </c>
      <c r="G58" s="15"/>
    </row>
    <row r="59" spans="1:7" x14ac:dyDescent="0.3">
      <c r="A59" s="12" t="s">
        <v>1799</v>
      </c>
      <c r="B59" s="30" t="s">
        <v>1800</v>
      </c>
      <c r="C59" s="30" t="s">
        <v>1288</v>
      </c>
      <c r="D59" s="13">
        <v>24000</v>
      </c>
      <c r="E59" s="14">
        <v>402.17</v>
      </c>
      <c r="F59" s="15">
        <v>4.8999999999999998E-3</v>
      </c>
      <c r="G59" s="15"/>
    </row>
    <row r="60" spans="1:7" x14ac:dyDescent="0.3">
      <c r="A60" s="12" t="s">
        <v>2154</v>
      </c>
      <c r="B60" s="30" t="s">
        <v>2155</v>
      </c>
      <c r="C60" s="30" t="s">
        <v>1316</v>
      </c>
      <c r="D60" s="13">
        <v>42375</v>
      </c>
      <c r="E60" s="14">
        <v>388.71</v>
      </c>
      <c r="F60" s="15">
        <v>4.7000000000000002E-3</v>
      </c>
      <c r="G60" s="15"/>
    </row>
    <row r="61" spans="1:7" x14ac:dyDescent="0.3">
      <c r="A61" s="12" t="s">
        <v>1380</v>
      </c>
      <c r="B61" s="30" t="s">
        <v>1381</v>
      </c>
      <c r="C61" s="30" t="s">
        <v>1176</v>
      </c>
      <c r="D61" s="13">
        <v>50000</v>
      </c>
      <c r="E61" s="14">
        <v>375.68</v>
      </c>
      <c r="F61" s="15">
        <v>4.5999999999999999E-3</v>
      </c>
      <c r="G61" s="15"/>
    </row>
    <row r="62" spans="1:7" x14ac:dyDescent="0.3">
      <c r="A62" s="12" t="s">
        <v>1678</v>
      </c>
      <c r="B62" s="30" t="s">
        <v>1679</v>
      </c>
      <c r="C62" s="30" t="s">
        <v>1288</v>
      </c>
      <c r="D62" s="13">
        <v>10097</v>
      </c>
      <c r="E62" s="14">
        <v>373.1</v>
      </c>
      <c r="F62" s="15">
        <v>4.4999999999999997E-3</v>
      </c>
      <c r="G62" s="15"/>
    </row>
    <row r="63" spans="1:7" x14ac:dyDescent="0.3">
      <c r="A63" s="12" t="s">
        <v>1666</v>
      </c>
      <c r="B63" s="30" t="s">
        <v>1667</v>
      </c>
      <c r="C63" s="30" t="s">
        <v>1144</v>
      </c>
      <c r="D63" s="13">
        <v>23337</v>
      </c>
      <c r="E63" s="14">
        <v>367.65</v>
      </c>
      <c r="F63" s="15">
        <v>4.4999999999999997E-3</v>
      </c>
      <c r="G63" s="15"/>
    </row>
    <row r="64" spans="1:7" x14ac:dyDescent="0.3">
      <c r="A64" s="12" t="s">
        <v>1256</v>
      </c>
      <c r="B64" s="30" t="s">
        <v>1257</v>
      </c>
      <c r="C64" s="30" t="s">
        <v>1183</v>
      </c>
      <c r="D64" s="13">
        <v>30000</v>
      </c>
      <c r="E64" s="14">
        <v>351.65</v>
      </c>
      <c r="F64" s="15">
        <v>4.3E-3</v>
      </c>
      <c r="G64" s="15"/>
    </row>
    <row r="65" spans="1:7" x14ac:dyDescent="0.3">
      <c r="A65" s="12" t="s">
        <v>1843</v>
      </c>
      <c r="B65" s="30" t="s">
        <v>1844</v>
      </c>
      <c r="C65" s="30" t="s">
        <v>1129</v>
      </c>
      <c r="D65" s="13">
        <v>19953</v>
      </c>
      <c r="E65" s="14">
        <v>344.67</v>
      </c>
      <c r="F65" s="15">
        <v>4.1999999999999997E-3</v>
      </c>
      <c r="G65" s="15"/>
    </row>
    <row r="66" spans="1:7" x14ac:dyDescent="0.3">
      <c r="A66" s="12" t="s">
        <v>1268</v>
      </c>
      <c r="B66" s="30" t="s">
        <v>1269</v>
      </c>
      <c r="C66" s="30" t="s">
        <v>1129</v>
      </c>
      <c r="D66" s="13">
        <v>41122</v>
      </c>
      <c r="E66" s="14">
        <v>341.31</v>
      </c>
      <c r="F66" s="15">
        <v>4.1000000000000003E-3</v>
      </c>
      <c r="G66" s="15"/>
    </row>
    <row r="67" spans="1:7" x14ac:dyDescent="0.3">
      <c r="A67" s="12" t="s">
        <v>2149</v>
      </c>
      <c r="B67" s="30" t="s">
        <v>2150</v>
      </c>
      <c r="C67" s="30" t="s">
        <v>1144</v>
      </c>
      <c r="D67" s="13">
        <v>47699</v>
      </c>
      <c r="E67" s="14">
        <v>336.21</v>
      </c>
      <c r="F67" s="15">
        <v>4.1000000000000003E-3</v>
      </c>
      <c r="G67" s="15"/>
    </row>
    <row r="68" spans="1:7" x14ac:dyDescent="0.3">
      <c r="A68" s="12" t="s">
        <v>1684</v>
      </c>
      <c r="B68" s="30" t="s">
        <v>1685</v>
      </c>
      <c r="C68" s="30" t="s">
        <v>1295</v>
      </c>
      <c r="D68" s="13">
        <v>24498</v>
      </c>
      <c r="E68" s="14">
        <v>329.5</v>
      </c>
      <c r="F68" s="15">
        <v>4.0000000000000001E-3</v>
      </c>
      <c r="G68" s="15"/>
    </row>
    <row r="69" spans="1:7" x14ac:dyDescent="0.3">
      <c r="A69" s="12" t="s">
        <v>1394</v>
      </c>
      <c r="B69" s="30" t="s">
        <v>1395</v>
      </c>
      <c r="C69" s="30" t="s">
        <v>1152</v>
      </c>
      <c r="D69" s="13">
        <v>3900</v>
      </c>
      <c r="E69" s="14">
        <v>323.60000000000002</v>
      </c>
      <c r="F69" s="15">
        <v>3.8999999999999998E-3</v>
      </c>
      <c r="G69" s="15"/>
    </row>
    <row r="70" spans="1:7" x14ac:dyDescent="0.3">
      <c r="A70" s="12" t="s">
        <v>1763</v>
      </c>
      <c r="B70" s="30" t="s">
        <v>1764</v>
      </c>
      <c r="C70" s="30" t="s">
        <v>1183</v>
      </c>
      <c r="D70" s="13">
        <v>26216</v>
      </c>
      <c r="E70" s="14">
        <v>308.27</v>
      </c>
      <c r="F70" s="15">
        <v>3.7000000000000002E-3</v>
      </c>
      <c r="G70" s="15"/>
    </row>
    <row r="71" spans="1:7" x14ac:dyDescent="0.3">
      <c r="A71" s="12" t="s">
        <v>1725</v>
      </c>
      <c r="B71" s="30" t="s">
        <v>1726</v>
      </c>
      <c r="C71" s="30" t="s">
        <v>1129</v>
      </c>
      <c r="D71" s="13">
        <v>30764</v>
      </c>
      <c r="E71" s="14">
        <v>299.63</v>
      </c>
      <c r="F71" s="15">
        <v>3.5999999999999999E-3</v>
      </c>
      <c r="G71" s="15"/>
    </row>
    <row r="72" spans="1:7" x14ac:dyDescent="0.3">
      <c r="A72" s="12" t="s">
        <v>1437</v>
      </c>
      <c r="B72" s="30" t="s">
        <v>1438</v>
      </c>
      <c r="C72" s="30" t="s">
        <v>1129</v>
      </c>
      <c r="D72" s="13">
        <v>23385</v>
      </c>
      <c r="E72" s="14">
        <v>294.08999999999997</v>
      </c>
      <c r="F72" s="15">
        <v>3.5999999999999999E-3</v>
      </c>
      <c r="G72" s="15"/>
    </row>
    <row r="73" spans="1:7" x14ac:dyDescent="0.3">
      <c r="A73" s="12" t="s">
        <v>1672</v>
      </c>
      <c r="B73" s="30" t="s">
        <v>1673</v>
      </c>
      <c r="C73" s="30" t="s">
        <v>1176</v>
      </c>
      <c r="D73" s="13">
        <v>122750</v>
      </c>
      <c r="E73" s="14">
        <v>286.62</v>
      </c>
      <c r="F73" s="15">
        <v>3.5000000000000001E-3</v>
      </c>
      <c r="G73" s="15"/>
    </row>
    <row r="74" spans="1:7" x14ac:dyDescent="0.3">
      <c r="A74" s="12" t="s">
        <v>1246</v>
      </c>
      <c r="B74" s="30" t="s">
        <v>1247</v>
      </c>
      <c r="C74" s="30" t="s">
        <v>1248</v>
      </c>
      <c r="D74" s="13">
        <v>34374</v>
      </c>
      <c r="E74" s="14">
        <v>266.07</v>
      </c>
      <c r="F74" s="15">
        <v>3.2000000000000002E-3</v>
      </c>
      <c r="G74" s="15"/>
    </row>
    <row r="75" spans="1:7" x14ac:dyDescent="0.3">
      <c r="A75" s="12" t="s">
        <v>1123</v>
      </c>
      <c r="B75" s="30" t="s">
        <v>1124</v>
      </c>
      <c r="C75" s="30" t="s">
        <v>1116</v>
      </c>
      <c r="D75" s="13">
        <v>140377</v>
      </c>
      <c r="E75" s="14">
        <v>262.72000000000003</v>
      </c>
      <c r="F75" s="15">
        <v>3.2000000000000002E-3</v>
      </c>
      <c r="G75" s="15"/>
    </row>
    <row r="76" spans="1:7" x14ac:dyDescent="0.3">
      <c r="A76" s="12" t="s">
        <v>1695</v>
      </c>
      <c r="B76" s="30" t="s">
        <v>1696</v>
      </c>
      <c r="C76" s="30" t="s">
        <v>1697</v>
      </c>
      <c r="D76" s="13">
        <v>836</v>
      </c>
      <c r="E76" s="14">
        <v>260.44</v>
      </c>
      <c r="F76" s="15">
        <v>3.2000000000000002E-3</v>
      </c>
      <c r="G76" s="15"/>
    </row>
    <row r="77" spans="1:7" x14ac:dyDescent="0.3">
      <c r="A77" s="12" t="s">
        <v>1349</v>
      </c>
      <c r="B77" s="30" t="s">
        <v>1350</v>
      </c>
      <c r="C77" s="30" t="s">
        <v>1144</v>
      </c>
      <c r="D77" s="13">
        <v>18090</v>
      </c>
      <c r="E77" s="14">
        <v>256.86</v>
      </c>
      <c r="F77" s="15">
        <v>3.0999999999999999E-3</v>
      </c>
      <c r="G77" s="15"/>
    </row>
    <row r="78" spans="1:7" x14ac:dyDescent="0.3">
      <c r="A78" s="12" t="s">
        <v>1700</v>
      </c>
      <c r="B78" s="30" t="s">
        <v>1701</v>
      </c>
      <c r="C78" s="30" t="s">
        <v>1176</v>
      </c>
      <c r="D78" s="13">
        <v>5932</v>
      </c>
      <c r="E78" s="14">
        <v>235.54</v>
      </c>
      <c r="F78" s="15">
        <v>2.8999999999999998E-3</v>
      </c>
      <c r="G78" s="15"/>
    </row>
    <row r="79" spans="1:7" x14ac:dyDescent="0.3">
      <c r="A79" s="12" t="s">
        <v>2137</v>
      </c>
      <c r="B79" s="30" t="s">
        <v>2138</v>
      </c>
      <c r="C79" s="30" t="s">
        <v>1176</v>
      </c>
      <c r="D79" s="13">
        <v>30000</v>
      </c>
      <c r="E79" s="14">
        <v>229.7</v>
      </c>
      <c r="F79" s="15">
        <v>2.8E-3</v>
      </c>
      <c r="G79" s="15"/>
    </row>
    <row r="80" spans="1:7" x14ac:dyDescent="0.3">
      <c r="A80" s="12" t="s">
        <v>2025</v>
      </c>
      <c r="B80" s="30" t="s">
        <v>2026</v>
      </c>
      <c r="C80" s="30" t="s">
        <v>1219</v>
      </c>
      <c r="D80" s="13">
        <v>5615</v>
      </c>
      <c r="E80" s="14">
        <v>220.23</v>
      </c>
      <c r="F80" s="15">
        <v>2.7000000000000001E-3</v>
      </c>
      <c r="G80" s="15"/>
    </row>
    <row r="81" spans="1:7" x14ac:dyDescent="0.3">
      <c r="A81" s="12" t="s">
        <v>1272</v>
      </c>
      <c r="B81" s="30" t="s">
        <v>1273</v>
      </c>
      <c r="C81" s="30" t="s">
        <v>1219</v>
      </c>
      <c r="D81" s="13">
        <v>4958</v>
      </c>
      <c r="E81" s="14">
        <v>217.24</v>
      </c>
      <c r="F81" s="15">
        <v>2.5999999999999999E-3</v>
      </c>
      <c r="G81" s="15"/>
    </row>
    <row r="82" spans="1:7" x14ac:dyDescent="0.3">
      <c r="A82" s="12" t="s">
        <v>2164</v>
      </c>
      <c r="B82" s="30" t="s">
        <v>2165</v>
      </c>
      <c r="C82" s="30" t="s">
        <v>1176</v>
      </c>
      <c r="D82" s="13">
        <v>25000</v>
      </c>
      <c r="E82" s="14">
        <v>208.56</v>
      </c>
      <c r="F82" s="15">
        <v>2.5000000000000001E-3</v>
      </c>
      <c r="G82" s="15"/>
    </row>
    <row r="83" spans="1:7" x14ac:dyDescent="0.3">
      <c r="A83" s="12" t="s">
        <v>1719</v>
      </c>
      <c r="B83" s="30" t="s">
        <v>1720</v>
      </c>
      <c r="C83" s="30" t="s">
        <v>1253</v>
      </c>
      <c r="D83" s="13">
        <v>10400</v>
      </c>
      <c r="E83" s="14">
        <v>25.78</v>
      </c>
      <c r="F83" s="15">
        <v>2.9999999999999997E-4</v>
      </c>
      <c r="G83" s="15"/>
    </row>
    <row r="84" spans="1:7" x14ac:dyDescent="0.3">
      <c r="A84" s="12" t="s">
        <v>1769</v>
      </c>
      <c r="B84" s="30" t="s">
        <v>1770</v>
      </c>
      <c r="C84" s="30" t="s">
        <v>1288</v>
      </c>
      <c r="D84" s="13">
        <v>539</v>
      </c>
      <c r="E84" s="14">
        <v>9.1999999999999993</v>
      </c>
      <c r="F84" s="15">
        <v>1E-4</v>
      </c>
      <c r="G84" s="15"/>
    </row>
    <row r="85" spans="1:7" x14ac:dyDescent="0.3">
      <c r="A85" s="16" t="s">
        <v>120</v>
      </c>
      <c r="B85" s="31"/>
      <c r="C85" s="31"/>
      <c r="D85" s="17"/>
      <c r="E85" s="37">
        <v>56458.559999999998</v>
      </c>
      <c r="F85" s="38">
        <v>0.68620000000000003</v>
      </c>
      <c r="G85" s="20"/>
    </row>
    <row r="86" spans="1:7" x14ac:dyDescent="0.3">
      <c r="A86" s="16" t="s">
        <v>1453</v>
      </c>
      <c r="B86" s="30"/>
      <c r="C86" s="30"/>
      <c r="D86" s="13"/>
      <c r="E86" s="14"/>
      <c r="F86" s="15"/>
      <c r="G86" s="15"/>
    </row>
    <row r="87" spans="1:7" x14ac:dyDescent="0.3">
      <c r="A87" s="16" t="s">
        <v>120</v>
      </c>
      <c r="B87" s="30"/>
      <c r="C87" s="30"/>
      <c r="D87" s="13"/>
      <c r="E87" s="39" t="s">
        <v>112</v>
      </c>
      <c r="F87" s="40" t="s">
        <v>112</v>
      </c>
      <c r="G87" s="15"/>
    </row>
    <row r="88" spans="1:7" x14ac:dyDescent="0.3">
      <c r="A88" s="21" t="s">
        <v>150</v>
      </c>
      <c r="B88" s="32"/>
      <c r="C88" s="32"/>
      <c r="D88" s="22"/>
      <c r="E88" s="27">
        <v>56458.559999999998</v>
      </c>
      <c r="F88" s="28">
        <v>0.68620000000000003</v>
      </c>
      <c r="G88" s="20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16" t="s">
        <v>1454</v>
      </c>
      <c r="B90" s="30"/>
      <c r="C90" s="30"/>
      <c r="D90" s="13"/>
      <c r="E90" s="14"/>
      <c r="F90" s="15"/>
      <c r="G90" s="15"/>
    </row>
    <row r="91" spans="1:7" x14ac:dyDescent="0.3">
      <c r="A91" s="16" t="s">
        <v>1455</v>
      </c>
      <c r="B91" s="30"/>
      <c r="C91" s="30"/>
      <c r="D91" s="13"/>
      <c r="E91" s="14"/>
      <c r="F91" s="15"/>
      <c r="G91" s="15"/>
    </row>
    <row r="92" spans="1:7" x14ac:dyDescent="0.3">
      <c r="A92" s="12" t="s">
        <v>1728</v>
      </c>
      <c r="B92" s="30"/>
      <c r="C92" s="30" t="s">
        <v>1729</v>
      </c>
      <c r="D92" s="13">
        <v>13350</v>
      </c>
      <c r="E92" s="14">
        <v>2591.8000000000002</v>
      </c>
      <c r="F92" s="15">
        <v>3.1495000000000002E-2</v>
      </c>
      <c r="G92" s="15"/>
    </row>
    <row r="93" spans="1:7" x14ac:dyDescent="0.3">
      <c r="A93" s="12" t="s">
        <v>1771</v>
      </c>
      <c r="B93" s="30"/>
      <c r="C93" s="30" t="s">
        <v>1729</v>
      </c>
      <c r="D93" s="13">
        <v>1650</v>
      </c>
      <c r="E93" s="14">
        <v>730.78</v>
      </c>
      <c r="F93" s="15">
        <v>8.8800000000000007E-3</v>
      </c>
      <c r="G93" s="15"/>
    </row>
    <row r="94" spans="1:7" x14ac:dyDescent="0.3">
      <c r="A94" s="12" t="s">
        <v>1772</v>
      </c>
      <c r="B94" s="30"/>
      <c r="C94" s="30" t="s">
        <v>1288</v>
      </c>
      <c r="D94" s="13">
        <v>21600</v>
      </c>
      <c r="E94" s="14">
        <v>368.31</v>
      </c>
      <c r="F94" s="15">
        <v>4.4749999999999998E-3</v>
      </c>
      <c r="G94" s="15"/>
    </row>
    <row r="95" spans="1:7" x14ac:dyDescent="0.3">
      <c r="A95" s="16" t="s">
        <v>120</v>
      </c>
      <c r="B95" s="31"/>
      <c r="C95" s="31"/>
      <c r="D95" s="17"/>
      <c r="E95" s="37">
        <v>3690.89</v>
      </c>
      <c r="F95" s="38">
        <v>4.4850000000000001E-2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21" t="s">
        <v>150</v>
      </c>
      <c r="B99" s="32"/>
      <c r="C99" s="32"/>
      <c r="D99" s="22"/>
      <c r="E99" s="18">
        <v>3690.89</v>
      </c>
      <c r="F99" s="19">
        <v>4.4850000000000001E-2</v>
      </c>
      <c r="G99" s="20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200</v>
      </c>
      <c r="B101" s="30"/>
      <c r="C101" s="30"/>
      <c r="D101" s="13"/>
      <c r="E101" s="14"/>
      <c r="F101" s="15"/>
      <c r="G101" s="15"/>
    </row>
    <row r="102" spans="1:7" x14ac:dyDescent="0.3">
      <c r="A102" s="16" t="s">
        <v>201</v>
      </c>
      <c r="B102" s="30"/>
      <c r="C102" s="30"/>
      <c r="D102" s="13"/>
      <c r="E102" s="14"/>
      <c r="F102" s="15"/>
      <c r="G102" s="15"/>
    </row>
    <row r="103" spans="1:7" x14ac:dyDescent="0.3">
      <c r="A103" s="12" t="s">
        <v>933</v>
      </c>
      <c r="B103" s="30" t="s">
        <v>934</v>
      </c>
      <c r="C103" s="30" t="s">
        <v>216</v>
      </c>
      <c r="D103" s="13">
        <v>2500000</v>
      </c>
      <c r="E103" s="14">
        <v>2493.77</v>
      </c>
      <c r="F103" s="15">
        <v>3.0300000000000001E-2</v>
      </c>
      <c r="G103" s="15">
        <v>7.6450000000000004E-2</v>
      </c>
    </row>
    <row r="104" spans="1:7" x14ac:dyDescent="0.3">
      <c r="A104" s="12" t="s">
        <v>725</v>
      </c>
      <c r="B104" s="30" t="s">
        <v>726</v>
      </c>
      <c r="C104" s="30" t="s">
        <v>207</v>
      </c>
      <c r="D104" s="13">
        <v>2000000</v>
      </c>
      <c r="E104" s="14">
        <v>1995.86</v>
      </c>
      <c r="F104" s="15">
        <v>2.4299999999999999E-2</v>
      </c>
      <c r="G104" s="15">
        <v>7.4499999999999997E-2</v>
      </c>
    </row>
    <row r="105" spans="1:7" x14ac:dyDescent="0.3">
      <c r="A105" s="16" t="s">
        <v>120</v>
      </c>
      <c r="B105" s="31"/>
      <c r="C105" s="31"/>
      <c r="D105" s="17"/>
      <c r="E105" s="37">
        <v>4489.63</v>
      </c>
      <c r="F105" s="38">
        <v>5.4600000000000003E-2</v>
      </c>
      <c r="G105" s="20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6" t="s">
        <v>291</v>
      </c>
      <c r="B107" s="30"/>
      <c r="C107" s="30"/>
      <c r="D107" s="13"/>
      <c r="E107" s="14"/>
      <c r="F107" s="15"/>
      <c r="G107" s="15"/>
    </row>
    <row r="108" spans="1:7" x14ac:dyDescent="0.3">
      <c r="A108" s="12" t="s">
        <v>624</v>
      </c>
      <c r="B108" s="30" t="s">
        <v>625</v>
      </c>
      <c r="C108" s="30" t="s">
        <v>117</v>
      </c>
      <c r="D108" s="13">
        <v>2500000</v>
      </c>
      <c r="E108" s="14">
        <v>2517.39</v>
      </c>
      <c r="F108" s="15">
        <v>3.0599999999999999E-2</v>
      </c>
      <c r="G108" s="15">
        <v>7.2913750040000003E-2</v>
      </c>
    </row>
    <row r="109" spans="1:7" x14ac:dyDescent="0.3">
      <c r="A109" s="12" t="s">
        <v>671</v>
      </c>
      <c r="B109" s="30" t="s">
        <v>672</v>
      </c>
      <c r="C109" s="30" t="s">
        <v>117</v>
      </c>
      <c r="D109" s="13">
        <v>2500000</v>
      </c>
      <c r="E109" s="14">
        <v>2490.44</v>
      </c>
      <c r="F109" s="15">
        <v>3.0300000000000001E-2</v>
      </c>
      <c r="G109" s="15">
        <v>7.2842279960999998E-2</v>
      </c>
    </row>
    <row r="110" spans="1:7" x14ac:dyDescent="0.3">
      <c r="A110" s="12" t="s">
        <v>993</v>
      </c>
      <c r="B110" s="30" t="s">
        <v>994</v>
      </c>
      <c r="C110" s="30" t="s">
        <v>117</v>
      </c>
      <c r="D110" s="13">
        <v>1350000</v>
      </c>
      <c r="E110" s="14">
        <v>1301.6199999999999</v>
      </c>
      <c r="F110" s="15">
        <v>1.5800000000000002E-2</v>
      </c>
      <c r="G110" s="15">
        <v>7.2816385592000002E-2</v>
      </c>
    </row>
    <row r="111" spans="1:7" x14ac:dyDescent="0.3">
      <c r="A111" s="12" t="s">
        <v>436</v>
      </c>
      <c r="B111" s="30" t="s">
        <v>437</v>
      </c>
      <c r="C111" s="30" t="s">
        <v>117</v>
      </c>
      <c r="D111" s="13">
        <v>1000000</v>
      </c>
      <c r="E111" s="14">
        <v>996.4</v>
      </c>
      <c r="F111" s="15">
        <v>1.21E-2</v>
      </c>
      <c r="G111" s="15">
        <v>7.3050482042000001E-2</v>
      </c>
    </row>
    <row r="112" spans="1:7" x14ac:dyDescent="0.3">
      <c r="A112" s="16" t="s">
        <v>120</v>
      </c>
      <c r="B112" s="31"/>
      <c r="C112" s="31"/>
      <c r="D112" s="17"/>
      <c r="E112" s="37">
        <v>7305.85</v>
      </c>
      <c r="F112" s="38">
        <v>8.8800000000000004E-2</v>
      </c>
      <c r="G112" s="20"/>
    </row>
    <row r="113" spans="1:7" x14ac:dyDescent="0.3">
      <c r="A113" s="12"/>
      <c r="B113" s="30"/>
      <c r="C113" s="30"/>
      <c r="D113" s="13"/>
      <c r="E113" s="14"/>
      <c r="F113" s="15"/>
      <c r="G113" s="15"/>
    </row>
    <row r="114" spans="1:7" x14ac:dyDescent="0.3">
      <c r="A114" s="16" t="s">
        <v>294</v>
      </c>
      <c r="B114" s="30"/>
      <c r="C114" s="30"/>
      <c r="D114" s="13"/>
      <c r="E114" s="14"/>
      <c r="F114" s="15"/>
      <c r="G114" s="15"/>
    </row>
    <row r="115" spans="1:7" x14ac:dyDescent="0.3">
      <c r="A115" s="16" t="s">
        <v>120</v>
      </c>
      <c r="B115" s="30"/>
      <c r="C115" s="30"/>
      <c r="D115" s="13"/>
      <c r="E115" s="39" t="s">
        <v>112</v>
      </c>
      <c r="F115" s="40" t="s">
        <v>112</v>
      </c>
      <c r="G115" s="15"/>
    </row>
    <row r="116" spans="1:7" x14ac:dyDescent="0.3">
      <c r="A116" s="12"/>
      <c r="B116" s="30"/>
      <c r="C116" s="30"/>
      <c r="D116" s="13"/>
      <c r="E116" s="14"/>
      <c r="F116" s="15"/>
      <c r="G116" s="15"/>
    </row>
    <row r="117" spans="1:7" x14ac:dyDescent="0.3">
      <c r="A117" s="16" t="s">
        <v>295</v>
      </c>
      <c r="B117" s="30"/>
      <c r="C117" s="30"/>
      <c r="D117" s="13"/>
      <c r="E117" s="14"/>
      <c r="F117" s="15"/>
      <c r="G117" s="15"/>
    </row>
    <row r="118" spans="1:7" x14ac:dyDescent="0.3">
      <c r="A118" s="16" t="s">
        <v>120</v>
      </c>
      <c r="B118" s="30"/>
      <c r="C118" s="30"/>
      <c r="D118" s="13"/>
      <c r="E118" s="39" t="s">
        <v>112</v>
      </c>
      <c r="F118" s="40" t="s">
        <v>112</v>
      </c>
      <c r="G118" s="15"/>
    </row>
    <row r="119" spans="1:7" x14ac:dyDescent="0.3">
      <c r="A119" s="12"/>
      <c r="B119" s="30"/>
      <c r="C119" s="30"/>
      <c r="D119" s="13"/>
      <c r="E119" s="14"/>
      <c r="F119" s="15"/>
      <c r="G119" s="15"/>
    </row>
    <row r="120" spans="1:7" x14ac:dyDescent="0.3">
      <c r="A120" s="21" t="s">
        <v>150</v>
      </c>
      <c r="B120" s="32"/>
      <c r="C120" s="32"/>
      <c r="D120" s="22"/>
      <c r="E120" s="18">
        <v>11795.48</v>
      </c>
      <c r="F120" s="19">
        <v>0.1434</v>
      </c>
      <c r="G120" s="20"/>
    </row>
    <row r="121" spans="1:7" x14ac:dyDescent="0.3">
      <c r="A121" s="12"/>
      <c r="B121" s="30"/>
      <c r="C121" s="30"/>
      <c r="D121" s="13"/>
      <c r="E121" s="14"/>
      <c r="F121" s="15"/>
      <c r="G121" s="15"/>
    </row>
    <row r="122" spans="1:7" x14ac:dyDescent="0.3">
      <c r="A122" s="12"/>
      <c r="B122" s="30"/>
      <c r="C122" s="30"/>
      <c r="D122" s="13"/>
      <c r="E122" s="14"/>
      <c r="F122" s="15"/>
      <c r="G122" s="15"/>
    </row>
    <row r="123" spans="1:7" x14ac:dyDescent="0.3">
      <c r="A123" s="16" t="s">
        <v>795</v>
      </c>
      <c r="B123" s="30"/>
      <c r="C123" s="30"/>
      <c r="D123" s="13"/>
      <c r="E123" s="14"/>
      <c r="F123" s="15"/>
      <c r="G123" s="15"/>
    </row>
    <row r="124" spans="1:7" x14ac:dyDescent="0.3">
      <c r="A124" s="12" t="s">
        <v>1920</v>
      </c>
      <c r="B124" s="30" t="s">
        <v>1921</v>
      </c>
      <c r="C124" s="30"/>
      <c r="D124" s="13">
        <v>13802.0762</v>
      </c>
      <c r="E124" s="14">
        <v>412.68</v>
      </c>
      <c r="F124" s="15">
        <v>5.0000000000000001E-3</v>
      </c>
      <c r="G124" s="15"/>
    </row>
    <row r="125" spans="1:7" x14ac:dyDescent="0.3">
      <c r="A125" s="12" t="s">
        <v>2191</v>
      </c>
      <c r="B125" s="30" t="s">
        <v>2192</v>
      </c>
      <c r="C125" s="30"/>
      <c r="D125" s="13">
        <v>1634279.088</v>
      </c>
      <c r="E125" s="14">
        <v>181.4</v>
      </c>
      <c r="F125" s="15">
        <v>2.2000000000000001E-3</v>
      </c>
      <c r="G125" s="15"/>
    </row>
    <row r="126" spans="1:7" x14ac:dyDescent="0.3">
      <c r="A126" s="12"/>
      <c r="B126" s="30"/>
      <c r="C126" s="30"/>
      <c r="D126" s="13"/>
      <c r="E126" s="14"/>
      <c r="F126" s="15"/>
      <c r="G126" s="15"/>
    </row>
    <row r="127" spans="1:7" x14ac:dyDescent="0.3">
      <c r="A127" s="21" t="s">
        <v>150</v>
      </c>
      <c r="B127" s="32"/>
      <c r="C127" s="32"/>
      <c r="D127" s="22"/>
      <c r="E127" s="18">
        <v>594.08000000000004</v>
      </c>
      <c r="F127" s="19">
        <v>7.1999999999999998E-3</v>
      </c>
      <c r="G127" s="20"/>
    </row>
    <row r="128" spans="1:7" x14ac:dyDescent="0.3">
      <c r="A128" s="12"/>
      <c r="B128" s="30"/>
      <c r="C128" s="30"/>
      <c r="D128" s="13"/>
      <c r="E128" s="14"/>
      <c r="F128" s="15"/>
      <c r="G128" s="15"/>
    </row>
    <row r="129" spans="1:7" x14ac:dyDescent="0.3">
      <c r="A129" s="16" t="s">
        <v>151</v>
      </c>
      <c r="B129" s="30"/>
      <c r="C129" s="30"/>
      <c r="D129" s="13"/>
      <c r="E129" s="14"/>
      <c r="F129" s="15"/>
      <c r="G129" s="15"/>
    </row>
    <row r="130" spans="1:7" x14ac:dyDescent="0.3">
      <c r="A130" s="12" t="s">
        <v>152</v>
      </c>
      <c r="B130" s="30"/>
      <c r="C130" s="30"/>
      <c r="D130" s="13"/>
      <c r="E130" s="14">
        <v>12576.71</v>
      </c>
      <c r="F130" s="15">
        <v>0.15279999999999999</v>
      </c>
      <c r="G130" s="15">
        <v>6.6409999999999997E-2</v>
      </c>
    </row>
    <row r="131" spans="1:7" x14ac:dyDescent="0.3">
      <c r="A131" s="16" t="s">
        <v>120</v>
      </c>
      <c r="B131" s="31"/>
      <c r="C131" s="31"/>
      <c r="D131" s="17"/>
      <c r="E131" s="37">
        <v>12576.71</v>
      </c>
      <c r="F131" s="38">
        <v>0.15279999999999999</v>
      </c>
      <c r="G131" s="20"/>
    </row>
    <row r="132" spans="1:7" x14ac:dyDescent="0.3">
      <c r="A132" s="12"/>
      <c r="B132" s="30"/>
      <c r="C132" s="30"/>
      <c r="D132" s="13"/>
      <c r="E132" s="14"/>
      <c r="F132" s="15"/>
      <c r="G132" s="15"/>
    </row>
    <row r="133" spans="1:7" x14ac:dyDescent="0.3">
      <c r="A133" s="21" t="s">
        <v>150</v>
      </c>
      <c r="B133" s="32"/>
      <c r="C133" s="32"/>
      <c r="D133" s="22"/>
      <c r="E133" s="18">
        <v>12576.71</v>
      </c>
      <c r="F133" s="19">
        <v>0.15279999999999999</v>
      </c>
      <c r="G133" s="20"/>
    </row>
    <row r="134" spans="1:7" x14ac:dyDescent="0.3">
      <c r="A134" s="12" t="s">
        <v>153</v>
      </c>
      <c r="B134" s="30"/>
      <c r="C134" s="30"/>
      <c r="D134" s="13"/>
      <c r="E134" s="14">
        <v>338.86353000000003</v>
      </c>
      <c r="F134" s="15">
        <v>4.117E-3</v>
      </c>
      <c r="G134" s="15"/>
    </row>
    <row r="135" spans="1:7" x14ac:dyDescent="0.3">
      <c r="A135" s="12" t="s">
        <v>154</v>
      </c>
      <c r="B135" s="30"/>
      <c r="C135" s="30"/>
      <c r="D135" s="13"/>
      <c r="E135" s="14">
        <v>526.62647000000004</v>
      </c>
      <c r="F135" s="15">
        <v>6.2830000000000004E-3</v>
      </c>
      <c r="G135" s="15">
        <v>6.6409999999999997E-2</v>
      </c>
    </row>
    <row r="136" spans="1:7" x14ac:dyDescent="0.3">
      <c r="A136" s="25" t="s">
        <v>155</v>
      </c>
      <c r="B136" s="33"/>
      <c r="C136" s="33"/>
      <c r="D136" s="26"/>
      <c r="E136" s="27">
        <v>82290.320000000007</v>
      </c>
      <c r="F136" s="28">
        <v>1</v>
      </c>
      <c r="G136" s="28"/>
    </row>
    <row r="138" spans="1:7" x14ac:dyDescent="0.3">
      <c r="A138" s="1" t="s">
        <v>1654</v>
      </c>
    </row>
    <row r="139" spans="1:7" x14ac:dyDescent="0.3">
      <c r="A139" s="1" t="s">
        <v>157</v>
      </c>
    </row>
    <row r="141" spans="1:7" x14ac:dyDescent="0.3">
      <c r="A141" s="1" t="s">
        <v>158</v>
      </c>
    </row>
    <row r="142" spans="1:7" x14ac:dyDescent="0.3">
      <c r="A142" s="47" t="s">
        <v>159</v>
      </c>
      <c r="B142" s="34" t="s">
        <v>112</v>
      </c>
    </row>
    <row r="143" spans="1:7" x14ac:dyDescent="0.3">
      <c r="A143" t="s">
        <v>160</v>
      </c>
    </row>
    <row r="144" spans="1:7" x14ac:dyDescent="0.3">
      <c r="A144" t="s">
        <v>161</v>
      </c>
      <c r="B144" t="s">
        <v>162</v>
      </c>
      <c r="C144" t="s">
        <v>162</v>
      </c>
    </row>
    <row r="145" spans="1:5" x14ac:dyDescent="0.3">
      <c r="B145" s="48">
        <v>45138</v>
      </c>
      <c r="C145" s="48">
        <v>45169</v>
      </c>
    </row>
    <row r="146" spans="1:5" x14ac:dyDescent="0.3">
      <c r="A146" t="s">
        <v>166</v>
      </c>
      <c r="B146">
        <v>51.09</v>
      </c>
      <c r="C146">
        <v>50.97</v>
      </c>
      <c r="E146" s="2"/>
    </row>
    <row r="147" spans="1:5" x14ac:dyDescent="0.3">
      <c r="A147" t="s">
        <v>167</v>
      </c>
      <c r="B147">
        <v>27.17</v>
      </c>
      <c r="C147">
        <v>26.93</v>
      </c>
      <c r="E147" s="2"/>
    </row>
    <row r="148" spans="1:5" x14ac:dyDescent="0.3">
      <c r="A148" t="s">
        <v>1778</v>
      </c>
      <c r="B148">
        <v>45.29</v>
      </c>
      <c r="C148">
        <v>45.14</v>
      </c>
      <c r="E148" s="2"/>
    </row>
    <row r="149" spans="1:5" x14ac:dyDescent="0.3">
      <c r="A149" t="s">
        <v>1779</v>
      </c>
      <c r="B149">
        <v>46.16</v>
      </c>
      <c r="C149">
        <v>46</v>
      </c>
      <c r="E149" s="2"/>
    </row>
    <row r="150" spans="1:5" x14ac:dyDescent="0.3">
      <c r="A150" t="s">
        <v>630</v>
      </c>
      <c r="B150">
        <v>45.81</v>
      </c>
      <c r="C150">
        <v>45.64</v>
      </c>
      <c r="E150" s="2"/>
    </row>
    <row r="151" spans="1:5" x14ac:dyDescent="0.3">
      <c r="A151" t="s">
        <v>631</v>
      </c>
      <c r="B151">
        <v>23.46</v>
      </c>
      <c r="C151">
        <v>23.2</v>
      </c>
      <c r="E151" s="2"/>
    </row>
    <row r="152" spans="1:5" x14ac:dyDescent="0.3">
      <c r="E152" s="2"/>
    </row>
    <row r="153" spans="1:5" x14ac:dyDescent="0.3">
      <c r="A153" t="s">
        <v>634</v>
      </c>
    </row>
    <row r="155" spans="1:5" x14ac:dyDescent="0.3">
      <c r="A155" s="50" t="s">
        <v>635</v>
      </c>
      <c r="B155" s="50" t="s">
        <v>636</v>
      </c>
      <c r="C155" s="50" t="s">
        <v>637</v>
      </c>
      <c r="D155" s="50" t="s">
        <v>638</v>
      </c>
    </row>
    <row r="156" spans="1:5" x14ac:dyDescent="0.3">
      <c r="A156" s="50" t="s">
        <v>2193</v>
      </c>
      <c r="B156" s="50"/>
      <c r="C156" s="50">
        <v>0.17</v>
      </c>
      <c r="D156" s="50">
        <v>0.17</v>
      </c>
    </row>
    <row r="157" spans="1:5" x14ac:dyDescent="0.3">
      <c r="A157" s="50" t="s">
        <v>2194</v>
      </c>
      <c r="B157" s="50"/>
      <c r="C157" s="50">
        <v>0.17</v>
      </c>
      <c r="D157" s="50">
        <v>0.17</v>
      </c>
    </row>
    <row r="159" spans="1:5" x14ac:dyDescent="0.3">
      <c r="A159" t="s">
        <v>178</v>
      </c>
      <c r="B159" s="34" t="s">
        <v>112</v>
      </c>
    </row>
    <row r="160" spans="1:5" ht="28.95" customHeight="1" x14ac:dyDescent="0.3">
      <c r="A160" s="47" t="s">
        <v>179</v>
      </c>
      <c r="B160" s="34" t="s">
        <v>112</v>
      </c>
    </row>
    <row r="161" spans="1:4" ht="28.95" customHeight="1" x14ac:dyDescent="0.3">
      <c r="A161" s="47" t="s">
        <v>180</v>
      </c>
      <c r="B161" s="34" t="s">
        <v>112</v>
      </c>
    </row>
    <row r="162" spans="1:4" x14ac:dyDescent="0.3">
      <c r="A162" t="s">
        <v>1655</v>
      </c>
      <c r="B162" s="49">
        <v>1.5079119999999999</v>
      </c>
    </row>
    <row r="163" spans="1:4" ht="43.5" customHeight="1" x14ac:dyDescent="0.3">
      <c r="A163" s="47" t="s">
        <v>182</v>
      </c>
      <c r="B163" s="34">
        <v>3690.8973000000001</v>
      </c>
    </row>
    <row r="164" spans="1:4" ht="28.95" customHeight="1" x14ac:dyDescent="0.3">
      <c r="A164" s="47" t="s">
        <v>183</v>
      </c>
      <c r="B164" s="34" t="s">
        <v>112</v>
      </c>
    </row>
    <row r="165" spans="1:4" ht="28.95" customHeight="1" x14ac:dyDescent="0.3">
      <c r="A165" s="47" t="s">
        <v>184</v>
      </c>
      <c r="B165" s="34" t="s">
        <v>112</v>
      </c>
    </row>
    <row r="166" spans="1:4" x14ac:dyDescent="0.3">
      <c r="A166" t="s">
        <v>185</v>
      </c>
      <c r="B166" s="34" t="s">
        <v>112</v>
      </c>
    </row>
    <row r="167" spans="1:4" x14ac:dyDescent="0.3">
      <c r="A167" t="s">
        <v>186</v>
      </c>
      <c r="B167" s="34" t="s">
        <v>112</v>
      </c>
    </row>
    <row r="169" spans="1:4" ht="70.05" customHeight="1" x14ac:dyDescent="0.3">
      <c r="A169" s="72" t="s">
        <v>196</v>
      </c>
      <c r="B169" s="72" t="s">
        <v>197</v>
      </c>
      <c r="C169" s="72" t="s">
        <v>5</v>
      </c>
      <c r="D169" s="72" t="s">
        <v>6</v>
      </c>
    </row>
    <row r="170" spans="1:4" ht="70.05" customHeight="1" x14ac:dyDescent="0.3">
      <c r="A170" s="72" t="s">
        <v>2195</v>
      </c>
      <c r="B170" s="72"/>
      <c r="C170" s="72" t="s">
        <v>78</v>
      </c>
      <c r="D17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4"/>
  <sheetViews>
    <sheetView showGridLines="0" workbookViewId="0">
      <pane ySplit="4" topLeftCell="A115" activePane="bottomLeft" state="frozen"/>
      <selection pane="bottomLeft" activeCell="B115" sqref="B11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302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4.950000000000003" customHeight="1" x14ac:dyDescent="0.3">
      <c r="A2" s="74" t="s">
        <v>303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304</v>
      </c>
      <c r="B11" s="30" t="s">
        <v>305</v>
      </c>
      <c r="C11" s="30" t="s">
        <v>207</v>
      </c>
      <c r="D11" s="13">
        <v>127500000</v>
      </c>
      <c r="E11" s="14">
        <v>129335.75</v>
      </c>
      <c r="F11" s="15">
        <v>7.2599999999999998E-2</v>
      </c>
      <c r="G11" s="15">
        <v>7.5899999999999995E-2</v>
      </c>
    </row>
    <row r="12" spans="1:8" x14ac:dyDescent="0.3">
      <c r="A12" s="12" t="s">
        <v>306</v>
      </c>
      <c r="B12" s="30" t="s">
        <v>307</v>
      </c>
      <c r="C12" s="30" t="s">
        <v>207</v>
      </c>
      <c r="D12" s="13">
        <v>115000000</v>
      </c>
      <c r="E12" s="14">
        <v>116519.38</v>
      </c>
      <c r="F12" s="15">
        <v>6.54E-2</v>
      </c>
      <c r="G12" s="15">
        <v>7.5915999999999997E-2</v>
      </c>
    </row>
    <row r="13" spans="1:8" x14ac:dyDescent="0.3">
      <c r="A13" s="12" t="s">
        <v>308</v>
      </c>
      <c r="B13" s="30" t="s">
        <v>309</v>
      </c>
      <c r="C13" s="30" t="s">
        <v>207</v>
      </c>
      <c r="D13" s="13">
        <v>97500000</v>
      </c>
      <c r="E13" s="14">
        <v>94959.25</v>
      </c>
      <c r="F13" s="15">
        <v>5.33E-2</v>
      </c>
      <c r="G13" s="15">
        <v>7.535E-2</v>
      </c>
    </row>
    <row r="14" spans="1:8" x14ac:dyDescent="0.3">
      <c r="A14" s="12" t="s">
        <v>310</v>
      </c>
      <c r="B14" s="30" t="s">
        <v>311</v>
      </c>
      <c r="C14" s="30" t="s">
        <v>207</v>
      </c>
      <c r="D14" s="13">
        <v>90000000</v>
      </c>
      <c r="E14" s="14">
        <v>89125.92</v>
      </c>
      <c r="F14" s="15">
        <v>0.05</v>
      </c>
      <c r="G14" s="15">
        <v>7.5914999999999996E-2</v>
      </c>
    </row>
    <row r="15" spans="1:8" x14ac:dyDescent="0.3">
      <c r="A15" s="12" t="s">
        <v>312</v>
      </c>
      <c r="B15" s="30" t="s">
        <v>313</v>
      </c>
      <c r="C15" s="30" t="s">
        <v>216</v>
      </c>
      <c r="D15" s="13">
        <v>83000000</v>
      </c>
      <c r="E15" s="14">
        <v>82162.53</v>
      </c>
      <c r="F15" s="15">
        <v>4.6100000000000002E-2</v>
      </c>
      <c r="G15" s="15">
        <v>7.5315999999999994E-2</v>
      </c>
    </row>
    <row r="16" spans="1:8" x14ac:dyDescent="0.3">
      <c r="A16" s="12" t="s">
        <v>314</v>
      </c>
      <c r="B16" s="30" t="s">
        <v>315</v>
      </c>
      <c r="C16" s="30" t="s">
        <v>207</v>
      </c>
      <c r="D16" s="13">
        <v>81000000</v>
      </c>
      <c r="E16" s="14">
        <v>81195.289999999994</v>
      </c>
      <c r="F16" s="15">
        <v>4.5600000000000002E-2</v>
      </c>
      <c r="G16" s="15">
        <v>7.5050000000000006E-2</v>
      </c>
    </row>
    <row r="17" spans="1:7" x14ac:dyDescent="0.3">
      <c r="A17" s="12" t="s">
        <v>316</v>
      </c>
      <c r="B17" s="30" t="s">
        <v>317</v>
      </c>
      <c r="C17" s="30" t="s">
        <v>207</v>
      </c>
      <c r="D17" s="13">
        <v>73000000</v>
      </c>
      <c r="E17" s="14">
        <v>73051.679999999993</v>
      </c>
      <c r="F17" s="15">
        <v>4.1000000000000002E-2</v>
      </c>
      <c r="G17" s="15">
        <v>7.5124999999999997E-2</v>
      </c>
    </row>
    <row r="18" spans="1:7" x14ac:dyDescent="0.3">
      <c r="A18" s="12" t="s">
        <v>318</v>
      </c>
      <c r="B18" s="30" t="s">
        <v>319</v>
      </c>
      <c r="C18" s="30" t="s">
        <v>207</v>
      </c>
      <c r="D18" s="13">
        <v>61500000</v>
      </c>
      <c r="E18" s="14">
        <v>60674.3</v>
      </c>
      <c r="F18" s="15">
        <v>3.4099999999999998E-2</v>
      </c>
      <c r="G18" s="15">
        <v>7.6597999999999999E-2</v>
      </c>
    </row>
    <row r="19" spans="1:7" x14ac:dyDescent="0.3">
      <c r="A19" s="12" t="s">
        <v>320</v>
      </c>
      <c r="B19" s="30" t="s">
        <v>321</v>
      </c>
      <c r="C19" s="30" t="s">
        <v>207</v>
      </c>
      <c r="D19" s="13">
        <v>57500000</v>
      </c>
      <c r="E19" s="14">
        <v>57921.25</v>
      </c>
      <c r="F19" s="15">
        <v>3.2500000000000001E-2</v>
      </c>
      <c r="G19" s="15">
        <v>7.5425000000000006E-2</v>
      </c>
    </row>
    <row r="20" spans="1:7" x14ac:dyDescent="0.3">
      <c r="A20" s="12" t="s">
        <v>322</v>
      </c>
      <c r="B20" s="30" t="s">
        <v>323</v>
      </c>
      <c r="C20" s="30" t="s">
        <v>207</v>
      </c>
      <c r="D20" s="13">
        <v>53700000</v>
      </c>
      <c r="E20" s="14">
        <v>53422.37</v>
      </c>
      <c r="F20" s="15">
        <v>0.03</v>
      </c>
      <c r="G20" s="15">
        <v>7.5899999999999995E-2</v>
      </c>
    </row>
    <row r="21" spans="1:7" x14ac:dyDescent="0.3">
      <c r="A21" s="12" t="s">
        <v>324</v>
      </c>
      <c r="B21" s="30" t="s">
        <v>325</v>
      </c>
      <c r="C21" s="30" t="s">
        <v>326</v>
      </c>
      <c r="D21" s="13">
        <v>52000000</v>
      </c>
      <c r="E21" s="14">
        <v>51647.91</v>
      </c>
      <c r="F21" s="15">
        <v>2.9000000000000001E-2</v>
      </c>
      <c r="G21" s="15">
        <v>7.5450000000000003E-2</v>
      </c>
    </row>
    <row r="22" spans="1:7" x14ac:dyDescent="0.3">
      <c r="A22" s="12" t="s">
        <v>327</v>
      </c>
      <c r="B22" s="30" t="s">
        <v>328</v>
      </c>
      <c r="C22" s="30" t="s">
        <v>207</v>
      </c>
      <c r="D22" s="13">
        <v>50500000</v>
      </c>
      <c r="E22" s="14">
        <v>50141.5</v>
      </c>
      <c r="F22" s="15">
        <v>2.8199999999999999E-2</v>
      </c>
      <c r="G22" s="15">
        <v>7.4675000000000005E-2</v>
      </c>
    </row>
    <row r="23" spans="1:7" x14ac:dyDescent="0.3">
      <c r="A23" s="12" t="s">
        <v>329</v>
      </c>
      <c r="B23" s="30" t="s">
        <v>330</v>
      </c>
      <c r="C23" s="30" t="s">
        <v>207</v>
      </c>
      <c r="D23" s="13">
        <v>39200000</v>
      </c>
      <c r="E23" s="14">
        <v>39096.43</v>
      </c>
      <c r="F23" s="15">
        <v>2.1999999999999999E-2</v>
      </c>
      <c r="G23" s="15">
        <v>7.5425000000000006E-2</v>
      </c>
    </row>
    <row r="24" spans="1:7" x14ac:dyDescent="0.3">
      <c r="A24" s="12" t="s">
        <v>331</v>
      </c>
      <c r="B24" s="30" t="s">
        <v>332</v>
      </c>
      <c r="C24" s="30" t="s">
        <v>207</v>
      </c>
      <c r="D24" s="13">
        <v>38500000</v>
      </c>
      <c r="E24" s="14">
        <v>38644.11</v>
      </c>
      <c r="F24" s="15">
        <v>2.1700000000000001E-2</v>
      </c>
      <c r="G24" s="15">
        <v>7.6597999999999999E-2</v>
      </c>
    </row>
    <row r="25" spans="1:7" x14ac:dyDescent="0.3">
      <c r="A25" s="12" t="s">
        <v>333</v>
      </c>
      <c r="B25" s="30" t="s">
        <v>334</v>
      </c>
      <c r="C25" s="30" t="s">
        <v>207</v>
      </c>
      <c r="D25" s="13">
        <v>37500000</v>
      </c>
      <c r="E25" s="14">
        <v>37255.61</v>
      </c>
      <c r="F25" s="15">
        <v>2.0899999999999998E-2</v>
      </c>
      <c r="G25" s="15">
        <v>7.5027999999999997E-2</v>
      </c>
    </row>
    <row r="26" spans="1:7" x14ac:dyDescent="0.3">
      <c r="A26" s="12" t="s">
        <v>335</v>
      </c>
      <c r="B26" s="30" t="s">
        <v>336</v>
      </c>
      <c r="C26" s="30" t="s">
        <v>207</v>
      </c>
      <c r="D26" s="13">
        <v>38000000</v>
      </c>
      <c r="E26" s="14">
        <v>37196.980000000003</v>
      </c>
      <c r="F26" s="15">
        <v>2.0899999999999998E-2</v>
      </c>
      <c r="G26" s="15">
        <v>7.5050000000000006E-2</v>
      </c>
    </row>
    <row r="27" spans="1:7" x14ac:dyDescent="0.3">
      <c r="A27" s="12" t="s">
        <v>337</v>
      </c>
      <c r="B27" s="30" t="s">
        <v>338</v>
      </c>
      <c r="C27" s="30" t="s">
        <v>207</v>
      </c>
      <c r="D27" s="13">
        <v>35000000</v>
      </c>
      <c r="E27" s="14">
        <v>34926.050000000003</v>
      </c>
      <c r="F27" s="15">
        <v>1.9599999999999999E-2</v>
      </c>
      <c r="G27" s="15">
        <v>7.5200000000000003E-2</v>
      </c>
    </row>
    <row r="28" spans="1:7" x14ac:dyDescent="0.3">
      <c r="A28" s="12" t="s">
        <v>339</v>
      </c>
      <c r="B28" s="30" t="s">
        <v>340</v>
      </c>
      <c r="C28" s="30" t="s">
        <v>207</v>
      </c>
      <c r="D28" s="13">
        <v>31000000</v>
      </c>
      <c r="E28" s="14">
        <v>31038.63</v>
      </c>
      <c r="F28" s="15">
        <v>1.7399999999999999E-2</v>
      </c>
      <c r="G28" s="15">
        <v>7.5200000000000003E-2</v>
      </c>
    </row>
    <row r="29" spans="1:7" x14ac:dyDescent="0.3">
      <c r="A29" s="12" t="s">
        <v>341</v>
      </c>
      <c r="B29" s="30" t="s">
        <v>342</v>
      </c>
      <c r="C29" s="30" t="s">
        <v>207</v>
      </c>
      <c r="D29" s="13">
        <v>25000000</v>
      </c>
      <c r="E29" s="14">
        <v>25267.98</v>
      </c>
      <c r="F29" s="15">
        <v>1.4200000000000001E-2</v>
      </c>
      <c r="G29" s="15">
        <v>7.5915999999999997E-2</v>
      </c>
    </row>
    <row r="30" spans="1:7" x14ac:dyDescent="0.3">
      <c r="A30" s="12" t="s">
        <v>343</v>
      </c>
      <c r="B30" s="30" t="s">
        <v>344</v>
      </c>
      <c r="C30" s="30" t="s">
        <v>204</v>
      </c>
      <c r="D30" s="13">
        <v>22000000</v>
      </c>
      <c r="E30" s="14">
        <v>22774.25</v>
      </c>
      <c r="F30" s="15">
        <v>1.2800000000000001E-2</v>
      </c>
      <c r="G30" s="15">
        <v>7.4685000000000001E-2</v>
      </c>
    </row>
    <row r="31" spans="1:7" x14ac:dyDescent="0.3">
      <c r="A31" s="12" t="s">
        <v>345</v>
      </c>
      <c r="B31" s="30" t="s">
        <v>346</v>
      </c>
      <c r="C31" s="30" t="s">
        <v>207</v>
      </c>
      <c r="D31" s="13">
        <v>21500000</v>
      </c>
      <c r="E31" s="14">
        <v>21475.08</v>
      </c>
      <c r="F31" s="15">
        <v>1.21E-2</v>
      </c>
      <c r="G31" s="15">
        <v>7.5200000000000003E-2</v>
      </c>
    </row>
    <row r="32" spans="1:7" x14ac:dyDescent="0.3">
      <c r="A32" s="12" t="s">
        <v>347</v>
      </c>
      <c r="B32" s="30" t="s">
        <v>348</v>
      </c>
      <c r="C32" s="30" t="s">
        <v>207</v>
      </c>
      <c r="D32" s="13">
        <v>20000000</v>
      </c>
      <c r="E32" s="14">
        <v>20186.22</v>
      </c>
      <c r="F32" s="15">
        <v>1.1299999999999999E-2</v>
      </c>
      <c r="G32" s="15">
        <v>7.4700000000000003E-2</v>
      </c>
    </row>
    <row r="33" spans="1:7" x14ac:dyDescent="0.3">
      <c r="A33" s="12" t="s">
        <v>349</v>
      </c>
      <c r="B33" s="30" t="s">
        <v>350</v>
      </c>
      <c r="C33" s="30" t="s">
        <v>216</v>
      </c>
      <c r="D33" s="13">
        <v>20000000</v>
      </c>
      <c r="E33" s="14">
        <v>19971.78</v>
      </c>
      <c r="F33" s="15">
        <v>1.12E-2</v>
      </c>
      <c r="G33" s="15">
        <v>7.5897999999999993E-2</v>
      </c>
    </row>
    <row r="34" spans="1:7" x14ac:dyDescent="0.3">
      <c r="A34" s="12" t="s">
        <v>351</v>
      </c>
      <c r="B34" s="30" t="s">
        <v>352</v>
      </c>
      <c r="C34" s="30" t="s">
        <v>207</v>
      </c>
      <c r="D34" s="13">
        <v>18150000</v>
      </c>
      <c r="E34" s="14">
        <v>19160.79</v>
      </c>
      <c r="F34" s="15">
        <v>1.0800000000000001E-2</v>
      </c>
      <c r="G34" s="15">
        <v>7.5800000000000006E-2</v>
      </c>
    </row>
    <row r="35" spans="1:7" x14ac:dyDescent="0.3">
      <c r="A35" s="12" t="s">
        <v>353</v>
      </c>
      <c r="B35" s="30" t="s">
        <v>354</v>
      </c>
      <c r="C35" s="30" t="s">
        <v>355</v>
      </c>
      <c r="D35" s="13">
        <v>17500000</v>
      </c>
      <c r="E35" s="14">
        <v>17509.169999999998</v>
      </c>
      <c r="F35" s="15">
        <v>9.7999999999999997E-3</v>
      </c>
      <c r="G35" s="15">
        <v>7.6175000000000007E-2</v>
      </c>
    </row>
    <row r="36" spans="1:7" x14ac:dyDescent="0.3">
      <c r="A36" s="12" t="s">
        <v>356</v>
      </c>
      <c r="B36" s="30" t="s">
        <v>357</v>
      </c>
      <c r="C36" s="30" t="s">
        <v>207</v>
      </c>
      <c r="D36" s="13">
        <v>16500000</v>
      </c>
      <c r="E36" s="14">
        <v>17034.95</v>
      </c>
      <c r="F36" s="15">
        <v>9.5999999999999992E-3</v>
      </c>
      <c r="G36" s="15">
        <v>7.5800000000000006E-2</v>
      </c>
    </row>
    <row r="37" spans="1:7" x14ac:dyDescent="0.3">
      <c r="A37" s="12" t="s">
        <v>358</v>
      </c>
      <c r="B37" s="30" t="s">
        <v>359</v>
      </c>
      <c r="C37" s="30" t="s">
        <v>207</v>
      </c>
      <c r="D37" s="13">
        <v>14500000</v>
      </c>
      <c r="E37" s="14">
        <v>15049.07</v>
      </c>
      <c r="F37" s="15">
        <v>8.3999999999999995E-3</v>
      </c>
      <c r="G37" s="15">
        <v>7.5075000000000003E-2</v>
      </c>
    </row>
    <row r="38" spans="1:7" x14ac:dyDescent="0.3">
      <c r="A38" s="12" t="s">
        <v>360</v>
      </c>
      <c r="B38" s="30" t="s">
        <v>361</v>
      </c>
      <c r="C38" s="30" t="s">
        <v>207</v>
      </c>
      <c r="D38" s="13">
        <v>14000000</v>
      </c>
      <c r="E38" s="14">
        <v>14580.02</v>
      </c>
      <c r="F38" s="15">
        <v>8.2000000000000007E-3</v>
      </c>
      <c r="G38" s="15">
        <v>7.5759999999999994E-2</v>
      </c>
    </row>
    <row r="39" spans="1:7" x14ac:dyDescent="0.3">
      <c r="A39" s="12" t="s">
        <v>362</v>
      </c>
      <c r="B39" s="30" t="s">
        <v>363</v>
      </c>
      <c r="C39" s="30" t="s">
        <v>216</v>
      </c>
      <c r="D39" s="13">
        <v>11500000</v>
      </c>
      <c r="E39" s="14">
        <v>11767.82</v>
      </c>
      <c r="F39" s="15">
        <v>6.6E-3</v>
      </c>
      <c r="G39" s="15">
        <v>7.5624999999999998E-2</v>
      </c>
    </row>
    <row r="40" spans="1:7" x14ac:dyDescent="0.3">
      <c r="A40" s="12" t="s">
        <v>364</v>
      </c>
      <c r="B40" s="30" t="s">
        <v>365</v>
      </c>
      <c r="C40" s="30" t="s">
        <v>207</v>
      </c>
      <c r="D40" s="13">
        <v>10500000</v>
      </c>
      <c r="E40" s="14">
        <v>10489.95</v>
      </c>
      <c r="F40" s="15">
        <v>5.8999999999999999E-3</v>
      </c>
      <c r="G40" s="15">
        <v>7.5027999999999997E-2</v>
      </c>
    </row>
    <row r="41" spans="1:7" x14ac:dyDescent="0.3">
      <c r="A41" s="12" t="s">
        <v>366</v>
      </c>
      <c r="B41" s="30" t="s">
        <v>367</v>
      </c>
      <c r="C41" s="30" t="s">
        <v>207</v>
      </c>
      <c r="D41" s="13">
        <v>10300000</v>
      </c>
      <c r="E41" s="14">
        <v>10463.82</v>
      </c>
      <c r="F41" s="15">
        <v>5.8999999999999999E-3</v>
      </c>
      <c r="G41" s="15">
        <v>7.5899999999999995E-2</v>
      </c>
    </row>
    <row r="42" spans="1:7" x14ac:dyDescent="0.3">
      <c r="A42" s="12" t="s">
        <v>368</v>
      </c>
      <c r="B42" s="30" t="s">
        <v>369</v>
      </c>
      <c r="C42" s="30" t="s">
        <v>207</v>
      </c>
      <c r="D42" s="13">
        <v>10000000</v>
      </c>
      <c r="E42" s="14">
        <v>10368.42</v>
      </c>
      <c r="F42" s="15">
        <v>5.7999999999999996E-3</v>
      </c>
      <c r="G42" s="15">
        <v>7.5149999999999995E-2</v>
      </c>
    </row>
    <row r="43" spans="1:7" x14ac:dyDescent="0.3">
      <c r="A43" s="12" t="s">
        <v>370</v>
      </c>
      <c r="B43" s="30" t="s">
        <v>371</v>
      </c>
      <c r="C43" s="30" t="s">
        <v>207</v>
      </c>
      <c r="D43" s="13">
        <v>7500000</v>
      </c>
      <c r="E43" s="14">
        <v>7738.37</v>
      </c>
      <c r="F43" s="15">
        <v>4.3E-3</v>
      </c>
      <c r="G43" s="15">
        <v>7.5149999999999995E-2</v>
      </c>
    </row>
    <row r="44" spans="1:7" x14ac:dyDescent="0.3">
      <c r="A44" s="12" t="s">
        <v>372</v>
      </c>
      <c r="B44" s="30" t="s">
        <v>373</v>
      </c>
      <c r="C44" s="30" t="s">
        <v>207</v>
      </c>
      <c r="D44" s="13">
        <v>7000000</v>
      </c>
      <c r="E44" s="14">
        <v>6882.58</v>
      </c>
      <c r="F44" s="15">
        <v>3.8999999999999998E-3</v>
      </c>
      <c r="G44" s="15">
        <v>7.5950000000000004E-2</v>
      </c>
    </row>
    <row r="45" spans="1:7" x14ac:dyDescent="0.3">
      <c r="A45" s="12" t="s">
        <v>374</v>
      </c>
      <c r="B45" s="30" t="s">
        <v>375</v>
      </c>
      <c r="C45" s="30" t="s">
        <v>207</v>
      </c>
      <c r="D45" s="13">
        <v>6500000</v>
      </c>
      <c r="E45" s="14">
        <v>6871.89</v>
      </c>
      <c r="F45" s="15">
        <v>3.8999999999999998E-3</v>
      </c>
      <c r="G45" s="15">
        <v>7.5689000000000006E-2</v>
      </c>
    </row>
    <row r="46" spans="1:7" x14ac:dyDescent="0.3">
      <c r="A46" s="12" t="s">
        <v>376</v>
      </c>
      <c r="B46" s="30" t="s">
        <v>377</v>
      </c>
      <c r="C46" s="30" t="s">
        <v>207</v>
      </c>
      <c r="D46" s="13">
        <v>6500000</v>
      </c>
      <c r="E46" s="14">
        <v>6741.58</v>
      </c>
      <c r="F46" s="15">
        <v>3.8E-3</v>
      </c>
      <c r="G46" s="15">
        <v>7.4200000000000002E-2</v>
      </c>
    </row>
    <row r="47" spans="1:7" x14ac:dyDescent="0.3">
      <c r="A47" s="12" t="s">
        <v>378</v>
      </c>
      <c r="B47" s="30" t="s">
        <v>379</v>
      </c>
      <c r="C47" s="30" t="s">
        <v>207</v>
      </c>
      <c r="D47" s="13">
        <v>6500000</v>
      </c>
      <c r="E47" s="14">
        <v>6608.92</v>
      </c>
      <c r="F47" s="15">
        <v>3.7000000000000002E-3</v>
      </c>
      <c r="G47" s="15">
        <v>7.5739000000000001E-2</v>
      </c>
    </row>
    <row r="48" spans="1:7" x14ac:dyDescent="0.3">
      <c r="A48" s="12" t="s">
        <v>380</v>
      </c>
      <c r="B48" s="30" t="s">
        <v>381</v>
      </c>
      <c r="C48" s="30" t="s">
        <v>326</v>
      </c>
      <c r="D48" s="13">
        <v>6500000</v>
      </c>
      <c r="E48" s="14">
        <v>6501.54</v>
      </c>
      <c r="F48" s="15">
        <v>3.7000000000000002E-3</v>
      </c>
      <c r="G48" s="15">
        <v>7.4899999999999994E-2</v>
      </c>
    </row>
    <row r="49" spans="1:7" x14ac:dyDescent="0.3">
      <c r="A49" s="12" t="s">
        <v>382</v>
      </c>
      <c r="B49" s="30" t="s">
        <v>383</v>
      </c>
      <c r="C49" s="30" t="s">
        <v>207</v>
      </c>
      <c r="D49" s="13">
        <v>5500000</v>
      </c>
      <c r="E49" s="14">
        <v>5797.81</v>
      </c>
      <c r="F49" s="15">
        <v>3.3E-3</v>
      </c>
      <c r="G49" s="15">
        <v>7.5800000000000006E-2</v>
      </c>
    </row>
    <row r="50" spans="1:7" x14ac:dyDescent="0.3">
      <c r="A50" s="12" t="s">
        <v>384</v>
      </c>
      <c r="B50" s="30" t="s">
        <v>385</v>
      </c>
      <c r="C50" s="30" t="s">
        <v>207</v>
      </c>
      <c r="D50" s="13">
        <v>5500000</v>
      </c>
      <c r="E50" s="14">
        <v>5477.09</v>
      </c>
      <c r="F50" s="15">
        <v>3.0999999999999999E-3</v>
      </c>
      <c r="G50" s="15">
        <v>7.4649999999999994E-2</v>
      </c>
    </row>
    <row r="51" spans="1:7" x14ac:dyDescent="0.3">
      <c r="A51" s="12" t="s">
        <v>386</v>
      </c>
      <c r="B51" s="30" t="s">
        <v>387</v>
      </c>
      <c r="C51" s="30" t="s">
        <v>207</v>
      </c>
      <c r="D51" s="13">
        <v>5000000</v>
      </c>
      <c r="E51" s="14">
        <v>5157.04</v>
      </c>
      <c r="F51" s="15">
        <v>2.8999999999999998E-3</v>
      </c>
      <c r="G51" s="15">
        <v>7.6226000000000002E-2</v>
      </c>
    </row>
    <row r="52" spans="1:7" x14ac:dyDescent="0.3">
      <c r="A52" s="12" t="s">
        <v>388</v>
      </c>
      <c r="B52" s="30" t="s">
        <v>389</v>
      </c>
      <c r="C52" s="30" t="s">
        <v>207</v>
      </c>
      <c r="D52" s="13">
        <v>5000000</v>
      </c>
      <c r="E52" s="14">
        <v>5152.07</v>
      </c>
      <c r="F52" s="15">
        <v>2.8999999999999998E-3</v>
      </c>
      <c r="G52" s="15">
        <v>7.6089000000000004E-2</v>
      </c>
    </row>
    <row r="53" spans="1:7" x14ac:dyDescent="0.3">
      <c r="A53" s="12" t="s">
        <v>390</v>
      </c>
      <c r="B53" s="30" t="s">
        <v>391</v>
      </c>
      <c r="C53" s="30" t="s">
        <v>204</v>
      </c>
      <c r="D53" s="13">
        <v>5100000</v>
      </c>
      <c r="E53" s="14">
        <v>4987.9799999999996</v>
      </c>
      <c r="F53" s="15">
        <v>2.8E-3</v>
      </c>
      <c r="G53" s="15">
        <v>7.5600000000000001E-2</v>
      </c>
    </row>
    <row r="54" spans="1:7" x14ac:dyDescent="0.3">
      <c r="A54" s="12" t="s">
        <v>392</v>
      </c>
      <c r="B54" s="30" t="s">
        <v>393</v>
      </c>
      <c r="C54" s="30" t="s">
        <v>216</v>
      </c>
      <c r="D54" s="13">
        <v>5000000</v>
      </c>
      <c r="E54" s="14">
        <v>4909.93</v>
      </c>
      <c r="F54" s="15">
        <v>2.8E-3</v>
      </c>
      <c r="G54" s="15">
        <v>7.5950000000000004E-2</v>
      </c>
    </row>
    <row r="55" spans="1:7" x14ac:dyDescent="0.3">
      <c r="A55" s="12" t="s">
        <v>394</v>
      </c>
      <c r="B55" s="30" t="s">
        <v>395</v>
      </c>
      <c r="C55" s="30" t="s">
        <v>207</v>
      </c>
      <c r="D55" s="13">
        <v>4500000</v>
      </c>
      <c r="E55" s="14">
        <v>4663.71</v>
      </c>
      <c r="F55" s="15">
        <v>2.5999999999999999E-3</v>
      </c>
      <c r="G55" s="15">
        <v>7.5075000000000003E-2</v>
      </c>
    </row>
    <row r="56" spans="1:7" x14ac:dyDescent="0.3">
      <c r="A56" s="12" t="s">
        <v>396</v>
      </c>
      <c r="B56" s="30" t="s">
        <v>397</v>
      </c>
      <c r="C56" s="30" t="s">
        <v>207</v>
      </c>
      <c r="D56" s="13">
        <v>4000000</v>
      </c>
      <c r="E56" s="14">
        <v>4160.9799999999996</v>
      </c>
      <c r="F56" s="15">
        <v>2.3E-3</v>
      </c>
      <c r="G56" s="15">
        <v>7.4978000000000003E-2</v>
      </c>
    </row>
    <row r="57" spans="1:7" x14ac:dyDescent="0.3">
      <c r="A57" s="12" t="s">
        <v>398</v>
      </c>
      <c r="B57" s="30" t="s">
        <v>399</v>
      </c>
      <c r="C57" s="30" t="s">
        <v>216</v>
      </c>
      <c r="D57" s="13">
        <v>3800000</v>
      </c>
      <c r="E57" s="14">
        <v>3764.23</v>
      </c>
      <c r="F57" s="15">
        <v>2.0999999999999999E-3</v>
      </c>
      <c r="G57" s="15">
        <v>7.5600000000000001E-2</v>
      </c>
    </row>
    <row r="58" spans="1:7" x14ac:dyDescent="0.3">
      <c r="A58" s="12" t="s">
        <v>400</v>
      </c>
      <c r="B58" s="30" t="s">
        <v>401</v>
      </c>
      <c r="C58" s="30" t="s">
        <v>207</v>
      </c>
      <c r="D58" s="13">
        <v>3000000</v>
      </c>
      <c r="E58" s="14">
        <v>3095.11</v>
      </c>
      <c r="F58" s="15">
        <v>1.6999999999999999E-3</v>
      </c>
      <c r="G58" s="15">
        <v>7.5027999999999997E-2</v>
      </c>
    </row>
    <row r="59" spans="1:7" x14ac:dyDescent="0.3">
      <c r="A59" s="12" t="s">
        <v>402</v>
      </c>
      <c r="B59" s="30" t="s">
        <v>403</v>
      </c>
      <c r="C59" s="30" t="s">
        <v>207</v>
      </c>
      <c r="D59" s="13">
        <v>2500000</v>
      </c>
      <c r="E59" s="14">
        <v>2711.04</v>
      </c>
      <c r="F59" s="15">
        <v>1.5E-3</v>
      </c>
      <c r="G59" s="15">
        <v>7.5027999999999997E-2</v>
      </c>
    </row>
    <row r="60" spans="1:7" x14ac:dyDescent="0.3">
      <c r="A60" s="12" t="s">
        <v>404</v>
      </c>
      <c r="B60" s="30" t="s">
        <v>405</v>
      </c>
      <c r="C60" s="30" t="s">
        <v>207</v>
      </c>
      <c r="D60" s="13">
        <v>2500000</v>
      </c>
      <c r="E60" s="14">
        <v>2614.11</v>
      </c>
      <c r="F60" s="15">
        <v>1.5E-3</v>
      </c>
      <c r="G60" s="15">
        <v>7.6036000000000006E-2</v>
      </c>
    </row>
    <row r="61" spans="1:7" x14ac:dyDescent="0.3">
      <c r="A61" s="12" t="s">
        <v>406</v>
      </c>
      <c r="B61" s="30" t="s">
        <v>407</v>
      </c>
      <c r="C61" s="30" t="s">
        <v>207</v>
      </c>
      <c r="D61" s="13">
        <v>2500000</v>
      </c>
      <c r="E61" s="14">
        <v>2613.1</v>
      </c>
      <c r="F61" s="15">
        <v>1.5E-3</v>
      </c>
      <c r="G61" s="15">
        <v>7.5149999999999995E-2</v>
      </c>
    </row>
    <row r="62" spans="1:7" x14ac:dyDescent="0.3">
      <c r="A62" s="12" t="s">
        <v>408</v>
      </c>
      <c r="B62" s="30" t="s">
        <v>409</v>
      </c>
      <c r="C62" s="30" t="s">
        <v>207</v>
      </c>
      <c r="D62" s="13">
        <v>2500000</v>
      </c>
      <c r="E62" s="14">
        <v>2594.2600000000002</v>
      </c>
      <c r="F62" s="15">
        <v>1.5E-3</v>
      </c>
      <c r="G62" s="15">
        <v>7.5300000000000006E-2</v>
      </c>
    </row>
    <row r="63" spans="1:7" x14ac:dyDescent="0.3">
      <c r="A63" s="12" t="s">
        <v>410</v>
      </c>
      <c r="B63" s="30" t="s">
        <v>411</v>
      </c>
      <c r="C63" s="30" t="s">
        <v>207</v>
      </c>
      <c r="D63" s="13">
        <v>2000000</v>
      </c>
      <c r="E63" s="14">
        <v>2038.76</v>
      </c>
      <c r="F63" s="15">
        <v>1.1000000000000001E-3</v>
      </c>
      <c r="G63" s="15">
        <v>7.5149999999999995E-2</v>
      </c>
    </row>
    <row r="64" spans="1:7" x14ac:dyDescent="0.3">
      <c r="A64" s="12" t="s">
        <v>412</v>
      </c>
      <c r="B64" s="30" t="s">
        <v>413</v>
      </c>
      <c r="C64" s="30" t="s">
        <v>207</v>
      </c>
      <c r="D64" s="13">
        <v>1500000</v>
      </c>
      <c r="E64" s="14">
        <v>1558.17</v>
      </c>
      <c r="F64" s="15">
        <v>8.9999999999999998E-4</v>
      </c>
      <c r="G64" s="15">
        <v>7.4912999999999993E-2</v>
      </c>
    </row>
    <row r="65" spans="1:7" x14ac:dyDescent="0.3">
      <c r="A65" s="12" t="s">
        <v>414</v>
      </c>
      <c r="B65" s="30" t="s">
        <v>415</v>
      </c>
      <c r="C65" s="30" t="s">
        <v>207</v>
      </c>
      <c r="D65" s="13">
        <v>1500000</v>
      </c>
      <c r="E65" s="14">
        <v>1548.94</v>
      </c>
      <c r="F65" s="15">
        <v>8.9999999999999998E-4</v>
      </c>
      <c r="G65" s="15">
        <v>7.4749999999999997E-2</v>
      </c>
    </row>
    <row r="66" spans="1:7" x14ac:dyDescent="0.3">
      <c r="A66" s="12" t="s">
        <v>416</v>
      </c>
      <c r="B66" s="30" t="s">
        <v>417</v>
      </c>
      <c r="C66" s="30" t="s">
        <v>326</v>
      </c>
      <c r="D66" s="13">
        <v>1500000</v>
      </c>
      <c r="E66" s="14">
        <v>1484.73</v>
      </c>
      <c r="F66" s="15">
        <v>8.0000000000000004E-4</v>
      </c>
      <c r="G66" s="15">
        <v>7.6249999999999998E-2</v>
      </c>
    </row>
    <row r="67" spans="1:7" x14ac:dyDescent="0.3">
      <c r="A67" s="12" t="s">
        <v>418</v>
      </c>
      <c r="B67" s="30" t="s">
        <v>419</v>
      </c>
      <c r="C67" s="30" t="s">
        <v>207</v>
      </c>
      <c r="D67" s="13">
        <v>1000000</v>
      </c>
      <c r="E67" s="14">
        <v>1064.6199999999999</v>
      </c>
      <c r="F67" s="15">
        <v>5.9999999999999995E-4</v>
      </c>
      <c r="G67" s="15">
        <v>7.5124999999999997E-2</v>
      </c>
    </row>
    <row r="68" spans="1:7" x14ac:dyDescent="0.3">
      <c r="A68" s="12" t="s">
        <v>420</v>
      </c>
      <c r="B68" s="30" t="s">
        <v>421</v>
      </c>
      <c r="C68" s="30" t="s">
        <v>207</v>
      </c>
      <c r="D68" s="13">
        <v>1000000</v>
      </c>
      <c r="E68" s="14">
        <v>992.21</v>
      </c>
      <c r="F68" s="15">
        <v>5.9999999999999995E-4</v>
      </c>
      <c r="G68" s="15">
        <v>7.5027999999999997E-2</v>
      </c>
    </row>
    <row r="69" spans="1:7" x14ac:dyDescent="0.3">
      <c r="A69" s="12" t="s">
        <v>422</v>
      </c>
      <c r="B69" s="30" t="s">
        <v>423</v>
      </c>
      <c r="C69" s="30" t="s">
        <v>216</v>
      </c>
      <c r="D69" s="13">
        <v>1000000</v>
      </c>
      <c r="E69" s="14">
        <v>990.61</v>
      </c>
      <c r="F69" s="15">
        <v>5.9999999999999995E-4</v>
      </c>
      <c r="G69" s="15">
        <v>7.5374999999999998E-2</v>
      </c>
    </row>
    <row r="70" spans="1:7" x14ac:dyDescent="0.3">
      <c r="A70" s="12" t="s">
        <v>424</v>
      </c>
      <c r="B70" s="30" t="s">
        <v>425</v>
      </c>
      <c r="C70" s="30" t="s">
        <v>207</v>
      </c>
      <c r="D70" s="13">
        <v>500000</v>
      </c>
      <c r="E70" s="14">
        <v>523.41</v>
      </c>
      <c r="F70" s="15">
        <v>2.9999999999999997E-4</v>
      </c>
      <c r="G70" s="15">
        <v>7.5078000000000006E-2</v>
      </c>
    </row>
    <row r="71" spans="1:7" x14ac:dyDescent="0.3">
      <c r="A71" s="12" t="s">
        <v>426</v>
      </c>
      <c r="B71" s="30" t="s">
        <v>427</v>
      </c>
      <c r="C71" s="30" t="s">
        <v>207</v>
      </c>
      <c r="D71" s="13">
        <v>500000</v>
      </c>
      <c r="E71" s="14">
        <v>516.85</v>
      </c>
      <c r="F71" s="15">
        <v>2.9999999999999997E-4</v>
      </c>
      <c r="G71" s="15">
        <v>7.5027999999999997E-2</v>
      </c>
    </row>
    <row r="72" spans="1:7" x14ac:dyDescent="0.3">
      <c r="A72" s="12" t="s">
        <v>428</v>
      </c>
      <c r="B72" s="30" t="s">
        <v>429</v>
      </c>
      <c r="C72" s="30" t="s">
        <v>207</v>
      </c>
      <c r="D72" s="13">
        <v>500000</v>
      </c>
      <c r="E72" s="14">
        <v>516.49</v>
      </c>
      <c r="F72" s="15">
        <v>2.9999999999999997E-4</v>
      </c>
      <c r="G72" s="15">
        <v>7.5075000000000003E-2</v>
      </c>
    </row>
    <row r="73" spans="1:7" x14ac:dyDescent="0.3">
      <c r="A73" s="12" t="s">
        <v>430</v>
      </c>
      <c r="B73" s="30" t="s">
        <v>431</v>
      </c>
      <c r="C73" s="30" t="s">
        <v>207</v>
      </c>
      <c r="D73" s="13">
        <v>500000</v>
      </c>
      <c r="E73" s="14">
        <v>513.79999999999995</v>
      </c>
      <c r="F73" s="15">
        <v>2.9999999999999997E-4</v>
      </c>
      <c r="G73" s="15">
        <v>7.4978000000000003E-2</v>
      </c>
    </row>
    <row r="74" spans="1:7" x14ac:dyDescent="0.3">
      <c r="A74" s="12" t="s">
        <v>432</v>
      </c>
      <c r="B74" s="30" t="s">
        <v>433</v>
      </c>
      <c r="C74" s="30" t="s">
        <v>326</v>
      </c>
      <c r="D74" s="13">
        <v>500000</v>
      </c>
      <c r="E74" s="14">
        <v>506.49</v>
      </c>
      <c r="F74" s="15">
        <v>2.9999999999999997E-4</v>
      </c>
      <c r="G74" s="15">
        <v>7.5075000000000003E-2</v>
      </c>
    </row>
    <row r="75" spans="1:7" x14ac:dyDescent="0.3">
      <c r="A75" s="12" t="s">
        <v>434</v>
      </c>
      <c r="B75" s="30" t="s">
        <v>435</v>
      </c>
      <c r="C75" s="30" t="s">
        <v>207</v>
      </c>
      <c r="D75" s="13">
        <v>400000</v>
      </c>
      <c r="E75" s="14">
        <v>425.11</v>
      </c>
      <c r="F75" s="15">
        <v>2.0000000000000001E-4</v>
      </c>
      <c r="G75" s="15">
        <v>7.5124999999999997E-2</v>
      </c>
    </row>
    <row r="76" spans="1:7" x14ac:dyDescent="0.3">
      <c r="A76" s="16" t="s">
        <v>120</v>
      </c>
      <c r="B76" s="31"/>
      <c r="C76" s="31"/>
      <c r="D76" s="17"/>
      <c r="E76" s="18">
        <v>1506137.79</v>
      </c>
      <c r="F76" s="19">
        <v>0.84589999999999999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6" t="s">
        <v>291</v>
      </c>
      <c r="B78" s="30"/>
      <c r="C78" s="30"/>
      <c r="D78" s="13"/>
      <c r="E78" s="14"/>
      <c r="F78" s="15"/>
      <c r="G78" s="15"/>
    </row>
    <row r="79" spans="1:7" x14ac:dyDescent="0.3">
      <c r="A79" s="12" t="s">
        <v>436</v>
      </c>
      <c r="B79" s="30" t="s">
        <v>437</v>
      </c>
      <c r="C79" s="30" t="s">
        <v>117</v>
      </c>
      <c r="D79" s="13">
        <v>184000000</v>
      </c>
      <c r="E79" s="14">
        <v>183336.68</v>
      </c>
      <c r="F79" s="15">
        <v>0.10290000000000001</v>
      </c>
      <c r="G79" s="15">
        <v>7.3050482042000001E-2</v>
      </c>
    </row>
    <row r="80" spans="1:7" x14ac:dyDescent="0.3">
      <c r="A80" s="12" t="s">
        <v>438</v>
      </c>
      <c r="B80" s="30" t="s">
        <v>439</v>
      </c>
      <c r="C80" s="30" t="s">
        <v>117</v>
      </c>
      <c r="D80" s="13">
        <v>21500000</v>
      </c>
      <c r="E80" s="14">
        <v>21069.98</v>
      </c>
      <c r="F80" s="15">
        <v>1.18E-2</v>
      </c>
      <c r="G80" s="15">
        <v>7.3157180488999995E-2</v>
      </c>
    </row>
    <row r="81" spans="1:7" x14ac:dyDescent="0.3">
      <c r="A81" s="16" t="s">
        <v>120</v>
      </c>
      <c r="B81" s="31"/>
      <c r="C81" s="31"/>
      <c r="D81" s="17"/>
      <c r="E81" s="18">
        <v>204406.66</v>
      </c>
      <c r="F81" s="19">
        <v>0.1147</v>
      </c>
      <c r="G81" s="20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294</v>
      </c>
      <c r="B83" s="30"/>
      <c r="C83" s="30"/>
      <c r="D83" s="13"/>
      <c r="E83" s="14"/>
      <c r="F83" s="15"/>
      <c r="G83" s="15"/>
    </row>
    <row r="84" spans="1:7" x14ac:dyDescent="0.3">
      <c r="A84" s="16" t="s">
        <v>120</v>
      </c>
      <c r="B84" s="30"/>
      <c r="C84" s="30"/>
      <c r="D84" s="13"/>
      <c r="E84" s="35" t="s">
        <v>112</v>
      </c>
      <c r="F84" s="36" t="s">
        <v>112</v>
      </c>
      <c r="G84" s="15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16" t="s">
        <v>295</v>
      </c>
      <c r="B86" s="30"/>
      <c r="C86" s="30"/>
      <c r="D86" s="13"/>
      <c r="E86" s="14"/>
      <c r="F86" s="15"/>
      <c r="G86" s="15"/>
    </row>
    <row r="87" spans="1:7" x14ac:dyDescent="0.3">
      <c r="A87" s="16" t="s">
        <v>120</v>
      </c>
      <c r="B87" s="30"/>
      <c r="C87" s="30"/>
      <c r="D87" s="13"/>
      <c r="E87" s="35" t="s">
        <v>112</v>
      </c>
      <c r="F87" s="36" t="s">
        <v>112</v>
      </c>
      <c r="G87" s="15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21" t="s">
        <v>150</v>
      </c>
      <c r="B89" s="32"/>
      <c r="C89" s="32"/>
      <c r="D89" s="22"/>
      <c r="E89" s="18">
        <v>1710544.45</v>
      </c>
      <c r="F89" s="19">
        <v>0.96060000000000001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6" t="s">
        <v>151</v>
      </c>
      <c r="B92" s="30"/>
      <c r="C92" s="30"/>
      <c r="D92" s="13"/>
      <c r="E92" s="14"/>
      <c r="F92" s="15"/>
      <c r="G92" s="15"/>
    </row>
    <row r="93" spans="1:7" x14ac:dyDescent="0.3">
      <c r="A93" s="12" t="s">
        <v>152</v>
      </c>
      <c r="B93" s="30"/>
      <c r="C93" s="30"/>
      <c r="D93" s="13"/>
      <c r="E93" s="14">
        <v>1926.65</v>
      </c>
      <c r="F93" s="15">
        <v>1.1000000000000001E-3</v>
      </c>
      <c r="G93" s="15">
        <v>6.6409999999999997E-2</v>
      </c>
    </row>
    <row r="94" spans="1:7" x14ac:dyDescent="0.3">
      <c r="A94" s="16" t="s">
        <v>120</v>
      </c>
      <c r="B94" s="31"/>
      <c r="C94" s="31"/>
      <c r="D94" s="17"/>
      <c r="E94" s="18">
        <v>1926.65</v>
      </c>
      <c r="F94" s="19">
        <v>1.1000000000000001E-3</v>
      </c>
      <c r="G94" s="20"/>
    </row>
    <row r="95" spans="1:7" x14ac:dyDescent="0.3">
      <c r="A95" s="12"/>
      <c r="B95" s="30"/>
      <c r="C95" s="30"/>
      <c r="D95" s="13"/>
      <c r="E95" s="14"/>
      <c r="F95" s="15"/>
      <c r="G95" s="15"/>
    </row>
    <row r="96" spans="1:7" x14ac:dyDescent="0.3">
      <c r="A96" s="21" t="s">
        <v>150</v>
      </c>
      <c r="B96" s="32"/>
      <c r="C96" s="32"/>
      <c r="D96" s="22"/>
      <c r="E96" s="18">
        <v>1926.65</v>
      </c>
      <c r="F96" s="19">
        <v>1.1000000000000001E-3</v>
      </c>
      <c r="G96" s="20"/>
    </row>
    <row r="97" spans="1:7" x14ac:dyDescent="0.3">
      <c r="A97" s="12" t="s">
        <v>153</v>
      </c>
      <c r="B97" s="30"/>
      <c r="C97" s="30"/>
      <c r="D97" s="13"/>
      <c r="E97" s="14">
        <v>68509.183646499994</v>
      </c>
      <c r="F97" s="15">
        <v>3.8467000000000001E-2</v>
      </c>
      <c r="G97" s="15"/>
    </row>
    <row r="98" spans="1:7" x14ac:dyDescent="0.3">
      <c r="A98" s="12" t="s">
        <v>154</v>
      </c>
      <c r="B98" s="30"/>
      <c r="C98" s="30"/>
      <c r="D98" s="13"/>
      <c r="E98" s="14">
        <v>2.9363535000000001</v>
      </c>
      <c r="F98" s="24">
        <v>-1.6699999999999999E-4</v>
      </c>
      <c r="G98" s="15">
        <v>6.6409999999999997E-2</v>
      </c>
    </row>
    <row r="99" spans="1:7" x14ac:dyDescent="0.3">
      <c r="A99" s="25" t="s">
        <v>155</v>
      </c>
      <c r="B99" s="33"/>
      <c r="C99" s="33"/>
      <c r="D99" s="26"/>
      <c r="E99" s="27">
        <v>1780983.22</v>
      </c>
      <c r="F99" s="28">
        <v>1</v>
      </c>
      <c r="G99" s="28"/>
    </row>
    <row r="101" spans="1:7" x14ac:dyDescent="0.3">
      <c r="A101" s="1" t="s">
        <v>157</v>
      </c>
    </row>
    <row r="104" spans="1:7" x14ac:dyDescent="0.3">
      <c r="A104" s="1" t="s">
        <v>158</v>
      </c>
    </row>
    <row r="105" spans="1:7" x14ac:dyDescent="0.3">
      <c r="A105" s="47" t="s">
        <v>159</v>
      </c>
      <c r="B105" s="34" t="s">
        <v>112</v>
      </c>
    </row>
    <row r="106" spans="1:7" x14ac:dyDescent="0.3">
      <c r="A106" t="s">
        <v>160</v>
      </c>
    </row>
    <row r="107" spans="1:7" x14ac:dyDescent="0.3">
      <c r="A107" t="s">
        <v>298</v>
      </c>
      <c r="B107" t="s">
        <v>162</v>
      </c>
      <c r="C107" t="s">
        <v>162</v>
      </c>
    </row>
    <row r="108" spans="1:7" x14ac:dyDescent="0.3">
      <c r="B108" s="48">
        <v>45138</v>
      </c>
      <c r="C108" s="48">
        <v>45169</v>
      </c>
    </row>
    <row r="109" spans="1:7" x14ac:dyDescent="0.3">
      <c r="A109" t="s">
        <v>299</v>
      </c>
      <c r="B109">
        <v>1289.8101999999999</v>
      </c>
      <c r="C109">
        <v>1294.0911000000001</v>
      </c>
      <c r="E109" s="2"/>
    </row>
    <row r="110" spans="1:7" x14ac:dyDescent="0.3">
      <c r="E110" s="2"/>
    </row>
    <row r="111" spans="1:7" x14ac:dyDescent="0.3">
      <c r="A111" t="s">
        <v>177</v>
      </c>
      <c r="B111" s="34" t="s">
        <v>112</v>
      </c>
    </row>
    <row r="112" spans="1:7" x14ac:dyDescent="0.3">
      <c r="A112" t="s">
        <v>178</v>
      </c>
      <c r="B112" s="34" t="s">
        <v>112</v>
      </c>
    </row>
    <row r="113" spans="1:2" ht="28.95" customHeight="1" x14ac:dyDescent="0.3">
      <c r="A113" s="47" t="s">
        <v>179</v>
      </c>
      <c r="B113" s="34" t="s">
        <v>112</v>
      </c>
    </row>
    <row r="114" spans="1:2" ht="28.95" customHeight="1" x14ac:dyDescent="0.3">
      <c r="A114" s="47" t="s">
        <v>180</v>
      </c>
      <c r="B114" s="34" t="s">
        <v>112</v>
      </c>
    </row>
    <row r="115" spans="1:2" x14ac:dyDescent="0.3">
      <c r="A115" t="s">
        <v>181</v>
      </c>
      <c r="B115" s="49">
        <f>+B129</f>
        <v>6.2293692116936867</v>
      </c>
    </row>
    <row r="116" spans="1:2" ht="43.5" customHeight="1" x14ac:dyDescent="0.3">
      <c r="A116" s="47" t="s">
        <v>182</v>
      </c>
      <c r="B116" s="34" t="s">
        <v>112</v>
      </c>
    </row>
    <row r="117" spans="1:2" ht="28.95" customHeight="1" x14ac:dyDescent="0.3">
      <c r="A117" s="47" t="s">
        <v>183</v>
      </c>
      <c r="B117" s="34" t="s">
        <v>112</v>
      </c>
    </row>
    <row r="118" spans="1:2" ht="28.95" customHeight="1" x14ac:dyDescent="0.3">
      <c r="A118" s="47" t="s">
        <v>184</v>
      </c>
      <c r="B118" s="49">
        <v>657080.3388266</v>
      </c>
    </row>
    <row r="119" spans="1:2" x14ac:dyDescent="0.3">
      <c r="A119" t="s">
        <v>185</v>
      </c>
      <c r="B119" s="34" t="s">
        <v>112</v>
      </c>
    </row>
    <row r="120" spans="1:2" x14ac:dyDescent="0.3">
      <c r="A120" t="s">
        <v>186</v>
      </c>
      <c r="B120" s="34" t="s">
        <v>112</v>
      </c>
    </row>
    <row r="122" spans="1:2" x14ac:dyDescent="0.3">
      <c r="A122" t="s">
        <v>187</v>
      </c>
    </row>
    <row r="123" spans="1:2" x14ac:dyDescent="0.3">
      <c r="A123" s="54" t="s">
        <v>188</v>
      </c>
      <c r="B123" s="54" t="s">
        <v>440</v>
      </c>
    </row>
    <row r="124" spans="1:2" x14ac:dyDescent="0.3">
      <c r="A124" s="54" t="s">
        <v>190</v>
      </c>
      <c r="B124" s="54" t="s">
        <v>301</v>
      </c>
    </row>
    <row r="125" spans="1:2" x14ac:dyDescent="0.3">
      <c r="A125" s="54"/>
      <c r="B125" s="54"/>
    </row>
    <row r="126" spans="1:2" x14ac:dyDescent="0.3">
      <c r="A126" s="54" t="s">
        <v>192</v>
      </c>
      <c r="B126" s="55">
        <v>7.5237883599368489</v>
      </c>
    </row>
    <row r="127" spans="1:2" x14ac:dyDescent="0.3">
      <c r="A127" s="54"/>
      <c r="B127" s="54"/>
    </row>
    <row r="128" spans="1:2" x14ac:dyDescent="0.3">
      <c r="A128" s="54" t="s">
        <v>193</v>
      </c>
      <c r="B128" s="56">
        <v>4.9757999999999996</v>
      </c>
    </row>
    <row r="129" spans="1:4" x14ac:dyDescent="0.3">
      <c r="A129" s="54" t="s">
        <v>194</v>
      </c>
      <c r="B129" s="56">
        <v>6.2293692116936867</v>
      </c>
    </row>
    <row r="130" spans="1:4" x14ac:dyDescent="0.3">
      <c r="A130" s="54"/>
      <c r="B130" s="54"/>
    </row>
    <row r="131" spans="1:4" x14ac:dyDescent="0.3">
      <c r="A131" s="54" t="s">
        <v>195</v>
      </c>
      <c r="B131" s="57">
        <v>45169</v>
      </c>
    </row>
    <row r="133" spans="1:4" ht="70.05" customHeight="1" x14ac:dyDescent="0.3">
      <c r="A133" s="72" t="s">
        <v>196</v>
      </c>
      <c r="B133" s="72" t="s">
        <v>197</v>
      </c>
      <c r="C133" s="72" t="s">
        <v>5</v>
      </c>
      <c r="D133" s="72" t="s">
        <v>6</v>
      </c>
    </row>
    <row r="134" spans="1:4" ht="70.05" customHeight="1" x14ac:dyDescent="0.3">
      <c r="A134" s="72" t="s">
        <v>440</v>
      </c>
      <c r="B134" s="72"/>
      <c r="C134" s="72" t="s">
        <v>14</v>
      </c>
      <c r="D13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9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2196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2197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1822</v>
      </c>
      <c r="B8" s="30" t="s">
        <v>1823</v>
      </c>
      <c r="C8" s="30" t="s">
        <v>1219</v>
      </c>
      <c r="D8" s="13">
        <v>101682</v>
      </c>
      <c r="E8" s="14">
        <v>24.96</v>
      </c>
      <c r="F8" s="15">
        <v>2.0899999999999998E-2</v>
      </c>
      <c r="G8" s="15"/>
    </row>
    <row r="9" spans="1:8" x14ac:dyDescent="0.3">
      <c r="A9" s="12" t="s">
        <v>1763</v>
      </c>
      <c r="B9" s="30" t="s">
        <v>1764</v>
      </c>
      <c r="C9" s="30" t="s">
        <v>1183</v>
      </c>
      <c r="D9" s="13">
        <v>1639</v>
      </c>
      <c r="E9" s="14">
        <v>19.27</v>
      </c>
      <c r="F9" s="15">
        <v>1.6199999999999999E-2</v>
      </c>
      <c r="G9" s="15"/>
    </row>
    <row r="10" spans="1:8" x14ac:dyDescent="0.3">
      <c r="A10" s="12" t="s">
        <v>1174</v>
      </c>
      <c r="B10" s="30" t="s">
        <v>1175</v>
      </c>
      <c r="C10" s="30" t="s">
        <v>1176</v>
      </c>
      <c r="D10" s="13">
        <v>13453</v>
      </c>
      <c r="E10" s="14">
        <v>16.38</v>
      </c>
      <c r="F10" s="15">
        <v>1.37E-2</v>
      </c>
      <c r="G10" s="15"/>
    </row>
    <row r="11" spans="1:8" x14ac:dyDescent="0.3">
      <c r="A11" s="12" t="s">
        <v>2198</v>
      </c>
      <c r="B11" s="30" t="s">
        <v>2199</v>
      </c>
      <c r="C11" s="30" t="s">
        <v>1163</v>
      </c>
      <c r="D11" s="13">
        <v>3501</v>
      </c>
      <c r="E11" s="14">
        <v>15.92</v>
      </c>
      <c r="F11" s="15">
        <v>1.3299999999999999E-2</v>
      </c>
      <c r="G11" s="15"/>
    </row>
    <row r="12" spans="1:8" x14ac:dyDescent="0.3">
      <c r="A12" s="12" t="s">
        <v>1785</v>
      </c>
      <c r="B12" s="30" t="s">
        <v>1786</v>
      </c>
      <c r="C12" s="30" t="s">
        <v>1288</v>
      </c>
      <c r="D12" s="13">
        <v>566</v>
      </c>
      <c r="E12" s="14">
        <v>15.32</v>
      </c>
      <c r="F12" s="15">
        <v>1.2800000000000001E-2</v>
      </c>
      <c r="G12" s="15"/>
    </row>
    <row r="13" spans="1:8" x14ac:dyDescent="0.3">
      <c r="A13" s="12" t="s">
        <v>2200</v>
      </c>
      <c r="B13" s="30" t="s">
        <v>2201</v>
      </c>
      <c r="C13" s="30" t="s">
        <v>1230</v>
      </c>
      <c r="D13" s="13">
        <v>1372</v>
      </c>
      <c r="E13" s="14">
        <v>14.58</v>
      </c>
      <c r="F13" s="15">
        <v>1.2200000000000001E-2</v>
      </c>
      <c r="G13" s="15"/>
    </row>
    <row r="14" spans="1:8" x14ac:dyDescent="0.3">
      <c r="A14" s="12" t="s">
        <v>1226</v>
      </c>
      <c r="B14" s="30" t="s">
        <v>1227</v>
      </c>
      <c r="C14" s="30" t="s">
        <v>1116</v>
      </c>
      <c r="D14" s="13">
        <v>6013</v>
      </c>
      <c r="E14" s="14">
        <v>14.36</v>
      </c>
      <c r="F14" s="15">
        <v>1.2E-2</v>
      </c>
      <c r="G14" s="15"/>
    </row>
    <row r="15" spans="1:8" x14ac:dyDescent="0.3">
      <c r="A15" s="12" t="s">
        <v>2202</v>
      </c>
      <c r="B15" s="30" t="s">
        <v>2203</v>
      </c>
      <c r="C15" s="30" t="s">
        <v>1712</v>
      </c>
      <c r="D15" s="13">
        <v>840</v>
      </c>
      <c r="E15" s="14">
        <v>13.75</v>
      </c>
      <c r="F15" s="15">
        <v>1.15E-2</v>
      </c>
      <c r="G15" s="15"/>
    </row>
    <row r="16" spans="1:8" x14ac:dyDescent="0.3">
      <c r="A16" s="12" t="s">
        <v>1888</v>
      </c>
      <c r="B16" s="30" t="s">
        <v>1889</v>
      </c>
      <c r="C16" s="30" t="s">
        <v>1288</v>
      </c>
      <c r="D16" s="13">
        <v>1116</v>
      </c>
      <c r="E16" s="14">
        <v>12.68</v>
      </c>
      <c r="F16" s="15">
        <v>1.06E-2</v>
      </c>
      <c r="G16" s="15"/>
    </row>
    <row r="17" spans="1:7" x14ac:dyDescent="0.3">
      <c r="A17" s="12" t="s">
        <v>1190</v>
      </c>
      <c r="B17" s="30" t="s">
        <v>1191</v>
      </c>
      <c r="C17" s="30" t="s">
        <v>1134</v>
      </c>
      <c r="D17" s="13">
        <v>705</v>
      </c>
      <c r="E17" s="14">
        <v>12.63</v>
      </c>
      <c r="F17" s="15">
        <v>1.06E-2</v>
      </c>
      <c r="G17" s="15"/>
    </row>
    <row r="18" spans="1:7" x14ac:dyDescent="0.3">
      <c r="A18" s="12" t="s">
        <v>1376</v>
      </c>
      <c r="B18" s="30" t="s">
        <v>1377</v>
      </c>
      <c r="C18" s="30" t="s">
        <v>1316</v>
      </c>
      <c r="D18" s="13">
        <v>4564</v>
      </c>
      <c r="E18" s="14">
        <v>12.18</v>
      </c>
      <c r="F18" s="15">
        <v>1.0200000000000001E-2</v>
      </c>
      <c r="G18" s="15"/>
    </row>
    <row r="19" spans="1:7" x14ac:dyDescent="0.3">
      <c r="A19" s="12" t="s">
        <v>1358</v>
      </c>
      <c r="B19" s="30" t="s">
        <v>1359</v>
      </c>
      <c r="C19" s="30" t="s">
        <v>1129</v>
      </c>
      <c r="D19" s="13">
        <v>1514</v>
      </c>
      <c r="E19" s="14">
        <v>11.61</v>
      </c>
      <c r="F19" s="15">
        <v>9.7000000000000003E-3</v>
      </c>
      <c r="G19" s="15"/>
    </row>
    <row r="20" spans="1:7" x14ac:dyDescent="0.3">
      <c r="A20" s="12" t="s">
        <v>2204</v>
      </c>
      <c r="B20" s="30" t="s">
        <v>2205</v>
      </c>
      <c r="C20" s="30" t="s">
        <v>1176</v>
      </c>
      <c r="D20" s="13">
        <v>1811</v>
      </c>
      <c r="E20" s="14">
        <v>10.99</v>
      </c>
      <c r="F20" s="15">
        <v>9.1999999999999998E-3</v>
      </c>
      <c r="G20" s="15"/>
    </row>
    <row r="21" spans="1:7" x14ac:dyDescent="0.3">
      <c r="A21" s="12" t="s">
        <v>2206</v>
      </c>
      <c r="B21" s="30" t="s">
        <v>2207</v>
      </c>
      <c r="C21" s="30" t="s">
        <v>1288</v>
      </c>
      <c r="D21" s="13">
        <v>2183</v>
      </c>
      <c r="E21" s="14">
        <v>10.71</v>
      </c>
      <c r="F21" s="15">
        <v>8.9999999999999993E-3</v>
      </c>
      <c r="G21" s="15"/>
    </row>
    <row r="22" spans="1:7" x14ac:dyDescent="0.3">
      <c r="A22" s="12" t="s">
        <v>2208</v>
      </c>
      <c r="B22" s="30" t="s">
        <v>2209</v>
      </c>
      <c r="C22" s="30" t="s">
        <v>1183</v>
      </c>
      <c r="D22" s="13">
        <v>980</v>
      </c>
      <c r="E22" s="14">
        <v>10.25</v>
      </c>
      <c r="F22" s="15">
        <v>8.6E-3</v>
      </c>
      <c r="G22" s="15"/>
    </row>
    <row r="23" spans="1:7" x14ac:dyDescent="0.3">
      <c r="A23" s="12" t="s">
        <v>1789</v>
      </c>
      <c r="B23" s="30" t="s">
        <v>1790</v>
      </c>
      <c r="C23" s="30" t="s">
        <v>1129</v>
      </c>
      <c r="D23" s="13">
        <v>361</v>
      </c>
      <c r="E23" s="14">
        <v>9.99</v>
      </c>
      <c r="F23" s="15">
        <v>8.3999999999999995E-3</v>
      </c>
      <c r="G23" s="15"/>
    </row>
    <row r="24" spans="1:7" x14ac:dyDescent="0.3">
      <c r="A24" s="12" t="s">
        <v>1847</v>
      </c>
      <c r="B24" s="30" t="s">
        <v>1848</v>
      </c>
      <c r="C24" s="30" t="s">
        <v>1116</v>
      </c>
      <c r="D24" s="13">
        <v>11044</v>
      </c>
      <c r="E24" s="14">
        <v>9.99</v>
      </c>
      <c r="F24" s="15">
        <v>8.3999999999999995E-3</v>
      </c>
      <c r="G24" s="15"/>
    </row>
    <row r="25" spans="1:7" x14ac:dyDescent="0.3">
      <c r="A25" s="12" t="s">
        <v>1811</v>
      </c>
      <c r="B25" s="30" t="s">
        <v>1812</v>
      </c>
      <c r="C25" s="30" t="s">
        <v>1265</v>
      </c>
      <c r="D25" s="13">
        <v>785</v>
      </c>
      <c r="E25" s="14">
        <v>9.9</v>
      </c>
      <c r="F25" s="15">
        <v>8.3000000000000001E-3</v>
      </c>
      <c r="G25" s="15"/>
    </row>
    <row r="26" spans="1:7" x14ac:dyDescent="0.3">
      <c r="A26" s="12" t="s">
        <v>1296</v>
      </c>
      <c r="B26" s="30" t="s">
        <v>1297</v>
      </c>
      <c r="C26" s="30" t="s">
        <v>1230</v>
      </c>
      <c r="D26" s="13">
        <v>7672</v>
      </c>
      <c r="E26" s="14">
        <v>9.68</v>
      </c>
      <c r="F26" s="15">
        <v>8.0999999999999996E-3</v>
      </c>
      <c r="G26" s="15"/>
    </row>
    <row r="27" spans="1:7" x14ac:dyDescent="0.3">
      <c r="A27" s="12" t="s">
        <v>2210</v>
      </c>
      <c r="B27" s="30" t="s">
        <v>2211</v>
      </c>
      <c r="C27" s="30" t="s">
        <v>1803</v>
      </c>
      <c r="D27" s="13">
        <v>63</v>
      </c>
      <c r="E27" s="14">
        <v>9.66</v>
      </c>
      <c r="F27" s="15">
        <v>8.0999999999999996E-3</v>
      </c>
      <c r="G27" s="15"/>
    </row>
    <row r="28" spans="1:7" x14ac:dyDescent="0.3">
      <c r="A28" s="12" t="s">
        <v>2212</v>
      </c>
      <c r="B28" s="30" t="s">
        <v>2213</v>
      </c>
      <c r="C28" s="30" t="s">
        <v>1230</v>
      </c>
      <c r="D28" s="13">
        <v>847</v>
      </c>
      <c r="E28" s="14">
        <v>9.64</v>
      </c>
      <c r="F28" s="15">
        <v>8.0999999999999996E-3</v>
      </c>
      <c r="G28" s="15"/>
    </row>
    <row r="29" spans="1:7" x14ac:dyDescent="0.3">
      <c r="A29" s="12" t="s">
        <v>2214</v>
      </c>
      <c r="B29" s="30" t="s">
        <v>2215</v>
      </c>
      <c r="C29" s="30" t="s">
        <v>1116</v>
      </c>
      <c r="D29" s="13">
        <v>7877</v>
      </c>
      <c r="E29" s="14">
        <v>9.57</v>
      </c>
      <c r="F29" s="15">
        <v>8.0000000000000002E-3</v>
      </c>
      <c r="G29" s="15"/>
    </row>
    <row r="30" spans="1:7" x14ac:dyDescent="0.3">
      <c r="A30" s="12" t="s">
        <v>2189</v>
      </c>
      <c r="B30" s="30" t="s">
        <v>2190</v>
      </c>
      <c r="C30" s="30" t="s">
        <v>1176</v>
      </c>
      <c r="D30" s="13">
        <v>970</v>
      </c>
      <c r="E30" s="14">
        <v>9.5500000000000007</v>
      </c>
      <c r="F30" s="15">
        <v>8.0000000000000002E-3</v>
      </c>
      <c r="G30" s="15"/>
    </row>
    <row r="31" spans="1:7" x14ac:dyDescent="0.3">
      <c r="A31" s="12" t="s">
        <v>1371</v>
      </c>
      <c r="B31" s="30" t="s">
        <v>1372</v>
      </c>
      <c r="C31" s="30" t="s">
        <v>1295</v>
      </c>
      <c r="D31" s="13">
        <v>310</v>
      </c>
      <c r="E31" s="14">
        <v>9.49</v>
      </c>
      <c r="F31" s="15">
        <v>8.0000000000000002E-3</v>
      </c>
      <c r="G31" s="15"/>
    </row>
    <row r="32" spans="1:7" x14ac:dyDescent="0.3">
      <c r="A32" s="12" t="s">
        <v>2216</v>
      </c>
      <c r="B32" s="30" t="s">
        <v>2217</v>
      </c>
      <c r="C32" s="30" t="s">
        <v>1906</v>
      </c>
      <c r="D32" s="13">
        <v>6013</v>
      </c>
      <c r="E32" s="14">
        <v>9.43</v>
      </c>
      <c r="F32" s="15">
        <v>7.9000000000000008E-3</v>
      </c>
      <c r="G32" s="15"/>
    </row>
    <row r="33" spans="1:7" x14ac:dyDescent="0.3">
      <c r="A33" s="12" t="s">
        <v>1874</v>
      </c>
      <c r="B33" s="30" t="s">
        <v>1875</v>
      </c>
      <c r="C33" s="30" t="s">
        <v>1230</v>
      </c>
      <c r="D33" s="13">
        <v>492</v>
      </c>
      <c r="E33" s="14">
        <v>9.1999999999999993</v>
      </c>
      <c r="F33" s="15">
        <v>7.7000000000000002E-3</v>
      </c>
      <c r="G33" s="15"/>
    </row>
    <row r="34" spans="1:7" x14ac:dyDescent="0.3">
      <c r="A34" s="12" t="s">
        <v>1239</v>
      </c>
      <c r="B34" s="30" t="s">
        <v>1240</v>
      </c>
      <c r="C34" s="30" t="s">
        <v>1116</v>
      </c>
      <c r="D34" s="13">
        <v>7270</v>
      </c>
      <c r="E34" s="14">
        <v>8.9700000000000006</v>
      </c>
      <c r="F34" s="15">
        <v>7.4999999999999997E-3</v>
      </c>
      <c r="G34" s="15"/>
    </row>
    <row r="35" spans="1:7" x14ac:dyDescent="0.3">
      <c r="A35" s="12" t="s">
        <v>1228</v>
      </c>
      <c r="B35" s="30" t="s">
        <v>1229</v>
      </c>
      <c r="C35" s="30" t="s">
        <v>1230</v>
      </c>
      <c r="D35" s="13">
        <v>517</v>
      </c>
      <c r="E35" s="14">
        <v>8.73</v>
      </c>
      <c r="F35" s="15">
        <v>7.3000000000000001E-3</v>
      </c>
      <c r="G35" s="15"/>
    </row>
    <row r="36" spans="1:7" x14ac:dyDescent="0.3">
      <c r="A36" s="12" t="s">
        <v>1198</v>
      </c>
      <c r="B36" s="30" t="s">
        <v>1199</v>
      </c>
      <c r="C36" s="30" t="s">
        <v>1176</v>
      </c>
      <c r="D36" s="13">
        <v>5569</v>
      </c>
      <c r="E36" s="14">
        <v>8.61</v>
      </c>
      <c r="F36" s="15">
        <v>7.1999999999999998E-3</v>
      </c>
      <c r="G36" s="15"/>
    </row>
    <row r="37" spans="1:7" x14ac:dyDescent="0.3">
      <c r="A37" s="12" t="s">
        <v>1845</v>
      </c>
      <c r="B37" s="30" t="s">
        <v>1846</v>
      </c>
      <c r="C37" s="30" t="s">
        <v>1248</v>
      </c>
      <c r="D37" s="13">
        <v>430</v>
      </c>
      <c r="E37" s="14">
        <v>8.59</v>
      </c>
      <c r="F37" s="15">
        <v>7.1999999999999998E-3</v>
      </c>
      <c r="G37" s="15"/>
    </row>
    <row r="38" spans="1:7" x14ac:dyDescent="0.3">
      <c r="A38" s="12" t="s">
        <v>1203</v>
      </c>
      <c r="B38" s="30" t="s">
        <v>1204</v>
      </c>
      <c r="C38" s="30" t="s">
        <v>1147</v>
      </c>
      <c r="D38" s="13">
        <v>9110</v>
      </c>
      <c r="E38" s="14">
        <v>8.58</v>
      </c>
      <c r="F38" s="15">
        <v>7.1999999999999998E-3</v>
      </c>
      <c r="G38" s="15"/>
    </row>
    <row r="39" spans="1:7" x14ac:dyDescent="0.3">
      <c r="A39" s="12" t="s">
        <v>2218</v>
      </c>
      <c r="B39" s="30" t="s">
        <v>2219</v>
      </c>
      <c r="C39" s="30" t="s">
        <v>1129</v>
      </c>
      <c r="D39" s="13">
        <v>938</v>
      </c>
      <c r="E39" s="14">
        <v>8.57</v>
      </c>
      <c r="F39" s="15">
        <v>7.1999999999999998E-3</v>
      </c>
      <c r="G39" s="15"/>
    </row>
    <row r="40" spans="1:7" x14ac:dyDescent="0.3">
      <c r="A40" s="12" t="s">
        <v>2220</v>
      </c>
      <c r="B40" s="30" t="s">
        <v>2221</v>
      </c>
      <c r="C40" s="30" t="s">
        <v>1282</v>
      </c>
      <c r="D40" s="13">
        <v>1150</v>
      </c>
      <c r="E40" s="14">
        <v>8.52</v>
      </c>
      <c r="F40" s="15">
        <v>7.1000000000000004E-3</v>
      </c>
      <c r="G40" s="15"/>
    </row>
    <row r="41" spans="1:7" x14ac:dyDescent="0.3">
      <c r="A41" s="12" t="s">
        <v>2222</v>
      </c>
      <c r="B41" s="30" t="s">
        <v>2223</v>
      </c>
      <c r="C41" s="30" t="s">
        <v>1661</v>
      </c>
      <c r="D41" s="13">
        <v>4957</v>
      </c>
      <c r="E41" s="14">
        <v>8.41</v>
      </c>
      <c r="F41" s="15">
        <v>7.0000000000000001E-3</v>
      </c>
      <c r="G41" s="15"/>
    </row>
    <row r="42" spans="1:7" x14ac:dyDescent="0.3">
      <c r="A42" s="12" t="s">
        <v>2170</v>
      </c>
      <c r="B42" s="30" t="s">
        <v>2171</v>
      </c>
      <c r="C42" s="30" t="s">
        <v>1230</v>
      </c>
      <c r="D42" s="13">
        <v>353</v>
      </c>
      <c r="E42" s="14">
        <v>8.39</v>
      </c>
      <c r="F42" s="15">
        <v>7.0000000000000001E-3</v>
      </c>
      <c r="G42" s="15"/>
    </row>
    <row r="43" spans="1:7" x14ac:dyDescent="0.3">
      <c r="A43" s="12" t="s">
        <v>1443</v>
      </c>
      <c r="B43" s="30" t="s">
        <v>1444</v>
      </c>
      <c r="C43" s="30" t="s">
        <v>1183</v>
      </c>
      <c r="D43" s="13">
        <v>1645</v>
      </c>
      <c r="E43" s="14">
        <v>8.3800000000000008</v>
      </c>
      <c r="F43" s="15">
        <v>7.0000000000000001E-3</v>
      </c>
      <c r="G43" s="15"/>
    </row>
    <row r="44" spans="1:7" x14ac:dyDescent="0.3">
      <c r="A44" s="12" t="s">
        <v>2224</v>
      </c>
      <c r="B44" s="30" t="s">
        <v>2225</v>
      </c>
      <c r="C44" s="30" t="s">
        <v>1288</v>
      </c>
      <c r="D44" s="13">
        <v>759</v>
      </c>
      <c r="E44" s="14">
        <v>8.35</v>
      </c>
      <c r="F44" s="15">
        <v>7.0000000000000001E-3</v>
      </c>
      <c r="G44" s="15"/>
    </row>
    <row r="45" spans="1:7" x14ac:dyDescent="0.3">
      <c r="A45" s="12" t="s">
        <v>1804</v>
      </c>
      <c r="B45" s="30" t="s">
        <v>1805</v>
      </c>
      <c r="C45" s="30" t="s">
        <v>1219</v>
      </c>
      <c r="D45" s="13">
        <v>1223</v>
      </c>
      <c r="E45" s="14">
        <v>8.2100000000000009</v>
      </c>
      <c r="F45" s="15">
        <v>6.8999999999999999E-3</v>
      </c>
      <c r="G45" s="15"/>
    </row>
    <row r="46" spans="1:7" x14ac:dyDescent="0.3">
      <c r="A46" s="12" t="s">
        <v>1192</v>
      </c>
      <c r="B46" s="30" t="s">
        <v>1193</v>
      </c>
      <c r="C46" s="30" t="s">
        <v>1176</v>
      </c>
      <c r="D46" s="13">
        <v>4106</v>
      </c>
      <c r="E46" s="14">
        <v>8.14</v>
      </c>
      <c r="F46" s="15">
        <v>6.7999999999999996E-3</v>
      </c>
      <c r="G46" s="15"/>
    </row>
    <row r="47" spans="1:7" x14ac:dyDescent="0.3">
      <c r="A47" s="12" t="s">
        <v>2226</v>
      </c>
      <c r="B47" s="30" t="s">
        <v>2227</v>
      </c>
      <c r="C47" s="30" t="s">
        <v>1260</v>
      </c>
      <c r="D47" s="13">
        <v>2913</v>
      </c>
      <c r="E47" s="14">
        <v>8.0399999999999991</v>
      </c>
      <c r="F47" s="15">
        <v>6.7000000000000002E-3</v>
      </c>
      <c r="G47" s="15"/>
    </row>
    <row r="48" spans="1:7" x14ac:dyDescent="0.3">
      <c r="A48" s="12" t="s">
        <v>1882</v>
      </c>
      <c r="B48" s="30" t="s">
        <v>1883</v>
      </c>
      <c r="C48" s="30" t="s">
        <v>1285</v>
      </c>
      <c r="D48" s="13">
        <v>997</v>
      </c>
      <c r="E48" s="14">
        <v>7.62</v>
      </c>
      <c r="F48" s="15">
        <v>6.4000000000000003E-3</v>
      </c>
      <c r="G48" s="15"/>
    </row>
    <row r="49" spans="1:7" x14ac:dyDescent="0.3">
      <c r="A49" s="12" t="s">
        <v>2228</v>
      </c>
      <c r="B49" s="30" t="s">
        <v>2229</v>
      </c>
      <c r="C49" s="30" t="s">
        <v>1219</v>
      </c>
      <c r="D49" s="13">
        <v>151</v>
      </c>
      <c r="E49" s="14">
        <v>7.56</v>
      </c>
      <c r="F49" s="15">
        <v>6.3E-3</v>
      </c>
      <c r="G49" s="15"/>
    </row>
    <row r="50" spans="1:7" x14ac:dyDescent="0.3">
      <c r="A50" s="12" t="s">
        <v>1670</v>
      </c>
      <c r="B50" s="30" t="s">
        <v>1671</v>
      </c>
      <c r="C50" s="30" t="s">
        <v>1253</v>
      </c>
      <c r="D50" s="13">
        <v>1262</v>
      </c>
      <c r="E50" s="14">
        <v>7.48</v>
      </c>
      <c r="F50" s="15">
        <v>6.3E-3</v>
      </c>
      <c r="G50" s="15"/>
    </row>
    <row r="51" spans="1:7" x14ac:dyDescent="0.3">
      <c r="A51" s="12" t="s">
        <v>2230</v>
      </c>
      <c r="B51" s="30" t="s">
        <v>2231</v>
      </c>
      <c r="C51" s="30" t="s">
        <v>1248</v>
      </c>
      <c r="D51" s="13">
        <v>683</v>
      </c>
      <c r="E51" s="14">
        <v>7.1</v>
      </c>
      <c r="F51" s="15">
        <v>5.8999999999999999E-3</v>
      </c>
      <c r="G51" s="15"/>
    </row>
    <row r="52" spans="1:7" x14ac:dyDescent="0.3">
      <c r="A52" s="12" t="s">
        <v>2232</v>
      </c>
      <c r="B52" s="30" t="s">
        <v>2233</v>
      </c>
      <c r="C52" s="30" t="s">
        <v>1119</v>
      </c>
      <c r="D52" s="13">
        <v>4906</v>
      </c>
      <c r="E52" s="14">
        <v>7.1</v>
      </c>
      <c r="F52" s="15">
        <v>6.0000000000000001E-3</v>
      </c>
      <c r="G52" s="15"/>
    </row>
    <row r="53" spans="1:7" x14ac:dyDescent="0.3">
      <c r="A53" s="12" t="s">
        <v>2234</v>
      </c>
      <c r="B53" s="30" t="s">
        <v>2235</v>
      </c>
      <c r="C53" s="30" t="s">
        <v>1183</v>
      </c>
      <c r="D53" s="13">
        <v>722</v>
      </c>
      <c r="E53" s="14">
        <v>7.04</v>
      </c>
      <c r="F53" s="15">
        <v>5.8999999999999999E-3</v>
      </c>
      <c r="G53" s="15"/>
    </row>
    <row r="54" spans="1:7" x14ac:dyDescent="0.3">
      <c r="A54" s="12" t="s">
        <v>2236</v>
      </c>
      <c r="B54" s="30" t="s">
        <v>2237</v>
      </c>
      <c r="C54" s="30" t="s">
        <v>1288</v>
      </c>
      <c r="D54" s="13">
        <v>2889</v>
      </c>
      <c r="E54" s="14">
        <v>6.92</v>
      </c>
      <c r="F54" s="15">
        <v>5.7999999999999996E-3</v>
      </c>
      <c r="G54" s="15"/>
    </row>
    <row r="55" spans="1:7" x14ac:dyDescent="0.3">
      <c r="A55" s="12" t="s">
        <v>1860</v>
      </c>
      <c r="B55" s="30" t="s">
        <v>1861</v>
      </c>
      <c r="C55" s="30" t="s">
        <v>1288</v>
      </c>
      <c r="D55" s="13">
        <v>256</v>
      </c>
      <c r="E55" s="14">
        <v>6.76</v>
      </c>
      <c r="F55" s="15">
        <v>5.7000000000000002E-3</v>
      </c>
      <c r="G55" s="15"/>
    </row>
    <row r="56" spans="1:7" x14ac:dyDescent="0.3">
      <c r="A56" s="12" t="s">
        <v>2238</v>
      </c>
      <c r="B56" s="30" t="s">
        <v>2239</v>
      </c>
      <c r="C56" s="30" t="s">
        <v>1368</v>
      </c>
      <c r="D56" s="13">
        <v>337</v>
      </c>
      <c r="E56" s="14">
        <v>6.74</v>
      </c>
      <c r="F56" s="15">
        <v>5.5999999999999999E-3</v>
      </c>
      <c r="G56" s="15"/>
    </row>
    <row r="57" spans="1:7" x14ac:dyDescent="0.3">
      <c r="A57" s="12" t="s">
        <v>2240</v>
      </c>
      <c r="B57" s="30" t="s">
        <v>2241</v>
      </c>
      <c r="C57" s="30" t="s">
        <v>2153</v>
      </c>
      <c r="D57" s="13">
        <v>457</v>
      </c>
      <c r="E57" s="14">
        <v>6.69</v>
      </c>
      <c r="F57" s="15">
        <v>5.5999999999999999E-3</v>
      </c>
      <c r="G57" s="15"/>
    </row>
    <row r="58" spans="1:7" x14ac:dyDescent="0.3">
      <c r="A58" s="12" t="s">
        <v>2242</v>
      </c>
      <c r="B58" s="30" t="s">
        <v>2243</v>
      </c>
      <c r="C58" s="30" t="s">
        <v>1176</v>
      </c>
      <c r="D58" s="13">
        <v>1025</v>
      </c>
      <c r="E58" s="14">
        <v>6.67</v>
      </c>
      <c r="F58" s="15">
        <v>5.5999999999999999E-3</v>
      </c>
      <c r="G58" s="15"/>
    </row>
    <row r="59" spans="1:7" x14ac:dyDescent="0.3">
      <c r="A59" s="12" t="s">
        <v>2244</v>
      </c>
      <c r="B59" s="30" t="s">
        <v>2245</v>
      </c>
      <c r="C59" s="30" t="s">
        <v>1316</v>
      </c>
      <c r="D59" s="13">
        <v>1107</v>
      </c>
      <c r="E59" s="14">
        <v>6.57</v>
      </c>
      <c r="F59" s="15">
        <v>5.4999999999999997E-3</v>
      </c>
      <c r="G59" s="15"/>
    </row>
    <row r="60" spans="1:7" x14ac:dyDescent="0.3">
      <c r="A60" s="12" t="s">
        <v>2246</v>
      </c>
      <c r="B60" s="30" t="s">
        <v>2247</v>
      </c>
      <c r="C60" s="30" t="s">
        <v>1163</v>
      </c>
      <c r="D60" s="13">
        <v>11570</v>
      </c>
      <c r="E60" s="14">
        <v>6.53</v>
      </c>
      <c r="F60" s="15">
        <v>5.4999999999999997E-3</v>
      </c>
      <c r="G60" s="15"/>
    </row>
    <row r="61" spans="1:7" x14ac:dyDescent="0.3">
      <c r="A61" s="12" t="s">
        <v>2248</v>
      </c>
      <c r="B61" s="30" t="s">
        <v>2249</v>
      </c>
      <c r="C61" s="30" t="s">
        <v>1160</v>
      </c>
      <c r="D61" s="13">
        <v>8508</v>
      </c>
      <c r="E61" s="14">
        <v>6.48</v>
      </c>
      <c r="F61" s="15">
        <v>5.4000000000000003E-3</v>
      </c>
      <c r="G61" s="15"/>
    </row>
    <row r="62" spans="1:7" x14ac:dyDescent="0.3">
      <c r="A62" s="12" t="s">
        <v>2250</v>
      </c>
      <c r="B62" s="30" t="s">
        <v>2251</v>
      </c>
      <c r="C62" s="30" t="s">
        <v>1129</v>
      </c>
      <c r="D62" s="13">
        <v>91</v>
      </c>
      <c r="E62" s="14">
        <v>6.47</v>
      </c>
      <c r="F62" s="15">
        <v>5.4000000000000003E-3</v>
      </c>
      <c r="G62" s="15"/>
    </row>
    <row r="63" spans="1:7" x14ac:dyDescent="0.3">
      <c r="A63" s="12" t="s">
        <v>2252</v>
      </c>
      <c r="B63" s="30" t="s">
        <v>2253</v>
      </c>
      <c r="C63" s="30" t="s">
        <v>1183</v>
      </c>
      <c r="D63" s="13">
        <v>880</v>
      </c>
      <c r="E63" s="14">
        <v>6.47</v>
      </c>
      <c r="F63" s="15">
        <v>5.4000000000000003E-3</v>
      </c>
      <c r="G63" s="15"/>
    </row>
    <row r="64" spans="1:7" x14ac:dyDescent="0.3">
      <c r="A64" s="12" t="s">
        <v>1380</v>
      </c>
      <c r="B64" s="30" t="s">
        <v>1381</v>
      </c>
      <c r="C64" s="30" t="s">
        <v>1176</v>
      </c>
      <c r="D64" s="13">
        <v>849</v>
      </c>
      <c r="E64" s="14">
        <v>6.38</v>
      </c>
      <c r="F64" s="15">
        <v>5.3E-3</v>
      </c>
      <c r="G64" s="15"/>
    </row>
    <row r="65" spans="1:7" x14ac:dyDescent="0.3">
      <c r="A65" s="12" t="s">
        <v>1686</v>
      </c>
      <c r="B65" s="30" t="s">
        <v>1687</v>
      </c>
      <c r="C65" s="30" t="s">
        <v>1243</v>
      </c>
      <c r="D65" s="13">
        <v>679</v>
      </c>
      <c r="E65" s="14">
        <v>6.37</v>
      </c>
      <c r="F65" s="15">
        <v>5.3E-3</v>
      </c>
      <c r="G65" s="15"/>
    </row>
    <row r="66" spans="1:7" x14ac:dyDescent="0.3">
      <c r="A66" s="12" t="s">
        <v>2254</v>
      </c>
      <c r="B66" s="30" t="s">
        <v>2255</v>
      </c>
      <c r="C66" s="30" t="s">
        <v>1316</v>
      </c>
      <c r="D66" s="13">
        <v>1003</v>
      </c>
      <c r="E66" s="14">
        <v>6.3</v>
      </c>
      <c r="F66" s="15">
        <v>5.3E-3</v>
      </c>
      <c r="G66" s="15"/>
    </row>
    <row r="67" spans="1:7" x14ac:dyDescent="0.3">
      <c r="A67" s="12" t="s">
        <v>2256</v>
      </c>
      <c r="B67" s="30" t="s">
        <v>2257</v>
      </c>
      <c r="C67" s="30" t="s">
        <v>1116</v>
      </c>
      <c r="D67" s="13">
        <v>1138</v>
      </c>
      <c r="E67" s="14">
        <v>6.22</v>
      </c>
      <c r="F67" s="15">
        <v>5.1999999999999998E-3</v>
      </c>
      <c r="G67" s="15"/>
    </row>
    <row r="68" spans="1:7" x14ac:dyDescent="0.3">
      <c r="A68" s="12" t="s">
        <v>2258</v>
      </c>
      <c r="B68" s="30" t="s">
        <v>2259</v>
      </c>
      <c r="C68" s="30" t="s">
        <v>1129</v>
      </c>
      <c r="D68" s="13">
        <v>6027</v>
      </c>
      <c r="E68" s="14">
        <v>6.18</v>
      </c>
      <c r="F68" s="15">
        <v>5.1999999999999998E-3</v>
      </c>
      <c r="G68" s="15"/>
    </row>
    <row r="69" spans="1:7" x14ac:dyDescent="0.3">
      <c r="A69" s="12" t="s">
        <v>1838</v>
      </c>
      <c r="B69" s="30" t="s">
        <v>1839</v>
      </c>
      <c r="C69" s="30" t="s">
        <v>1803</v>
      </c>
      <c r="D69" s="13">
        <v>1246</v>
      </c>
      <c r="E69" s="14">
        <v>6.14</v>
      </c>
      <c r="F69" s="15">
        <v>5.1000000000000004E-3</v>
      </c>
      <c r="G69" s="15"/>
    </row>
    <row r="70" spans="1:7" x14ac:dyDescent="0.3">
      <c r="A70" s="12" t="s">
        <v>1855</v>
      </c>
      <c r="B70" s="30" t="s">
        <v>1856</v>
      </c>
      <c r="C70" s="30" t="s">
        <v>1857</v>
      </c>
      <c r="D70" s="13">
        <v>703</v>
      </c>
      <c r="E70" s="14">
        <v>6.12</v>
      </c>
      <c r="F70" s="15">
        <v>5.1000000000000004E-3</v>
      </c>
      <c r="G70" s="15"/>
    </row>
    <row r="71" spans="1:7" x14ac:dyDescent="0.3">
      <c r="A71" s="12" t="s">
        <v>2260</v>
      </c>
      <c r="B71" s="30" t="s">
        <v>2261</v>
      </c>
      <c r="C71" s="30" t="s">
        <v>1661</v>
      </c>
      <c r="D71" s="13">
        <v>4643</v>
      </c>
      <c r="E71" s="14">
        <v>6.08</v>
      </c>
      <c r="F71" s="15">
        <v>5.1000000000000004E-3</v>
      </c>
      <c r="G71" s="15"/>
    </row>
    <row r="72" spans="1:7" x14ac:dyDescent="0.3">
      <c r="A72" s="12" t="s">
        <v>2262</v>
      </c>
      <c r="B72" s="30" t="s">
        <v>2263</v>
      </c>
      <c r="C72" s="30" t="s">
        <v>1183</v>
      </c>
      <c r="D72" s="13">
        <v>1146</v>
      </c>
      <c r="E72" s="14">
        <v>6.04</v>
      </c>
      <c r="F72" s="15">
        <v>5.1000000000000004E-3</v>
      </c>
      <c r="G72" s="15"/>
    </row>
    <row r="73" spans="1:7" x14ac:dyDescent="0.3">
      <c r="A73" s="12" t="s">
        <v>1668</v>
      </c>
      <c r="B73" s="30" t="s">
        <v>1669</v>
      </c>
      <c r="C73" s="30" t="s">
        <v>1176</v>
      </c>
      <c r="D73" s="13">
        <v>419</v>
      </c>
      <c r="E73" s="14">
        <v>5.93</v>
      </c>
      <c r="F73" s="15">
        <v>5.0000000000000001E-3</v>
      </c>
      <c r="G73" s="15"/>
    </row>
    <row r="74" spans="1:7" x14ac:dyDescent="0.3">
      <c r="A74" s="12" t="s">
        <v>2264</v>
      </c>
      <c r="B74" s="30" t="s">
        <v>2265</v>
      </c>
      <c r="C74" s="30" t="s">
        <v>1260</v>
      </c>
      <c r="D74" s="13">
        <v>570</v>
      </c>
      <c r="E74" s="14">
        <v>5.84</v>
      </c>
      <c r="F74" s="15">
        <v>4.8999999999999998E-3</v>
      </c>
      <c r="G74" s="15"/>
    </row>
    <row r="75" spans="1:7" x14ac:dyDescent="0.3">
      <c r="A75" s="12" t="s">
        <v>2266</v>
      </c>
      <c r="B75" s="30" t="s">
        <v>2267</v>
      </c>
      <c r="C75" s="30" t="s">
        <v>1316</v>
      </c>
      <c r="D75" s="13">
        <v>1114</v>
      </c>
      <c r="E75" s="14">
        <v>5.82</v>
      </c>
      <c r="F75" s="15">
        <v>4.8999999999999998E-3</v>
      </c>
      <c r="G75" s="15"/>
    </row>
    <row r="76" spans="1:7" x14ac:dyDescent="0.3">
      <c r="A76" s="12" t="s">
        <v>2268</v>
      </c>
      <c r="B76" s="30" t="s">
        <v>2269</v>
      </c>
      <c r="C76" s="30" t="s">
        <v>1661</v>
      </c>
      <c r="D76" s="13">
        <v>872</v>
      </c>
      <c r="E76" s="14">
        <v>5.76</v>
      </c>
      <c r="F76" s="15">
        <v>4.7999999999999996E-3</v>
      </c>
      <c r="G76" s="15"/>
    </row>
    <row r="77" spans="1:7" x14ac:dyDescent="0.3">
      <c r="A77" s="12" t="s">
        <v>2270</v>
      </c>
      <c r="B77" s="30" t="s">
        <v>2271</v>
      </c>
      <c r="C77" s="30" t="s">
        <v>1803</v>
      </c>
      <c r="D77" s="13">
        <v>306</v>
      </c>
      <c r="E77" s="14">
        <v>5.66</v>
      </c>
      <c r="F77" s="15">
        <v>4.7000000000000002E-3</v>
      </c>
      <c r="G77" s="15"/>
    </row>
    <row r="78" spans="1:7" x14ac:dyDescent="0.3">
      <c r="A78" s="12" t="s">
        <v>2272</v>
      </c>
      <c r="B78" s="30" t="s">
        <v>2273</v>
      </c>
      <c r="C78" s="30" t="s">
        <v>1282</v>
      </c>
      <c r="D78" s="13">
        <v>59</v>
      </c>
      <c r="E78" s="14">
        <v>5.61</v>
      </c>
      <c r="F78" s="15">
        <v>4.7000000000000002E-3</v>
      </c>
      <c r="G78" s="15"/>
    </row>
    <row r="79" spans="1:7" x14ac:dyDescent="0.3">
      <c r="A79" s="12" t="s">
        <v>2274</v>
      </c>
      <c r="B79" s="30" t="s">
        <v>2275</v>
      </c>
      <c r="C79" s="30" t="s">
        <v>2276</v>
      </c>
      <c r="D79" s="13">
        <v>543</v>
      </c>
      <c r="E79" s="14">
        <v>5.58</v>
      </c>
      <c r="F79" s="15">
        <v>4.7000000000000002E-3</v>
      </c>
      <c r="G79" s="15"/>
    </row>
    <row r="80" spans="1:7" x14ac:dyDescent="0.3">
      <c r="A80" s="12" t="s">
        <v>2277</v>
      </c>
      <c r="B80" s="30" t="s">
        <v>2278</v>
      </c>
      <c r="C80" s="30" t="s">
        <v>1282</v>
      </c>
      <c r="D80" s="13">
        <v>1755</v>
      </c>
      <c r="E80" s="14">
        <v>5.52</v>
      </c>
      <c r="F80" s="15">
        <v>4.5999999999999999E-3</v>
      </c>
      <c r="G80" s="15"/>
    </row>
    <row r="81" spans="1:7" x14ac:dyDescent="0.3">
      <c r="A81" s="12" t="s">
        <v>1325</v>
      </c>
      <c r="B81" s="30" t="s">
        <v>1326</v>
      </c>
      <c r="C81" s="30" t="s">
        <v>1276</v>
      </c>
      <c r="D81" s="13">
        <v>897</v>
      </c>
      <c r="E81" s="14">
        <v>5.47</v>
      </c>
      <c r="F81" s="15">
        <v>4.5999999999999999E-3</v>
      </c>
      <c r="G81" s="15"/>
    </row>
    <row r="82" spans="1:7" x14ac:dyDescent="0.3">
      <c r="A82" s="12" t="s">
        <v>2127</v>
      </c>
      <c r="B82" s="30" t="s">
        <v>2128</v>
      </c>
      <c r="C82" s="30" t="s">
        <v>1202</v>
      </c>
      <c r="D82" s="13">
        <v>227</v>
      </c>
      <c r="E82" s="14">
        <v>5.38</v>
      </c>
      <c r="F82" s="15">
        <v>4.4999999999999997E-3</v>
      </c>
      <c r="G82" s="15"/>
    </row>
    <row r="83" spans="1:7" x14ac:dyDescent="0.3">
      <c r="A83" s="12" t="s">
        <v>2279</v>
      </c>
      <c r="B83" s="30" t="s">
        <v>2280</v>
      </c>
      <c r="C83" s="30" t="s">
        <v>1243</v>
      </c>
      <c r="D83" s="13">
        <v>2152</v>
      </c>
      <c r="E83" s="14">
        <v>5.36</v>
      </c>
      <c r="F83" s="15">
        <v>4.4999999999999997E-3</v>
      </c>
      <c r="G83" s="15"/>
    </row>
    <row r="84" spans="1:7" x14ac:dyDescent="0.3">
      <c r="A84" s="12" t="s">
        <v>2281</v>
      </c>
      <c r="B84" s="30" t="s">
        <v>2282</v>
      </c>
      <c r="C84" s="30" t="s">
        <v>1171</v>
      </c>
      <c r="D84" s="13">
        <v>6441</v>
      </c>
      <c r="E84" s="14">
        <v>5.36</v>
      </c>
      <c r="F84" s="15">
        <v>4.4999999999999997E-3</v>
      </c>
      <c r="G84" s="15"/>
    </row>
    <row r="85" spans="1:7" x14ac:dyDescent="0.3">
      <c r="A85" s="12" t="s">
        <v>2139</v>
      </c>
      <c r="B85" s="30" t="s">
        <v>2140</v>
      </c>
      <c r="C85" s="30" t="s">
        <v>1248</v>
      </c>
      <c r="D85" s="13">
        <v>504</v>
      </c>
      <c r="E85" s="14">
        <v>5.34</v>
      </c>
      <c r="F85" s="15">
        <v>4.4999999999999997E-3</v>
      </c>
      <c r="G85" s="15"/>
    </row>
    <row r="86" spans="1:7" x14ac:dyDescent="0.3">
      <c r="A86" s="12" t="s">
        <v>2283</v>
      </c>
      <c r="B86" s="30" t="s">
        <v>2284</v>
      </c>
      <c r="C86" s="30" t="s">
        <v>1243</v>
      </c>
      <c r="D86" s="13">
        <v>4892</v>
      </c>
      <c r="E86" s="14">
        <v>5.34</v>
      </c>
      <c r="F86" s="15">
        <v>4.4999999999999997E-3</v>
      </c>
      <c r="G86" s="15"/>
    </row>
    <row r="87" spans="1:7" x14ac:dyDescent="0.3">
      <c r="A87" s="12" t="s">
        <v>1396</v>
      </c>
      <c r="B87" s="30" t="s">
        <v>1397</v>
      </c>
      <c r="C87" s="30" t="s">
        <v>1147</v>
      </c>
      <c r="D87" s="13">
        <v>3328</v>
      </c>
      <c r="E87" s="14">
        <v>5.27</v>
      </c>
      <c r="F87" s="15">
        <v>4.4000000000000003E-3</v>
      </c>
      <c r="G87" s="15"/>
    </row>
    <row r="88" spans="1:7" x14ac:dyDescent="0.3">
      <c r="A88" s="12" t="s">
        <v>1793</v>
      </c>
      <c r="B88" s="30" t="s">
        <v>1794</v>
      </c>
      <c r="C88" s="30" t="s">
        <v>1202</v>
      </c>
      <c r="D88" s="13">
        <v>464</v>
      </c>
      <c r="E88" s="14">
        <v>5.23</v>
      </c>
      <c r="F88" s="15">
        <v>4.4000000000000003E-3</v>
      </c>
      <c r="G88" s="15"/>
    </row>
    <row r="89" spans="1:7" x14ac:dyDescent="0.3">
      <c r="A89" s="12" t="s">
        <v>2285</v>
      </c>
      <c r="B89" s="30" t="s">
        <v>2286</v>
      </c>
      <c r="C89" s="30" t="s">
        <v>1144</v>
      </c>
      <c r="D89" s="13">
        <v>416</v>
      </c>
      <c r="E89" s="14">
        <v>5.2</v>
      </c>
      <c r="F89" s="15">
        <v>4.4000000000000003E-3</v>
      </c>
      <c r="G89" s="15"/>
    </row>
    <row r="90" spans="1:7" x14ac:dyDescent="0.3">
      <c r="A90" s="12" t="s">
        <v>2141</v>
      </c>
      <c r="B90" s="30" t="s">
        <v>2142</v>
      </c>
      <c r="C90" s="30" t="s">
        <v>1248</v>
      </c>
      <c r="D90" s="13">
        <v>733</v>
      </c>
      <c r="E90" s="14">
        <v>5.2</v>
      </c>
      <c r="F90" s="15">
        <v>4.4000000000000003E-3</v>
      </c>
      <c r="G90" s="15"/>
    </row>
    <row r="91" spans="1:7" x14ac:dyDescent="0.3">
      <c r="A91" s="12" t="s">
        <v>1890</v>
      </c>
      <c r="B91" s="30" t="s">
        <v>1891</v>
      </c>
      <c r="C91" s="30" t="s">
        <v>1129</v>
      </c>
      <c r="D91" s="13">
        <v>1005</v>
      </c>
      <c r="E91" s="14">
        <v>5.15</v>
      </c>
      <c r="F91" s="15">
        <v>4.3E-3</v>
      </c>
      <c r="G91" s="15"/>
    </row>
    <row r="92" spans="1:7" x14ac:dyDescent="0.3">
      <c r="A92" s="12" t="s">
        <v>2166</v>
      </c>
      <c r="B92" s="30" t="s">
        <v>2167</v>
      </c>
      <c r="C92" s="30" t="s">
        <v>1176</v>
      </c>
      <c r="D92" s="13">
        <v>1916</v>
      </c>
      <c r="E92" s="14">
        <v>5.15</v>
      </c>
      <c r="F92" s="15">
        <v>4.3E-3</v>
      </c>
      <c r="G92" s="15"/>
    </row>
    <row r="93" spans="1:7" x14ac:dyDescent="0.3">
      <c r="A93" s="12" t="s">
        <v>2287</v>
      </c>
      <c r="B93" s="30" t="s">
        <v>2288</v>
      </c>
      <c r="C93" s="30" t="s">
        <v>1906</v>
      </c>
      <c r="D93" s="13">
        <v>3104</v>
      </c>
      <c r="E93" s="14">
        <v>5.07</v>
      </c>
      <c r="F93" s="15">
        <v>4.1999999999999997E-3</v>
      </c>
      <c r="G93" s="15"/>
    </row>
    <row r="94" spans="1:7" x14ac:dyDescent="0.3">
      <c r="A94" s="12" t="s">
        <v>2289</v>
      </c>
      <c r="B94" s="30" t="s">
        <v>2290</v>
      </c>
      <c r="C94" s="30" t="s">
        <v>1176</v>
      </c>
      <c r="D94" s="13">
        <v>626</v>
      </c>
      <c r="E94" s="14">
        <v>5.01</v>
      </c>
      <c r="F94" s="15">
        <v>4.1999999999999997E-3</v>
      </c>
      <c r="G94" s="15"/>
    </row>
    <row r="95" spans="1:7" x14ac:dyDescent="0.3">
      <c r="A95" s="12" t="s">
        <v>2291</v>
      </c>
      <c r="B95" s="30" t="s">
        <v>2292</v>
      </c>
      <c r="C95" s="30" t="s">
        <v>1243</v>
      </c>
      <c r="D95" s="13">
        <v>348</v>
      </c>
      <c r="E95" s="14">
        <v>4.96</v>
      </c>
      <c r="F95" s="15">
        <v>4.1999999999999997E-3</v>
      </c>
      <c r="G95" s="15"/>
    </row>
    <row r="96" spans="1:7" x14ac:dyDescent="0.3">
      <c r="A96" s="12" t="s">
        <v>1797</v>
      </c>
      <c r="B96" s="30" t="s">
        <v>1798</v>
      </c>
      <c r="C96" s="30" t="s">
        <v>1282</v>
      </c>
      <c r="D96" s="13">
        <v>171</v>
      </c>
      <c r="E96" s="14">
        <v>4.96</v>
      </c>
      <c r="F96" s="15">
        <v>4.1999999999999997E-3</v>
      </c>
      <c r="G96" s="15"/>
    </row>
    <row r="97" spans="1:7" x14ac:dyDescent="0.3">
      <c r="A97" s="12" t="s">
        <v>1896</v>
      </c>
      <c r="B97" s="30" t="s">
        <v>1897</v>
      </c>
      <c r="C97" s="30" t="s">
        <v>1316</v>
      </c>
      <c r="D97" s="13">
        <v>213</v>
      </c>
      <c r="E97" s="14">
        <v>4.8</v>
      </c>
      <c r="F97" s="15">
        <v>4.0000000000000001E-3</v>
      </c>
      <c r="G97" s="15"/>
    </row>
    <row r="98" spans="1:7" x14ac:dyDescent="0.3">
      <c r="A98" s="12" t="s">
        <v>2293</v>
      </c>
      <c r="B98" s="30" t="s">
        <v>2294</v>
      </c>
      <c r="C98" s="30" t="s">
        <v>2295</v>
      </c>
      <c r="D98" s="13">
        <v>1375</v>
      </c>
      <c r="E98" s="14">
        <v>4.79</v>
      </c>
      <c r="F98" s="15">
        <v>4.0000000000000001E-3</v>
      </c>
      <c r="G98" s="15"/>
    </row>
    <row r="99" spans="1:7" x14ac:dyDescent="0.3">
      <c r="A99" s="12" t="s">
        <v>2296</v>
      </c>
      <c r="B99" s="30" t="s">
        <v>2297</v>
      </c>
      <c r="C99" s="30" t="s">
        <v>1690</v>
      </c>
      <c r="D99" s="13">
        <v>194</v>
      </c>
      <c r="E99" s="14">
        <v>4.79</v>
      </c>
      <c r="F99" s="15">
        <v>4.0000000000000001E-3</v>
      </c>
      <c r="G99" s="15"/>
    </row>
    <row r="100" spans="1:7" x14ac:dyDescent="0.3">
      <c r="A100" s="12" t="s">
        <v>2298</v>
      </c>
      <c r="B100" s="30" t="s">
        <v>2299</v>
      </c>
      <c r="C100" s="30" t="s">
        <v>1260</v>
      </c>
      <c r="D100" s="13">
        <v>1279</v>
      </c>
      <c r="E100" s="14">
        <v>4.7300000000000004</v>
      </c>
      <c r="F100" s="15">
        <v>4.0000000000000001E-3</v>
      </c>
      <c r="G100" s="15"/>
    </row>
    <row r="101" spans="1:7" x14ac:dyDescent="0.3">
      <c r="A101" s="12" t="s">
        <v>2300</v>
      </c>
      <c r="B101" s="30" t="s">
        <v>2301</v>
      </c>
      <c r="C101" s="30" t="s">
        <v>1207</v>
      </c>
      <c r="D101" s="13">
        <v>988</v>
      </c>
      <c r="E101" s="14">
        <v>4.72</v>
      </c>
      <c r="F101" s="15">
        <v>4.0000000000000001E-3</v>
      </c>
      <c r="G101" s="15"/>
    </row>
    <row r="102" spans="1:7" x14ac:dyDescent="0.3">
      <c r="A102" s="12" t="s">
        <v>2302</v>
      </c>
      <c r="B102" s="30" t="s">
        <v>2303</v>
      </c>
      <c r="C102" s="30" t="s">
        <v>1219</v>
      </c>
      <c r="D102" s="13">
        <v>107</v>
      </c>
      <c r="E102" s="14">
        <v>4.71</v>
      </c>
      <c r="F102" s="15">
        <v>3.8999999999999998E-3</v>
      </c>
      <c r="G102" s="15"/>
    </row>
    <row r="103" spans="1:7" x14ac:dyDescent="0.3">
      <c r="A103" s="12" t="s">
        <v>2304</v>
      </c>
      <c r="B103" s="30" t="s">
        <v>2305</v>
      </c>
      <c r="C103" s="30" t="s">
        <v>1176</v>
      </c>
      <c r="D103" s="13">
        <v>940</v>
      </c>
      <c r="E103" s="14">
        <v>4.58</v>
      </c>
      <c r="F103" s="15">
        <v>3.8E-3</v>
      </c>
      <c r="G103" s="15"/>
    </row>
    <row r="104" spans="1:7" x14ac:dyDescent="0.3">
      <c r="A104" s="12" t="s">
        <v>2306</v>
      </c>
      <c r="B104" s="30" t="s">
        <v>2307</v>
      </c>
      <c r="C104" s="30" t="s">
        <v>1697</v>
      </c>
      <c r="D104" s="13">
        <v>489</v>
      </c>
      <c r="E104" s="14">
        <v>4.5599999999999996</v>
      </c>
      <c r="F104" s="15">
        <v>3.8E-3</v>
      </c>
      <c r="G104" s="15"/>
    </row>
    <row r="105" spans="1:7" x14ac:dyDescent="0.3">
      <c r="A105" s="12" t="s">
        <v>1427</v>
      </c>
      <c r="B105" s="30" t="s">
        <v>1428</v>
      </c>
      <c r="C105" s="30" t="s">
        <v>1404</v>
      </c>
      <c r="D105" s="13">
        <v>1164</v>
      </c>
      <c r="E105" s="14">
        <v>4.54</v>
      </c>
      <c r="F105" s="15">
        <v>3.8E-3</v>
      </c>
      <c r="G105" s="15"/>
    </row>
    <row r="106" spans="1:7" x14ac:dyDescent="0.3">
      <c r="A106" s="12" t="s">
        <v>1717</v>
      </c>
      <c r="B106" s="30" t="s">
        <v>1718</v>
      </c>
      <c r="C106" s="30" t="s">
        <v>1282</v>
      </c>
      <c r="D106" s="13">
        <v>674</v>
      </c>
      <c r="E106" s="14">
        <v>4.49</v>
      </c>
      <c r="F106" s="15">
        <v>3.8E-3</v>
      </c>
      <c r="G106" s="15"/>
    </row>
    <row r="107" spans="1:7" x14ac:dyDescent="0.3">
      <c r="A107" s="12" t="s">
        <v>1884</v>
      </c>
      <c r="B107" s="30" t="s">
        <v>1885</v>
      </c>
      <c r="C107" s="30" t="s">
        <v>1288</v>
      </c>
      <c r="D107" s="13">
        <v>619</v>
      </c>
      <c r="E107" s="14">
        <v>4.46</v>
      </c>
      <c r="F107" s="15">
        <v>3.7000000000000002E-3</v>
      </c>
      <c r="G107" s="15"/>
    </row>
    <row r="108" spans="1:7" x14ac:dyDescent="0.3">
      <c r="A108" s="12" t="s">
        <v>1300</v>
      </c>
      <c r="B108" s="30" t="s">
        <v>1301</v>
      </c>
      <c r="C108" s="30" t="s">
        <v>1207</v>
      </c>
      <c r="D108" s="13">
        <v>1601</v>
      </c>
      <c r="E108" s="14">
        <v>4.41</v>
      </c>
      <c r="F108" s="15">
        <v>3.7000000000000002E-3</v>
      </c>
      <c r="G108" s="15"/>
    </row>
    <row r="109" spans="1:7" x14ac:dyDescent="0.3">
      <c r="A109" s="12" t="s">
        <v>1832</v>
      </c>
      <c r="B109" s="30" t="s">
        <v>1833</v>
      </c>
      <c r="C109" s="30" t="s">
        <v>1803</v>
      </c>
      <c r="D109" s="13">
        <v>278</v>
      </c>
      <c r="E109" s="14">
        <v>4.3899999999999997</v>
      </c>
      <c r="F109" s="15">
        <v>3.7000000000000002E-3</v>
      </c>
      <c r="G109" s="15"/>
    </row>
    <row r="110" spans="1:7" x14ac:dyDescent="0.3">
      <c r="A110" s="12" t="s">
        <v>2308</v>
      </c>
      <c r="B110" s="30" t="s">
        <v>2309</v>
      </c>
      <c r="C110" s="30" t="s">
        <v>1288</v>
      </c>
      <c r="D110" s="13">
        <v>1324</v>
      </c>
      <c r="E110" s="14">
        <v>4.33</v>
      </c>
      <c r="F110" s="15">
        <v>3.5999999999999999E-3</v>
      </c>
      <c r="G110" s="15"/>
    </row>
    <row r="111" spans="1:7" x14ac:dyDescent="0.3">
      <c r="A111" s="12" t="s">
        <v>1704</v>
      </c>
      <c r="B111" s="30" t="s">
        <v>1705</v>
      </c>
      <c r="C111" s="30" t="s">
        <v>1316</v>
      </c>
      <c r="D111" s="13">
        <v>88</v>
      </c>
      <c r="E111" s="14">
        <v>4.33</v>
      </c>
      <c r="F111" s="15">
        <v>3.5999999999999999E-3</v>
      </c>
      <c r="G111" s="15"/>
    </row>
    <row r="112" spans="1:7" x14ac:dyDescent="0.3">
      <c r="A112" s="12" t="s">
        <v>2310</v>
      </c>
      <c r="B112" s="30" t="s">
        <v>2311</v>
      </c>
      <c r="C112" s="30" t="s">
        <v>1404</v>
      </c>
      <c r="D112" s="13">
        <v>714</v>
      </c>
      <c r="E112" s="14">
        <v>4.33</v>
      </c>
      <c r="F112" s="15">
        <v>3.5999999999999999E-3</v>
      </c>
      <c r="G112" s="15"/>
    </row>
    <row r="113" spans="1:7" x14ac:dyDescent="0.3">
      <c r="A113" s="12" t="s">
        <v>2312</v>
      </c>
      <c r="B113" s="30" t="s">
        <v>2313</v>
      </c>
      <c r="C113" s="30" t="s">
        <v>1129</v>
      </c>
      <c r="D113" s="13">
        <v>557</v>
      </c>
      <c r="E113" s="14">
        <v>4.33</v>
      </c>
      <c r="F113" s="15">
        <v>3.5999999999999999E-3</v>
      </c>
      <c r="G113" s="15"/>
    </row>
    <row r="114" spans="1:7" x14ac:dyDescent="0.3">
      <c r="A114" s="12" t="s">
        <v>2314</v>
      </c>
      <c r="B114" s="30" t="s">
        <v>2315</v>
      </c>
      <c r="C114" s="30" t="s">
        <v>1661</v>
      </c>
      <c r="D114" s="13">
        <v>2788</v>
      </c>
      <c r="E114" s="14">
        <v>4.3</v>
      </c>
      <c r="F114" s="15">
        <v>3.5999999999999999E-3</v>
      </c>
      <c r="G114" s="15"/>
    </row>
    <row r="115" spans="1:7" x14ac:dyDescent="0.3">
      <c r="A115" s="12" t="s">
        <v>2316</v>
      </c>
      <c r="B115" s="30" t="s">
        <v>2317</v>
      </c>
      <c r="C115" s="30" t="s">
        <v>1219</v>
      </c>
      <c r="D115" s="13">
        <v>1094</v>
      </c>
      <c r="E115" s="14">
        <v>4.28</v>
      </c>
      <c r="F115" s="15">
        <v>3.5999999999999999E-3</v>
      </c>
      <c r="G115" s="15"/>
    </row>
    <row r="116" spans="1:7" x14ac:dyDescent="0.3">
      <c r="A116" s="12" t="s">
        <v>2318</v>
      </c>
      <c r="B116" s="30" t="s">
        <v>2319</v>
      </c>
      <c r="C116" s="30" t="s">
        <v>1253</v>
      </c>
      <c r="D116" s="13">
        <v>753</v>
      </c>
      <c r="E116" s="14">
        <v>4.2699999999999996</v>
      </c>
      <c r="F116" s="15">
        <v>3.5999999999999999E-3</v>
      </c>
      <c r="G116" s="15"/>
    </row>
    <row r="117" spans="1:7" x14ac:dyDescent="0.3">
      <c r="A117" s="12" t="s">
        <v>1872</v>
      </c>
      <c r="B117" s="30" t="s">
        <v>1873</v>
      </c>
      <c r="C117" s="30" t="s">
        <v>1152</v>
      </c>
      <c r="D117" s="13">
        <v>631</v>
      </c>
      <c r="E117" s="14">
        <v>4.25</v>
      </c>
      <c r="F117" s="15">
        <v>3.5999999999999999E-3</v>
      </c>
      <c r="G117" s="15"/>
    </row>
    <row r="118" spans="1:7" x14ac:dyDescent="0.3">
      <c r="A118" s="12" t="s">
        <v>2320</v>
      </c>
      <c r="B118" s="30" t="s">
        <v>2321</v>
      </c>
      <c r="C118" s="30" t="s">
        <v>1282</v>
      </c>
      <c r="D118" s="13">
        <v>1668</v>
      </c>
      <c r="E118" s="14">
        <v>4.2</v>
      </c>
      <c r="F118" s="15">
        <v>3.5000000000000001E-3</v>
      </c>
      <c r="G118" s="15"/>
    </row>
    <row r="119" spans="1:7" x14ac:dyDescent="0.3">
      <c r="A119" s="12" t="s">
        <v>2322</v>
      </c>
      <c r="B119" s="30" t="s">
        <v>2323</v>
      </c>
      <c r="C119" s="30" t="s">
        <v>1276</v>
      </c>
      <c r="D119" s="13">
        <v>690</v>
      </c>
      <c r="E119" s="14">
        <v>4.1900000000000004</v>
      </c>
      <c r="F119" s="15">
        <v>3.5000000000000001E-3</v>
      </c>
      <c r="G119" s="15"/>
    </row>
    <row r="120" spans="1:7" x14ac:dyDescent="0.3">
      <c r="A120" s="12" t="s">
        <v>2324</v>
      </c>
      <c r="B120" s="30" t="s">
        <v>2325</v>
      </c>
      <c r="C120" s="30" t="s">
        <v>1160</v>
      </c>
      <c r="D120" s="13">
        <v>266</v>
      </c>
      <c r="E120" s="14">
        <v>4.18</v>
      </c>
      <c r="F120" s="15">
        <v>3.5000000000000001E-3</v>
      </c>
      <c r="G120" s="15"/>
    </row>
    <row r="121" spans="1:7" x14ac:dyDescent="0.3">
      <c r="A121" s="12" t="s">
        <v>1828</v>
      </c>
      <c r="B121" s="30" t="s">
        <v>1829</v>
      </c>
      <c r="C121" s="30" t="s">
        <v>1282</v>
      </c>
      <c r="D121" s="13">
        <v>607</v>
      </c>
      <c r="E121" s="14">
        <v>4.16</v>
      </c>
      <c r="F121" s="15">
        <v>3.5000000000000001E-3</v>
      </c>
      <c r="G121" s="15"/>
    </row>
    <row r="122" spans="1:7" x14ac:dyDescent="0.3">
      <c r="A122" s="12" t="s">
        <v>2326</v>
      </c>
      <c r="B122" s="30" t="s">
        <v>2327</v>
      </c>
      <c r="C122" s="30" t="s">
        <v>1661</v>
      </c>
      <c r="D122" s="13">
        <v>14672</v>
      </c>
      <c r="E122" s="14">
        <v>4.1500000000000004</v>
      </c>
      <c r="F122" s="15">
        <v>3.5000000000000001E-3</v>
      </c>
      <c r="G122" s="15"/>
    </row>
    <row r="123" spans="1:7" x14ac:dyDescent="0.3">
      <c r="A123" s="12" t="s">
        <v>2328</v>
      </c>
      <c r="B123" s="30" t="s">
        <v>2329</v>
      </c>
      <c r="C123" s="30" t="s">
        <v>1368</v>
      </c>
      <c r="D123" s="13">
        <v>1054</v>
      </c>
      <c r="E123" s="14">
        <v>4.1399999999999997</v>
      </c>
      <c r="F123" s="15">
        <v>3.5000000000000001E-3</v>
      </c>
      <c r="G123" s="15"/>
    </row>
    <row r="124" spans="1:7" x14ac:dyDescent="0.3">
      <c r="A124" s="12" t="s">
        <v>2330</v>
      </c>
      <c r="B124" s="30" t="s">
        <v>2331</v>
      </c>
      <c r="C124" s="30" t="s">
        <v>1129</v>
      </c>
      <c r="D124" s="13">
        <v>1372</v>
      </c>
      <c r="E124" s="14">
        <v>4.08</v>
      </c>
      <c r="F124" s="15">
        <v>3.3999999999999998E-3</v>
      </c>
      <c r="G124" s="15"/>
    </row>
    <row r="125" spans="1:7" x14ac:dyDescent="0.3">
      <c r="A125" s="12" t="s">
        <v>2135</v>
      </c>
      <c r="B125" s="30" t="s">
        <v>2136</v>
      </c>
      <c r="C125" s="30" t="s">
        <v>1202</v>
      </c>
      <c r="D125" s="13">
        <v>165</v>
      </c>
      <c r="E125" s="14">
        <v>4.0599999999999996</v>
      </c>
      <c r="F125" s="15">
        <v>3.3999999999999998E-3</v>
      </c>
      <c r="G125" s="15"/>
    </row>
    <row r="126" spans="1:7" x14ac:dyDescent="0.3">
      <c r="A126" s="12" t="s">
        <v>2332</v>
      </c>
      <c r="B126" s="30" t="s">
        <v>2333</v>
      </c>
      <c r="C126" s="30" t="s">
        <v>1207</v>
      </c>
      <c r="D126" s="13">
        <v>2259</v>
      </c>
      <c r="E126" s="14">
        <v>3.96</v>
      </c>
      <c r="F126" s="15">
        <v>3.3E-3</v>
      </c>
      <c r="G126" s="15"/>
    </row>
    <row r="127" spans="1:7" x14ac:dyDescent="0.3">
      <c r="A127" s="12" t="s">
        <v>2334</v>
      </c>
      <c r="B127" s="30" t="s">
        <v>2335</v>
      </c>
      <c r="C127" s="30" t="s">
        <v>1276</v>
      </c>
      <c r="D127" s="13">
        <v>758</v>
      </c>
      <c r="E127" s="14">
        <v>3.9</v>
      </c>
      <c r="F127" s="15">
        <v>3.3E-3</v>
      </c>
      <c r="G127" s="15"/>
    </row>
    <row r="128" spans="1:7" x14ac:dyDescent="0.3">
      <c r="A128" s="12" t="s">
        <v>2336</v>
      </c>
      <c r="B128" s="30" t="s">
        <v>2337</v>
      </c>
      <c r="C128" s="30" t="s">
        <v>1116</v>
      </c>
      <c r="D128" s="13">
        <v>10036</v>
      </c>
      <c r="E128" s="14">
        <v>3.88</v>
      </c>
      <c r="F128" s="15">
        <v>3.3E-3</v>
      </c>
      <c r="G128" s="15"/>
    </row>
    <row r="129" spans="1:7" x14ac:dyDescent="0.3">
      <c r="A129" s="12" t="s">
        <v>2338</v>
      </c>
      <c r="B129" s="30" t="s">
        <v>2339</v>
      </c>
      <c r="C129" s="30" t="s">
        <v>1253</v>
      </c>
      <c r="D129" s="13">
        <v>4825</v>
      </c>
      <c r="E129" s="14">
        <v>3.86</v>
      </c>
      <c r="F129" s="15">
        <v>3.2000000000000002E-3</v>
      </c>
      <c r="G129" s="15"/>
    </row>
    <row r="130" spans="1:7" x14ac:dyDescent="0.3">
      <c r="A130" s="12" t="s">
        <v>1894</v>
      </c>
      <c r="B130" s="30" t="s">
        <v>1895</v>
      </c>
      <c r="C130" s="30" t="s">
        <v>1661</v>
      </c>
      <c r="D130" s="13">
        <v>1395</v>
      </c>
      <c r="E130" s="14">
        <v>3.84</v>
      </c>
      <c r="F130" s="15">
        <v>3.2000000000000002E-3</v>
      </c>
      <c r="G130" s="15"/>
    </row>
    <row r="131" spans="1:7" x14ac:dyDescent="0.3">
      <c r="A131" s="12" t="s">
        <v>1853</v>
      </c>
      <c r="B131" s="30" t="s">
        <v>1854</v>
      </c>
      <c r="C131" s="30" t="s">
        <v>1661</v>
      </c>
      <c r="D131" s="13">
        <v>1143</v>
      </c>
      <c r="E131" s="14">
        <v>3.79</v>
      </c>
      <c r="F131" s="15">
        <v>3.2000000000000002E-3</v>
      </c>
      <c r="G131" s="15"/>
    </row>
    <row r="132" spans="1:7" x14ac:dyDescent="0.3">
      <c r="A132" s="12" t="s">
        <v>2340</v>
      </c>
      <c r="B132" s="30" t="s">
        <v>2341</v>
      </c>
      <c r="C132" s="30" t="s">
        <v>1276</v>
      </c>
      <c r="D132" s="13">
        <v>720</v>
      </c>
      <c r="E132" s="14">
        <v>3.74</v>
      </c>
      <c r="F132" s="15">
        <v>3.0999999999999999E-3</v>
      </c>
      <c r="G132" s="15"/>
    </row>
    <row r="133" spans="1:7" x14ac:dyDescent="0.3">
      <c r="A133" s="12" t="s">
        <v>2342</v>
      </c>
      <c r="B133" s="30" t="s">
        <v>2343</v>
      </c>
      <c r="C133" s="30" t="s">
        <v>1404</v>
      </c>
      <c r="D133" s="13">
        <v>7972</v>
      </c>
      <c r="E133" s="14">
        <v>3.71</v>
      </c>
      <c r="F133" s="15">
        <v>3.0999999999999999E-3</v>
      </c>
      <c r="G133" s="15"/>
    </row>
    <row r="134" spans="1:7" x14ac:dyDescent="0.3">
      <c r="A134" s="12" t="s">
        <v>2344</v>
      </c>
      <c r="B134" s="30" t="s">
        <v>2345</v>
      </c>
      <c r="C134" s="30" t="s">
        <v>1129</v>
      </c>
      <c r="D134" s="13">
        <v>790</v>
      </c>
      <c r="E134" s="14">
        <v>3.7</v>
      </c>
      <c r="F134" s="15">
        <v>3.0999999999999999E-3</v>
      </c>
      <c r="G134" s="15"/>
    </row>
    <row r="135" spans="1:7" x14ac:dyDescent="0.3">
      <c r="A135" s="12" t="s">
        <v>2346</v>
      </c>
      <c r="B135" s="30" t="s">
        <v>2347</v>
      </c>
      <c r="C135" s="30" t="s">
        <v>1248</v>
      </c>
      <c r="D135" s="13">
        <v>1112</v>
      </c>
      <c r="E135" s="14">
        <v>3.69</v>
      </c>
      <c r="F135" s="15">
        <v>3.0999999999999999E-3</v>
      </c>
      <c r="G135" s="15"/>
    </row>
    <row r="136" spans="1:7" x14ac:dyDescent="0.3">
      <c r="A136" s="12" t="s">
        <v>2348</v>
      </c>
      <c r="B136" s="30" t="s">
        <v>2349</v>
      </c>
      <c r="C136" s="30" t="s">
        <v>1183</v>
      </c>
      <c r="D136" s="13">
        <v>152</v>
      </c>
      <c r="E136" s="14">
        <v>3.61</v>
      </c>
      <c r="F136" s="15">
        <v>3.0000000000000001E-3</v>
      </c>
      <c r="G136" s="15"/>
    </row>
    <row r="137" spans="1:7" x14ac:dyDescent="0.3">
      <c r="A137" s="12" t="s">
        <v>2350</v>
      </c>
      <c r="B137" s="30" t="s">
        <v>2351</v>
      </c>
      <c r="C137" s="30" t="s">
        <v>1661</v>
      </c>
      <c r="D137" s="13">
        <v>6924</v>
      </c>
      <c r="E137" s="14">
        <v>3.56</v>
      </c>
      <c r="F137" s="15">
        <v>3.0000000000000001E-3</v>
      </c>
      <c r="G137" s="15"/>
    </row>
    <row r="138" spans="1:7" x14ac:dyDescent="0.3">
      <c r="A138" s="12" t="s">
        <v>2352</v>
      </c>
      <c r="B138" s="30" t="s">
        <v>2353</v>
      </c>
      <c r="C138" s="30" t="s">
        <v>1166</v>
      </c>
      <c r="D138" s="13">
        <v>2741</v>
      </c>
      <c r="E138" s="14">
        <v>3.56</v>
      </c>
      <c r="F138" s="15">
        <v>3.0000000000000001E-3</v>
      </c>
      <c r="G138" s="15"/>
    </row>
    <row r="139" spans="1:7" x14ac:dyDescent="0.3">
      <c r="A139" s="12" t="s">
        <v>2354</v>
      </c>
      <c r="B139" s="30" t="s">
        <v>2355</v>
      </c>
      <c r="C139" s="30" t="s">
        <v>1906</v>
      </c>
      <c r="D139" s="13">
        <v>219</v>
      </c>
      <c r="E139" s="14">
        <v>3.56</v>
      </c>
      <c r="F139" s="15">
        <v>3.0000000000000001E-3</v>
      </c>
      <c r="G139" s="15"/>
    </row>
    <row r="140" spans="1:7" x14ac:dyDescent="0.3">
      <c r="A140" s="12" t="s">
        <v>2356</v>
      </c>
      <c r="B140" s="30" t="s">
        <v>2357</v>
      </c>
      <c r="C140" s="30" t="s">
        <v>1368</v>
      </c>
      <c r="D140" s="13">
        <v>2801</v>
      </c>
      <c r="E140" s="14">
        <v>3.5</v>
      </c>
      <c r="F140" s="15">
        <v>2.8999999999999998E-3</v>
      </c>
      <c r="G140" s="15"/>
    </row>
    <row r="141" spans="1:7" x14ac:dyDescent="0.3">
      <c r="A141" s="12" t="s">
        <v>1304</v>
      </c>
      <c r="B141" s="30" t="s">
        <v>1305</v>
      </c>
      <c r="C141" s="30" t="s">
        <v>1248</v>
      </c>
      <c r="D141" s="13">
        <v>259</v>
      </c>
      <c r="E141" s="14">
        <v>3.47</v>
      </c>
      <c r="F141" s="15">
        <v>2.8999999999999998E-3</v>
      </c>
      <c r="G141" s="15"/>
    </row>
    <row r="142" spans="1:7" x14ac:dyDescent="0.3">
      <c r="A142" s="12" t="s">
        <v>2174</v>
      </c>
      <c r="B142" s="30" t="s">
        <v>2175</v>
      </c>
      <c r="C142" s="30" t="s">
        <v>1152</v>
      </c>
      <c r="D142" s="13">
        <v>1012</v>
      </c>
      <c r="E142" s="14">
        <v>3.42</v>
      </c>
      <c r="F142" s="15">
        <v>2.8999999999999998E-3</v>
      </c>
      <c r="G142" s="15"/>
    </row>
    <row r="143" spans="1:7" x14ac:dyDescent="0.3">
      <c r="A143" s="12" t="s">
        <v>2358</v>
      </c>
      <c r="B143" s="30" t="s">
        <v>2359</v>
      </c>
      <c r="C143" s="30" t="s">
        <v>1661</v>
      </c>
      <c r="D143" s="13">
        <v>681</v>
      </c>
      <c r="E143" s="14">
        <v>3.41</v>
      </c>
      <c r="F143" s="15">
        <v>2.8999999999999998E-3</v>
      </c>
      <c r="G143" s="15"/>
    </row>
    <row r="144" spans="1:7" x14ac:dyDescent="0.3">
      <c r="A144" s="12" t="s">
        <v>2360</v>
      </c>
      <c r="B144" s="30" t="s">
        <v>2361</v>
      </c>
      <c r="C144" s="30" t="s">
        <v>1134</v>
      </c>
      <c r="D144" s="13">
        <v>6942</v>
      </c>
      <c r="E144" s="14">
        <v>3.34</v>
      </c>
      <c r="F144" s="15">
        <v>2.8E-3</v>
      </c>
      <c r="G144" s="15"/>
    </row>
    <row r="145" spans="1:7" x14ac:dyDescent="0.3">
      <c r="A145" s="12" t="s">
        <v>2362</v>
      </c>
      <c r="B145" s="30" t="s">
        <v>2363</v>
      </c>
      <c r="C145" s="30" t="s">
        <v>1152</v>
      </c>
      <c r="D145" s="13">
        <v>289</v>
      </c>
      <c r="E145" s="14">
        <v>3.32</v>
      </c>
      <c r="F145" s="15">
        <v>2.8E-3</v>
      </c>
      <c r="G145" s="15"/>
    </row>
    <row r="146" spans="1:7" x14ac:dyDescent="0.3">
      <c r="A146" s="12" t="s">
        <v>2364</v>
      </c>
      <c r="B146" s="30" t="s">
        <v>2365</v>
      </c>
      <c r="C146" s="30" t="s">
        <v>1230</v>
      </c>
      <c r="D146" s="13">
        <v>360</v>
      </c>
      <c r="E146" s="14">
        <v>3.31</v>
      </c>
      <c r="F146" s="15">
        <v>2.8E-3</v>
      </c>
      <c r="G146" s="15"/>
    </row>
    <row r="147" spans="1:7" x14ac:dyDescent="0.3">
      <c r="A147" s="12" t="s">
        <v>2366</v>
      </c>
      <c r="B147" s="30" t="s">
        <v>2367</v>
      </c>
      <c r="C147" s="30" t="s">
        <v>1316</v>
      </c>
      <c r="D147" s="13">
        <v>771</v>
      </c>
      <c r="E147" s="14">
        <v>3.26</v>
      </c>
      <c r="F147" s="15">
        <v>2.7000000000000001E-3</v>
      </c>
      <c r="G147" s="15"/>
    </row>
    <row r="148" spans="1:7" x14ac:dyDescent="0.3">
      <c r="A148" s="12" t="s">
        <v>2368</v>
      </c>
      <c r="B148" s="30" t="s">
        <v>2369</v>
      </c>
      <c r="C148" s="30" t="s">
        <v>1803</v>
      </c>
      <c r="D148" s="13">
        <v>360</v>
      </c>
      <c r="E148" s="14">
        <v>3.26</v>
      </c>
      <c r="F148" s="15">
        <v>2.7000000000000001E-3</v>
      </c>
      <c r="G148" s="15"/>
    </row>
    <row r="149" spans="1:7" x14ac:dyDescent="0.3">
      <c r="A149" s="12" t="s">
        <v>2370</v>
      </c>
      <c r="B149" s="30" t="s">
        <v>2371</v>
      </c>
      <c r="C149" s="30" t="s">
        <v>1116</v>
      </c>
      <c r="D149" s="13">
        <v>5442</v>
      </c>
      <c r="E149" s="14">
        <v>3.25</v>
      </c>
      <c r="F149" s="15">
        <v>2.7000000000000001E-3</v>
      </c>
      <c r="G149" s="15"/>
    </row>
    <row r="150" spans="1:7" x14ac:dyDescent="0.3">
      <c r="A150" s="12" t="s">
        <v>2372</v>
      </c>
      <c r="B150" s="30" t="s">
        <v>2373</v>
      </c>
      <c r="C150" s="30" t="s">
        <v>1176</v>
      </c>
      <c r="D150" s="13">
        <v>133</v>
      </c>
      <c r="E150" s="14">
        <v>3.24</v>
      </c>
      <c r="F150" s="15">
        <v>2.7000000000000001E-3</v>
      </c>
      <c r="G150" s="15"/>
    </row>
    <row r="151" spans="1:7" x14ac:dyDescent="0.3">
      <c r="A151" s="12" t="s">
        <v>2374</v>
      </c>
      <c r="B151" s="30" t="s">
        <v>2375</v>
      </c>
      <c r="C151" s="30" t="s">
        <v>1171</v>
      </c>
      <c r="D151" s="13">
        <v>5171</v>
      </c>
      <c r="E151" s="14">
        <v>3.24</v>
      </c>
      <c r="F151" s="15">
        <v>2.7000000000000001E-3</v>
      </c>
      <c r="G151" s="15"/>
    </row>
    <row r="152" spans="1:7" x14ac:dyDescent="0.3">
      <c r="A152" s="12" t="s">
        <v>2376</v>
      </c>
      <c r="B152" s="30" t="s">
        <v>2377</v>
      </c>
      <c r="C152" s="30" t="s">
        <v>1129</v>
      </c>
      <c r="D152" s="13">
        <v>400</v>
      </c>
      <c r="E152" s="14">
        <v>3.24</v>
      </c>
      <c r="F152" s="15">
        <v>2.7000000000000001E-3</v>
      </c>
      <c r="G152" s="15"/>
    </row>
    <row r="153" spans="1:7" x14ac:dyDescent="0.3">
      <c r="A153" s="12" t="s">
        <v>1439</v>
      </c>
      <c r="B153" s="30" t="s">
        <v>1440</v>
      </c>
      <c r="C153" s="30" t="s">
        <v>1243</v>
      </c>
      <c r="D153" s="13">
        <v>1788</v>
      </c>
      <c r="E153" s="14">
        <v>3.24</v>
      </c>
      <c r="F153" s="15">
        <v>2.7000000000000001E-3</v>
      </c>
      <c r="G153" s="15"/>
    </row>
    <row r="154" spans="1:7" x14ac:dyDescent="0.3">
      <c r="A154" s="12" t="s">
        <v>2378</v>
      </c>
      <c r="B154" s="30" t="s">
        <v>2379</v>
      </c>
      <c r="C154" s="30" t="s">
        <v>1276</v>
      </c>
      <c r="D154" s="13">
        <v>1975</v>
      </c>
      <c r="E154" s="14">
        <v>3.21</v>
      </c>
      <c r="F154" s="15">
        <v>2.7000000000000001E-3</v>
      </c>
      <c r="G154" s="15"/>
    </row>
    <row r="155" spans="1:7" x14ac:dyDescent="0.3">
      <c r="A155" s="12" t="s">
        <v>2380</v>
      </c>
      <c r="B155" s="30" t="s">
        <v>2381</v>
      </c>
      <c r="C155" s="30" t="s">
        <v>1243</v>
      </c>
      <c r="D155" s="13">
        <v>582</v>
      </c>
      <c r="E155" s="14">
        <v>3.21</v>
      </c>
      <c r="F155" s="15">
        <v>2.7000000000000001E-3</v>
      </c>
      <c r="G155" s="15"/>
    </row>
    <row r="156" spans="1:7" x14ac:dyDescent="0.3">
      <c r="A156" s="12" t="s">
        <v>2382</v>
      </c>
      <c r="B156" s="30" t="s">
        <v>2383</v>
      </c>
      <c r="C156" s="30" t="s">
        <v>1282</v>
      </c>
      <c r="D156" s="13">
        <v>407</v>
      </c>
      <c r="E156" s="14">
        <v>3.19</v>
      </c>
      <c r="F156" s="15">
        <v>2.7000000000000001E-3</v>
      </c>
      <c r="G156" s="15"/>
    </row>
    <row r="157" spans="1:7" x14ac:dyDescent="0.3">
      <c r="A157" s="12" t="s">
        <v>2384</v>
      </c>
      <c r="B157" s="30" t="s">
        <v>2385</v>
      </c>
      <c r="C157" s="30" t="s">
        <v>1288</v>
      </c>
      <c r="D157" s="13">
        <v>673</v>
      </c>
      <c r="E157" s="14">
        <v>3.19</v>
      </c>
      <c r="F157" s="15">
        <v>2.7000000000000001E-3</v>
      </c>
      <c r="G157" s="15"/>
    </row>
    <row r="158" spans="1:7" x14ac:dyDescent="0.3">
      <c r="A158" s="12" t="s">
        <v>2386</v>
      </c>
      <c r="B158" s="30" t="s">
        <v>2387</v>
      </c>
      <c r="C158" s="30" t="s">
        <v>1176</v>
      </c>
      <c r="D158" s="13">
        <v>4060</v>
      </c>
      <c r="E158" s="14">
        <v>3.17</v>
      </c>
      <c r="F158" s="15">
        <v>2.7000000000000001E-3</v>
      </c>
      <c r="G158" s="15"/>
    </row>
    <row r="159" spans="1:7" x14ac:dyDescent="0.3">
      <c r="A159" s="12" t="s">
        <v>2388</v>
      </c>
      <c r="B159" s="30" t="s">
        <v>2389</v>
      </c>
      <c r="C159" s="30" t="s">
        <v>1160</v>
      </c>
      <c r="D159" s="13">
        <v>1817</v>
      </c>
      <c r="E159" s="14">
        <v>3.12</v>
      </c>
      <c r="F159" s="15">
        <v>2.5999999999999999E-3</v>
      </c>
      <c r="G159" s="15"/>
    </row>
    <row r="160" spans="1:7" x14ac:dyDescent="0.3">
      <c r="A160" s="12" t="s">
        <v>2390</v>
      </c>
      <c r="B160" s="30" t="s">
        <v>2391</v>
      </c>
      <c r="C160" s="30" t="s">
        <v>1230</v>
      </c>
      <c r="D160" s="13">
        <v>412</v>
      </c>
      <c r="E160" s="14">
        <v>3.08</v>
      </c>
      <c r="F160" s="15">
        <v>2.5999999999999999E-3</v>
      </c>
      <c r="G160" s="15"/>
    </row>
    <row r="161" spans="1:7" x14ac:dyDescent="0.3">
      <c r="A161" s="12" t="s">
        <v>2392</v>
      </c>
      <c r="B161" s="30" t="s">
        <v>2393</v>
      </c>
      <c r="C161" s="30" t="s">
        <v>1276</v>
      </c>
      <c r="D161" s="13">
        <v>1759</v>
      </c>
      <c r="E161" s="14">
        <v>3.07</v>
      </c>
      <c r="F161" s="15">
        <v>2.5999999999999999E-3</v>
      </c>
      <c r="G161" s="15"/>
    </row>
    <row r="162" spans="1:7" x14ac:dyDescent="0.3">
      <c r="A162" s="12" t="s">
        <v>2394</v>
      </c>
      <c r="B162" s="30" t="s">
        <v>2395</v>
      </c>
      <c r="C162" s="30" t="s">
        <v>2396</v>
      </c>
      <c r="D162" s="13">
        <v>142</v>
      </c>
      <c r="E162" s="14">
        <v>3.05</v>
      </c>
      <c r="F162" s="15">
        <v>2.5999999999999999E-3</v>
      </c>
      <c r="G162" s="15"/>
    </row>
    <row r="163" spans="1:7" x14ac:dyDescent="0.3">
      <c r="A163" s="12" t="s">
        <v>2397</v>
      </c>
      <c r="B163" s="30" t="s">
        <v>2398</v>
      </c>
      <c r="C163" s="30" t="s">
        <v>1207</v>
      </c>
      <c r="D163" s="13">
        <v>655</v>
      </c>
      <c r="E163" s="14">
        <v>3.04</v>
      </c>
      <c r="F163" s="15">
        <v>2.5000000000000001E-3</v>
      </c>
      <c r="G163" s="15"/>
    </row>
    <row r="164" spans="1:7" x14ac:dyDescent="0.3">
      <c r="A164" s="12" t="s">
        <v>2399</v>
      </c>
      <c r="B164" s="30" t="s">
        <v>2400</v>
      </c>
      <c r="C164" s="30" t="s">
        <v>1288</v>
      </c>
      <c r="D164" s="13">
        <v>172</v>
      </c>
      <c r="E164" s="14">
        <v>3.01</v>
      </c>
      <c r="F164" s="15">
        <v>2.5000000000000001E-3</v>
      </c>
      <c r="G164" s="15"/>
    </row>
    <row r="165" spans="1:7" x14ac:dyDescent="0.3">
      <c r="A165" s="12" t="s">
        <v>2145</v>
      </c>
      <c r="B165" s="30" t="s">
        <v>2146</v>
      </c>
      <c r="C165" s="30" t="s">
        <v>1183</v>
      </c>
      <c r="D165" s="13">
        <v>705</v>
      </c>
      <c r="E165" s="14">
        <v>3</v>
      </c>
      <c r="F165" s="15">
        <v>2.5000000000000001E-3</v>
      </c>
      <c r="G165" s="15"/>
    </row>
    <row r="166" spans="1:7" x14ac:dyDescent="0.3">
      <c r="A166" s="12" t="s">
        <v>2401</v>
      </c>
      <c r="B166" s="30" t="s">
        <v>2402</v>
      </c>
      <c r="C166" s="30" t="s">
        <v>1276</v>
      </c>
      <c r="D166" s="13">
        <v>114</v>
      </c>
      <c r="E166" s="14">
        <v>3</v>
      </c>
      <c r="F166" s="15">
        <v>2.5000000000000001E-3</v>
      </c>
      <c r="G166" s="15"/>
    </row>
    <row r="167" spans="1:7" x14ac:dyDescent="0.3">
      <c r="A167" s="12" t="s">
        <v>2403</v>
      </c>
      <c r="B167" s="30" t="s">
        <v>2404</v>
      </c>
      <c r="C167" s="30" t="s">
        <v>1243</v>
      </c>
      <c r="D167" s="13">
        <v>1040</v>
      </c>
      <c r="E167" s="14">
        <v>2.99</v>
      </c>
      <c r="F167" s="15">
        <v>2.5000000000000001E-3</v>
      </c>
      <c r="G167" s="15"/>
    </row>
    <row r="168" spans="1:7" x14ac:dyDescent="0.3">
      <c r="A168" s="12" t="s">
        <v>1878</v>
      </c>
      <c r="B168" s="30" t="s">
        <v>1879</v>
      </c>
      <c r="C168" s="30" t="s">
        <v>1368</v>
      </c>
      <c r="D168" s="13">
        <v>93</v>
      </c>
      <c r="E168" s="14">
        <v>2.97</v>
      </c>
      <c r="F168" s="15">
        <v>2.5000000000000001E-3</v>
      </c>
      <c r="G168" s="15"/>
    </row>
    <row r="169" spans="1:7" x14ac:dyDescent="0.3">
      <c r="A169" s="12" t="s">
        <v>2405</v>
      </c>
      <c r="B169" s="30" t="s">
        <v>2406</v>
      </c>
      <c r="C169" s="30" t="s">
        <v>1288</v>
      </c>
      <c r="D169" s="13">
        <v>106</v>
      </c>
      <c r="E169" s="14">
        <v>2.96</v>
      </c>
      <c r="F169" s="15">
        <v>2.5000000000000001E-3</v>
      </c>
      <c r="G169" s="15"/>
    </row>
    <row r="170" spans="1:7" x14ac:dyDescent="0.3">
      <c r="A170" s="12" t="s">
        <v>2137</v>
      </c>
      <c r="B170" s="30" t="s">
        <v>2138</v>
      </c>
      <c r="C170" s="30" t="s">
        <v>1176</v>
      </c>
      <c r="D170" s="13">
        <v>384</v>
      </c>
      <c r="E170" s="14">
        <v>2.94</v>
      </c>
      <c r="F170" s="15">
        <v>2.5000000000000001E-3</v>
      </c>
      <c r="G170" s="15"/>
    </row>
    <row r="171" spans="1:7" x14ac:dyDescent="0.3">
      <c r="A171" s="12" t="s">
        <v>2407</v>
      </c>
      <c r="B171" s="30" t="s">
        <v>2408</v>
      </c>
      <c r="C171" s="30" t="s">
        <v>1243</v>
      </c>
      <c r="D171" s="13">
        <v>2305</v>
      </c>
      <c r="E171" s="14">
        <v>2.93</v>
      </c>
      <c r="F171" s="15">
        <v>2.5000000000000001E-3</v>
      </c>
      <c r="G171" s="15"/>
    </row>
    <row r="172" spans="1:7" x14ac:dyDescent="0.3">
      <c r="A172" s="12" t="s">
        <v>2409</v>
      </c>
      <c r="B172" s="30" t="s">
        <v>2410</v>
      </c>
      <c r="C172" s="30" t="s">
        <v>1171</v>
      </c>
      <c r="D172" s="13">
        <v>2248</v>
      </c>
      <c r="E172" s="14">
        <v>2.93</v>
      </c>
      <c r="F172" s="15">
        <v>2.5000000000000001E-3</v>
      </c>
      <c r="G172" s="15"/>
    </row>
    <row r="173" spans="1:7" x14ac:dyDescent="0.3">
      <c r="A173" s="12" t="s">
        <v>2411</v>
      </c>
      <c r="B173" s="30" t="s">
        <v>2412</v>
      </c>
      <c r="C173" s="30" t="s">
        <v>1288</v>
      </c>
      <c r="D173" s="13">
        <v>403</v>
      </c>
      <c r="E173" s="14">
        <v>2.89</v>
      </c>
      <c r="F173" s="15">
        <v>2.3999999999999998E-3</v>
      </c>
      <c r="G173" s="15"/>
    </row>
    <row r="174" spans="1:7" x14ac:dyDescent="0.3">
      <c r="A174" s="12" t="s">
        <v>2413</v>
      </c>
      <c r="B174" s="30" t="s">
        <v>2414</v>
      </c>
      <c r="C174" s="30" t="s">
        <v>1404</v>
      </c>
      <c r="D174" s="13">
        <v>715</v>
      </c>
      <c r="E174" s="14">
        <v>2.88</v>
      </c>
      <c r="F174" s="15">
        <v>2.3999999999999998E-3</v>
      </c>
      <c r="G174" s="15"/>
    </row>
    <row r="175" spans="1:7" x14ac:dyDescent="0.3">
      <c r="A175" s="12" t="s">
        <v>1904</v>
      </c>
      <c r="B175" s="30" t="s">
        <v>1905</v>
      </c>
      <c r="C175" s="30" t="s">
        <v>1906</v>
      </c>
      <c r="D175" s="13">
        <v>118</v>
      </c>
      <c r="E175" s="14">
        <v>2.86</v>
      </c>
      <c r="F175" s="15">
        <v>2.3999999999999998E-3</v>
      </c>
      <c r="G175" s="15"/>
    </row>
    <row r="176" spans="1:7" x14ac:dyDescent="0.3">
      <c r="A176" s="12" t="s">
        <v>1302</v>
      </c>
      <c r="B176" s="30" t="s">
        <v>1303</v>
      </c>
      <c r="C176" s="30" t="s">
        <v>1152</v>
      </c>
      <c r="D176" s="13">
        <v>1192</v>
      </c>
      <c r="E176" s="14">
        <v>2.82</v>
      </c>
      <c r="F176" s="15">
        <v>2.3999999999999998E-3</v>
      </c>
      <c r="G176" s="15"/>
    </row>
    <row r="177" spans="1:7" x14ac:dyDescent="0.3">
      <c r="A177" s="12" t="s">
        <v>2415</v>
      </c>
      <c r="B177" s="30" t="s">
        <v>2416</v>
      </c>
      <c r="C177" s="30" t="s">
        <v>2276</v>
      </c>
      <c r="D177" s="13">
        <v>772</v>
      </c>
      <c r="E177" s="14">
        <v>2.82</v>
      </c>
      <c r="F177" s="15">
        <v>2.3999999999999998E-3</v>
      </c>
      <c r="G177" s="15"/>
    </row>
    <row r="178" spans="1:7" x14ac:dyDescent="0.3">
      <c r="A178" s="12" t="s">
        <v>1898</v>
      </c>
      <c r="B178" s="30" t="s">
        <v>1899</v>
      </c>
      <c r="C178" s="30" t="s">
        <v>1282</v>
      </c>
      <c r="D178" s="13">
        <v>1167</v>
      </c>
      <c r="E178" s="14">
        <v>2.79</v>
      </c>
      <c r="F178" s="15">
        <v>2.3E-3</v>
      </c>
      <c r="G178" s="15"/>
    </row>
    <row r="179" spans="1:7" x14ac:dyDescent="0.3">
      <c r="A179" s="12" t="s">
        <v>2417</v>
      </c>
      <c r="B179" s="30" t="s">
        <v>2418</v>
      </c>
      <c r="C179" s="30" t="s">
        <v>1276</v>
      </c>
      <c r="D179" s="13">
        <v>104</v>
      </c>
      <c r="E179" s="14">
        <v>2.79</v>
      </c>
      <c r="F179" s="15">
        <v>2.3E-3</v>
      </c>
      <c r="G179" s="15"/>
    </row>
    <row r="180" spans="1:7" x14ac:dyDescent="0.3">
      <c r="A180" s="12" t="s">
        <v>2419</v>
      </c>
      <c r="B180" s="30" t="s">
        <v>2420</v>
      </c>
      <c r="C180" s="30" t="s">
        <v>1295</v>
      </c>
      <c r="D180" s="13">
        <v>377</v>
      </c>
      <c r="E180" s="14">
        <v>2.75</v>
      </c>
      <c r="F180" s="15">
        <v>2.3E-3</v>
      </c>
      <c r="G180" s="15"/>
    </row>
    <row r="181" spans="1:7" x14ac:dyDescent="0.3">
      <c r="A181" s="12" t="s">
        <v>2164</v>
      </c>
      <c r="B181" s="30" t="s">
        <v>2165</v>
      </c>
      <c r="C181" s="30" t="s">
        <v>1176</v>
      </c>
      <c r="D181" s="13">
        <v>329</v>
      </c>
      <c r="E181" s="14">
        <v>2.74</v>
      </c>
      <c r="F181" s="15">
        <v>2.3E-3</v>
      </c>
      <c r="G181" s="15"/>
    </row>
    <row r="182" spans="1:7" x14ac:dyDescent="0.3">
      <c r="A182" s="12" t="s">
        <v>2168</v>
      </c>
      <c r="B182" s="30" t="s">
        <v>2169</v>
      </c>
      <c r="C182" s="30" t="s">
        <v>1295</v>
      </c>
      <c r="D182" s="13">
        <v>337</v>
      </c>
      <c r="E182" s="14">
        <v>2.73</v>
      </c>
      <c r="F182" s="15">
        <v>2.3E-3</v>
      </c>
      <c r="G182" s="15"/>
    </row>
    <row r="183" spans="1:7" x14ac:dyDescent="0.3">
      <c r="A183" s="12" t="s">
        <v>2421</v>
      </c>
      <c r="B183" s="30" t="s">
        <v>2422</v>
      </c>
      <c r="C183" s="30" t="s">
        <v>1316</v>
      </c>
      <c r="D183" s="13">
        <v>180</v>
      </c>
      <c r="E183" s="14">
        <v>2.73</v>
      </c>
      <c r="F183" s="15">
        <v>2.3E-3</v>
      </c>
      <c r="G183" s="15"/>
    </row>
    <row r="184" spans="1:7" x14ac:dyDescent="0.3">
      <c r="A184" s="12" t="s">
        <v>2423</v>
      </c>
      <c r="B184" s="30" t="s">
        <v>2424</v>
      </c>
      <c r="C184" s="30" t="s">
        <v>1176</v>
      </c>
      <c r="D184" s="13">
        <v>3650</v>
      </c>
      <c r="E184" s="14">
        <v>2.73</v>
      </c>
      <c r="F184" s="15">
        <v>2.3E-3</v>
      </c>
      <c r="G184" s="15"/>
    </row>
    <row r="185" spans="1:7" x14ac:dyDescent="0.3">
      <c r="A185" s="12" t="s">
        <v>1892</v>
      </c>
      <c r="B185" s="30" t="s">
        <v>1893</v>
      </c>
      <c r="C185" s="30" t="s">
        <v>1116</v>
      </c>
      <c r="D185" s="13">
        <v>826</v>
      </c>
      <c r="E185" s="14">
        <v>2.73</v>
      </c>
      <c r="F185" s="15">
        <v>2.3E-3</v>
      </c>
      <c r="G185" s="15"/>
    </row>
    <row r="186" spans="1:7" x14ac:dyDescent="0.3">
      <c r="A186" s="12" t="s">
        <v>2425</v>
      </c>
      <c r="B186" s="30" t="s">
        <v>2426</v>
      </c>
      <c r="C186" s="30" t="s">
        <v>1404</v>
      </c>
      <c r="D186" s="13">
        <v>864</v>
      </c>
      <c r="E186" s="14">
        <v>2.72</v>
      </c>
      <c r="F186" s="15">
        <v>2.3E-3</v>
      </c>
      <c r="G186" s="15"/>
    </row>
    <row r="187" spans="1:7" x14ac:dyDescent="0.3">
      <c r="A187" s="12" t="s">
        <v>1684</v>
      </c>
      <c r="B187" s="30" t="s">
        <v>1685</v>
      </c>
      <c r="C187" s="30" t="s">
        <v>1295</v>
      </c>
      <c r="D187" s="13">
        <v>202</v>
      </c>
      <c r="E187" s="14">
        <v>2.72</v>
      </c>
      <c r="F187" s="15">
        <v>2.3E-3</v>
      </c>
      <c r="G187" s="15"/>
    </row>
    <row r="188" spans="1:7" x14ac:dyDescent="0.3">
      <c r="A188" s="12" t="s">
        <v>2427</v>
      </c>
      <c r="B188" s="30" t="s">
        <v>2428</v>
      </c>
      <c r="C188" s="30" t="s">
        <v>1134</v>
      </c>
      <c r="D188" s="13">
        <v>349</v>
      </c>
      <c r="E188" s="14">
        <v>2.71</v>
      </c>
      <c r="F188" s="15">
        <v>2.3E-3</v>
      </c>
      <c r="G188" s="15"/>
    </row>
    <row r="189" spans="1:7" x14ac:dyDescent="0.3">
      <c r="A189" s="12" t="s">
        <v>2429</v>
      </c>
      <c r="B189" s="30" t="s">
        <v>2430</v>
      </c>
      <c r="C189" s="30" t="s">
        <v>1906</v>
      </c>
      <c r="D189" s="13">
        <v>631</v>
      </c>
      <c r="E189" s="14">
        <v>2.69</v>
      </c>
      <c r="F189" s="15">
        <v>2.3E-3</v>
      </c>
      <c r="G189" s="15"/>
    </row>
    <row r="190" spans="1:7" x14ac:dyDescent="0.3">
      <c r="A190" s="12" t="s">
        <v>2431</v>
      </c>
      <c r="B190" s="30" t="s">
        <v>2432</v>
      </c>
      <c r="C190" s="30" t="s">
        <v>1243</v>
      </c>
      <c r="D190" s="13">
        <v>653</v>
      </c>
      <c r="E190" s="14">
        <v>2.61</v>
      </c>
      <c r="F190" s="15">
        <v>2.2000000000000001E-3</v>
      </c>
      <c r="G190" s="15"/>
    </row>
    <row r="191" spans="1:7" x14ac:dyDescent="0.3">
      <c r="A191" s="12" t="s">
        <v>2433</v>
      </c>
      <c r="B191" s="30" t="s">
        <v>2434</v>
      </c>
      <c r="C191" s="30" t="s">
        <v>1288</v>
      </c>
      <c r="D191" s="13">
        <v>1322</v>
      </c>
      <c r="E191" s="14">
        <v>2.6</v>
      </c>
      <c r="F191" s="15">
        <v>2.2000000000000001E-3</v>
      </c>
      <c r="G191" s="15"/>
    </row>
    <row r="192" spans="1:7" x14ac:dyDescent="0.3">
      <c r="A192" s="12" t="s">
        <v>2435</v>
      </c>
      <c r="B192" s="30" t="s">
        <v>2436</v>
      </c>
      <c r="C192" s="30" t="s">
        <v>1288</v>
      </c>
      <c r="D192" s="13">
        <v>80</v>
      </c>
      <c r="E192" s="14">
        <v>2.58</v>
      </c>
      <c r="F192" s="15">
        <v>2.2000000000000001E-3</v>
      </c>
      <c r="G192" s="15"/>
    </row>
    <row r="193" spans="1:7" x14ac:dyDescent="0.3">
      <c r="A193" s="12" t="s">
        <v>1834</v>
      </c>
      <c r="B193" s="30" t="s">
        <v>1835</v>
      </c>
      <c r="C193" s="30" t="s">
        <v>1295</v>
      </c>
      <c r="D193" s="13">
        <v>112</v>
      </c>
      <c r="E193" s="14">
        <v>2.5</v>
      </c>
      <c r="F193" s="15">
        <v>2.0999999999999999E-3</v>
      </c>
      <c r="G193" s="15"/>
    </row>
    <row r="194" spans="1:7" x14ac:dyDescent="0.3">
      <c r="A194" s="12" t="s">
        <v>2176</v>
      </c>
      <c r="B194" s="30" t="s">
        <v>2177</v>
      </c>
      <c r="C194" s="30" t="s">
        <v>1661</v>
      </c>
      <c r="D194" s="13">
        <v>196</v>
      </c>
      <c r="E194" s="14">
        <v>2.48</v>
      </c>
      <c r="F194" s="15">
        <v>2.0999999999999999E-3</v>
      </c>
      <c r="G194" s="15"/>
    </row>
    <row r="195" spans="1:7" x14ac:dyDescent="0.3">
      <c r="A195" s="12" t="s">
        <v>1708</v>
      </c>
      <c r="B195" s="30" t="s">
        <v>1709</v>
      </c>
      <c r="C195" s="30" t="s">
        <v>1276</v>
      </c>
      <c r="D195" s="13">
        <v>242</v>
      </c>
      <c r="E195" s="14">
        <v>2.48</v>
      </c>
      <c r="F195" s="15">
        <v>2.0999999999999999E-3</v>
      </c>
      <c r="G195" s="15"/>
    </row>
    <row r="196" spans="1:7" x14ac:dyDescent="0.3">
      <c r="A196" s="12" t="s">
        <v>1900</v>
      </c>
      <c r="B196" s="30" t="s">
        <v>1901</v>
      </c>
      <c r="C196" s="30" t="s">
        <v>1276</v>
      </c>
      <c r="D196" s="13">
        <v>1096</v>
      </c>
      <c r="E196" s="14">
        <v>2.46</v>
      </c>
      <c r="F196" s="15">
        <v>2.0999999999999999E-3</v>
      </c>
      <c r="G196" s="15"/>
    </row>
    <row r="197" spans="1:7" x14ac:dyDescent="0.3">
      <c r="A197" s="12" t="s">
        <v>2437</v>
      </c>
      <c r="B197" s="30" t="s">
        <v>2438</v>
      </c>
      <c r="C197" s="30" t="s">
        <v>1276</v>
      </c>
      <c r="D197" s="13">
        <v>362</v>
      </c>
      <c r="E197" s="14">
        <v>2.4300000000000002</v>
      </c>
      <c r="F197" s="15">
        <v>2E-3</v>
      </c>
      <c r="G197" s="15"/>
    </row>
    <row r="198" spans="1:7" x14ac:dyDescent="0.3">
      <c r="A198" s="12" t="s">
        <v>2162</v>
      </c>
      <c r="B198" s="30" t="s">
        <v>2163</v>
      </c>
      <c r="C198" s="30" t="s">
        <v>1248</v>
      </c>
      <c r="D198" s="13">
        <v>465</v>
      </c>
      <c r="E198" s="14">
        <v>2.42</v>
      </c>
      <c r="F198" s="15">
        <v>2E-3</v>
      </c>
      <c r="G198" s="15"/>
    </row>
    <row r="199" spans="1:7" x14ac:dyDescent="0.3">
      <c r="A199" s="12" t="s">
        <v>2156</v>
      </c>
      <c r="B199" s="30" t="s">
        <v>2157</v>
      </c>
      <c r="C199" s="30" t="s">
        <v>1282</v>
      </c>
      <c r="D199" s="13">
        <v>803</v>
      </c>
      <c r="E199" s="14">
        <v>2.42</v>
      </c>
      <c r="F199" s="15">
        <v>2E-3</v>
      </c>
      <c r="G199" s="15"/>
    </row>
    <row r="200" spans="1:7" x14ac:dyDescent="0.3">
      <c r="A200" s="12" t="s">
        <v>2439</v>
      </c>
      <c r="B200" s="30" t="s">
        <v>2440</v>
      </c>
      <c r="C200" s="30" t="s">
        <v>1282</v>
      </c>
      <c r="D200" s="13">
        <v>535</v>
      </c>
      <c r="E200" s="14">
        <v>2.37</v>
      </c>
      <c r="F200" s="15">
        <v>2E-3</v>
      </c>
      <c r="G200" s="15"/>
    </row>
    <row r="201" spans="1:7" x14ac:dyDescent="0.3">
      <c r="A201" s="12" t="s">
        <v>1864</v>
      </c>
      <c r="B201" s="30" t="s">
        <v>1865</v>
      </c>
      <c r="C201" s="30" t="s">
        <v>1316</v>
      </c>
      <c r="D201" s="13">
        <v>1978</v>
      </c>
      <c r="E201" s="14">
        <v>2.36</v>
      </c>
      <c r="F201" s="15">
        <v>2E-3</v>
      </c>
      <c r="G201" s="15"/>
    </row>
    <row r="202" spans="1:7" x14ac:dyDescent="0.3">
      <c r="A202" s="12" t="s">
        <v>2441</v>
      </c>
      <c r="B202" s="30" t="s">
        <v>2442</v>
      </c>
      <c r="C202" s="30" t="s">
        <v>1712</v>
      </c>
      <c r="D202" s="13">
        <v>13890</v>
      </c>
      <c r="E202" s="14">
        <v>2.36</v>
      </c>
      <c r="F202" s="15">
        <v>2E-3</v>
      </c>
      <c r="G202" s="15"/>
    </row>
    <row r="203" spans="1:7" x14ac:dyDescent="0.3">
      <c r="A203" s="12" t="s">
        <v>2443</v>
      </c>
      <c r="B203" s="30" t="s">
        <v>2444</v>
      </c>
      <c r="C203" s="30" t="s">
        <v>1276</v>
      </c>
      <c r="D203" s="13">
        <v>105</v>
      </c>
      <c r="E203" s="14">
        <v>2.36</v>
      </c>
      <c r="F203" s="15">
        <v>2E-3</v>
      </c>
      <c r="G203" s="15"/>
    </row>
    <row r="204" spans="1:7" x14ac:dyDescent="0.3">
      <c r="A204" s="12" t="s">
        <v>2445</v>
      </c>
      <c r="B204" s="30" t="s">
        <v>2446</v>
      </c>
      <c r="C204" s="30" t="s">
        <v>1116</v>
      </c>
      <c r="D204" s="13">
        <v>7654</v>
      </c>
      <c r="E204" s="14">
        <v>2.34</v>
      </c>
      <c r="F204" s="15">
        <v>2E-3</v>
      </c>
      <c r="G204" s="15"/>
    </row>
    <row r="205" spans="1:7" x14ac:dyDescent="0.3">
      <c r="A205" s="12" t="s">
        <v>2447</v>
      </c>
      <c r="B205" s="30" t="s">
        <v>2448</v>
      </c>
      <c r="C205" s="30" t="s">
        <v>1375</v>
      </c>
      <c r="D205" s="13">
        <v>142</v>
      </c>
      <c r="E205" s="14">
        <v>2.33</v>
      </c>
      <c r="F205" s="15">
        <v>2E-3</v>
      </c>
      <c r="G205" s="15"/>
    </row>
    <row r="206" spans="1:7" x14ac:dyDescent="0.3">
      <c r="A206" s="12" t="s">
        <v>2449</v>
      </c>
      <c r="B206" s="30" t="s">
        <v>2450</v>
      </c>
      <c r="C206" s="30" t="s">
        <v>1276</v>
      </c>
      <c r="D206" s="13">
        <v>229</v>
      </c>
      <c r="E206" s="14">
        <v>2.2999999999999998</v>
      </c>
      <c r="F206" s="15">
        <v>1.9E-3</v>
      </c>
      <c r="G206" s="15"/>
    </row>
    <row r="207" spans="1:7" x14ac:dyDescent="0.3">
      <c r="A207" s="12" t="s">
        <v>2451</v>
      </c>
      <c r="B207" s="30" t="s">
        <v>2452</v>
      </c>
      <c r="C207" s="30" t="s">
        <v>1207</v>
      </c>
      <c r="D207" s="13">
        <v>965</v>
      </c>
      <c r="E207" s="14">
        <v>2.27</v>
      </c>
      <c r="F207" s="15">
        <v>1.9E-3</v>
      </c>
      <c r="G207" s="15"/>
    </row>
    <row r="208" spans="1:7" x14ac:dyDescent="0.3">
      <c r="A208" s="12" t="s">
        <v>2453</v>
      </c>
      <c r="B208" s="30" t="s">
        <v>2454</v>
      </c>
      <c r="C208" s="30" t="s">
        <v>1253</v>
      </c>
      <c r="D208" s="13">
        <v>365</v>
      </c>
      <c r="E208" s="14">
        <v>2.23</v>
      </c>
      <c r="F208" s="15">
        <v>1.9E-3</v>
      </c>
      <c r="G208" s="15"/>
    </row>
    <row r="209" spans="1:7" x14ac:dyDescent="0.3">
      <c r="A209" s="12" t="s">
        <v>2455</v>
      </c>
      <c r="B209" s="30" t="s">
        <v>2456</v>
      </c>
      <c r="C209" s="30" t="s">
        <v>1282</v>
      </c>
      <c r="D209" s="13">
        <v>584</v>
      </c>
      <c r="E209" s="14">
        <v>2.21</v>
      </c>
      <c r="F209" s="15">
        <v>1.9E-3</v>
      </c>
      <c r="G209" s="15"/>
    </row>
    <row r="210" spans="1:7" x14ac:dyDescent="0.3">
      <c r="A210" s="12" t="s">
        <v>2457</v>
      </c>
      <c r="B210" s="30" t="s">
        <v>2458</v>
      </c>
      <c r="C210" s="30" t="s">
        <v>1253</v>
      </c>
      <c r="D210" s="13">
        <v>721</v>
      </c>
      <c r="E210" s="14">
        <v>2.2000000000000002</v>
      </c>
      <c r="F210" s="15">
        <v>1.8E-3</v>
      </c>
      <c r="G210" s="15"/>
    </row>
    <row r="211" spans="1:7" x14ac:dyDescent="0.3">
      <c r="A211" s="12" t="s">
        <v>2129</v>
      </c>
      <c r="B211" s="30" t="s">
        <v>2130</v>
      </c>
      <c r="C211" s="30" t="s">
        <v>1183</v>
      </c>
      <c r="D211" s="13">
        <v>125</v>
      </c>
      <c r="E211" s="14">
        <v>2.19</v>
      </c>
      <c r="F211" s="15">
        <v>1.8E-3</v>
      </c>
      <c r="G211" s="15"/>
    </row>
    <row r="212" spans="1:7" x14ac:dyDescent="0.3">
      <c r="A212" s="12" t="s">
        <v>2459</v>
      </c>
      <c r="B212" s="30" t="s">
        <v>2460</v>
      </c>
      <c r="C212" s="30" t="s">
        <v>1906</v>
      </c>
      <c r="D212" s="13">
        <v>3498</v>
      </c>
      <c r="E212" s="14">
        <v>2.16</v>
      </c>
      <c r="F212" s="15">
        <v>1.8E-3</v>
      </c>
      <c r="G212" s="15"/>
    </row>
    <row r="213" spans="1:7" x14ac:dyDescent="0.3">
      <c r="A213" s="12" t="s">
        <v>2461</v>
      </c>
      <c r="B213" s="30" t="s">
        <v>2462</v>
      </c>
      <c r="C213" s="30" t="s">
        <v>1276</v>
      </c>
      <c r="D213" s="13">
        <v>726</v>
      </c>
      <c r="E213" s="14">
        <v>2.16</v>
      </c>
      <c r="F213" s="15">
        <v>1.8E-3</v>
      </c>
      <c r="G213" s="15"/>
    </row>
    <row r="214" spans="1:7" x14ac:dyDescent="0.3">
      <c r="A214" s="12" t="s">
        <v>2463</v>
      </c>
      <c r="B214" s="30" t="s">
        <v>2464</v>
      </c>
      <c r="C214" s="30" t="s">
        <v>1116</v>
      </c>
      <c r="D214" s="13">
        <v>6151</v>
      </c>
      <c r="E214" s="14">
        <v>2.14</v>
      </c>
      <c r="F214" s="15">
        <v>1.8E-3</v>
      </c>
      <c r="G214" s="15"/>
    </row>
    <row r="215" spans="1:7" x14ac:dyDescent="0.3">
      <c r="A215" s="12" t="s">
        <v>2465</v>
      </c>
      <c r="B215" s="30" t="s">
        <v>2466</v>
      </c>
      <c r="C215" s="30" t="s">
        <v>1288</v>
      </c>
      <c r="D215" s="13">
        <v>476</v>
      </c>
      <c r="E215" s="14">
        <v>2.09</v>
      </c>
      <c r="F215" s="15">
        <v>1.6999999999999999E-3</v>
      </c>
      <c r="G215" s="15"/>
    </row>
    <row r="216" spans="1:7" x14ac:dyDescent="0.3">
      <c r="A216" s="12" t="s">
        <v>2467</v>
      </c>
      <c r="B216" s="30" t="s">
        <v>2468</v>
      </c>
      <c r="C216" s="30" t="s">
        <v>1962</v>
      </c>
      <c r="D216" s="13">
        <v>14095</v>
      </c>
      <c r="E216" s="14">
        <v>2.06</v>
      </c>
      <c r="F216" s="15">
        <v>1.6999999999999999E-3</v>
      </c>
      <c r="G216" s="15"/>
    </row>
    <row r="217" spans="1:7" x14ac:dyDescent="0.3">
      <c r="A217" s="12" t="s">
        <v>1787</v>
      </c>
      <c r="B217" s="30" t="s">
        <v>1788</v>
      </c>
      <c r="C217" s="30" t="s">
        <v>1375</v>
      </c>
      <c r="D217" s="13">
        <v>404</v>
      </c>
      <c r="E217" s="14">
        <v>2.0099999999999998</v>
      </c>
      <c r="F217" s="15">
        <v>1.6999999999999999E-3</v>
      </c>
      <c r="G217" s="15"/>
    </row>
    <row r="218" spans="1:7" x14ac:dyDescent="0.3">
      <c r="A218" s="12" t="s">
        <v>2469</v>
      </c>
      <c r="B218" s="30" t="s">
        <v>2470</v>
      </c>
      <c r="C218" s="30" t="s">
        <v>1661</v>
      </c>
      <c r="D218" s="13">
        <v>519</v>
      </c>
      <c r="E218" s="14">
        <v>1.96</v>
      </c>
      <c r="F218" s="15">
        <v>1.6000000000000001E-3</v>
      </c>
      <c r="G218" s="15"/>
    </row>
    <row r="219" spans="1:7" x14ac:dyDescent="0.3">
      <c r="A219" s="12" t="s">
        <v>2147</v>
      </c>
      <c r="B219" s="30" t="s">
        <v>2148</v>
      </c>
      <c r="C219" s="30" t="s">
        <v>1230</v>
      </c>
      <c r="D219" s="13">
        <v>428</v>
      </c>
      <c r="E219" s="14">
        <v>1.92</v>
      </c>
      <c r="F219" s="15">
        <v>1.6000000000000001E-3</v>
      </c>
      <c r="G219" s="15"/>
    </row>
    <row r="220" spans="1:7" x14ac:dyDescent="0.3">
      <c r="A220" s="12" t="s">
        <v>2471</v>
      </c>
      <c r="B220" s="30" t="s">
        <v>2472</v>
      </c>
      <c r="C220" s="30" t="s">
        <v>1129</v>
      </c>
      <c r="D220" s="13">
        <v>504</v>
      </c>
      <c r="E220" s="14">
        <v>1.92</v>
      </c>
      <c r="F220" s="15">
        <v>1.6000000000000001E-3</v>
      </c>
      <c r="G220" s="15"/>
    </row>
    <row r="221" spans="1:7" x14ac:dyDescent="0.3">
      <c r="A221" s="12" t="s">
        <v>2473</v>
      </c>
      <c r="B221" s="30" t="s">
        <v>2474</v>
      </c>
      <c r="C221" s="30" t="s">
        <v>1116</v>
      </c>
      <c r="D221" s="13">
        <v>6051</v>
      </c>
      <c r="E221" s="14">
        <v>1.88</v>
      </c>
      <c r="F221" s="15">
        <v>1.6000000000000001E-3</v>
      </c>
      <c r="G221" s="15"/>
    </row>
    <row r="222" spans="1:7" x14ac:dyDescent="0.3">
      <c r="A222" s="12" t="s">
        <v>2475</v>
      </c>
      <c r="B222" s="30" t="s">
        <v>2476</v>
      </c>
      <c r="C222" s="30" t="s">
        <v>1129</v>
      </c>
      <c r="D222" s="13">
        <v>723</v>
      </c>
      <c r="E222" s="14">
        <v>1.86</v>
      </c>
      <c r="F222" s="15">
        <v>1.6000000000000001E-3</v>
      </c>
      <c r="G222" s="15"/>
    </row>
    <row r="223" spans="1:7" x14ac:dyDescent="0.3">
      <c r="A223" s="12" t="s">
        <v>2477</v>
      </c>
      <c r="B223" s="30" t="s">
        <v>2478</v>
      </c>
      <c r="C223" s="30" t="s">
        <v>1288</v>
      </c>
      <c r="D223" s="13">
        <v>153</v>
      </c>
      <c r="E223" s="14">
        <v>1.86</v>
      </c>
      <c r="F223" s="15">
        <v>1.6000000000000001E-3</v>
      </c>
      <c r="G223" s="15"/>
    </row>
    <row r="224" spans="1:7" x14ac:dyDescent="0.3">
      <c r="A224" s="12" t="s">
        <v>2479</v>
      </c>
      <c r="B224" s="30" t="s">
        <v>2480</v>
      </c>
      <c r="C224" s="30" t="s">
        <v>1285</v>
      </c>
      <c r="D224" s="13">
        <v>228</v>
      </c>
      <c r="E224" s="14">
        <v>1.85</v>
      </c>
      <c r="F224" s="15">
        <v>1.5E-3</v>
      </c>
      <c r="G224" s="15"/>
    </row>
    <row r="225" spans="1:7" x14ac:dyDescent="0.3">
      <c r="A225" s="12" t="s">
        <v>2481</v>
      </c>
      <c r="B225" s="30" t="s">
        <v>2482</v>
      </c>
      <c r="C225" s="30" t="s">
        <v>1404</v>
      </c>
      <c r="D225" s="13">
        <v>697</v>
      </c>
      <c r="E225" s="14">
        <v>1.83</v>
      </c>
      <c r="F225" s="15">
        <v>1.5E-3</v>
      </c>
      <c r="G225" s="15"/>
    </row>
    <row r="226" spans="1:7" x14ac:dyDescent="0.3">
      <c r="A226" s="12" t="s">
        <v>2483</v>
      </c>
      <c r="B226" s="30" t="s">
        <v>2484</v>
      </c>
      <c r="C226" s="30" t="s">
        <v>1243</v>
      </c>
      <c r="D226" s="13">
        <v>4402</v>
      </c>
      <c r="E226" s="14">
        <v>1.83</v>
      </c>
      <c r="F226" s="15">
        <v>1.5E-3</v>
      </c>
      <c r="G226" s="15"/>
    </row>
    <row r="227" spans="1:7" x14ac:dyDescent="0.3">
      <c r="A227" s="12" t="s">
        <v>2485</v>
      </c>
      <c r="B227" s="30" t="s">
        <v>2486</v>
      </c>
      <c r="C227" s="30" t="s">
        <v>1129</v>
      </c>
      <c r="D227" s="13">
        <v>319</v>
      </c>
      <c r="E227" s="14">
        <v>1.83</v>
      </c>
      <c r="F227" s="15">
        <v>1.5E-3</v>
      </c>
      <c r="G227" s="15"/>
    </row>
    <row r="228" spans="1:7" x14ac:dyDescent="0.3">
      <c r="A228" s="12" t="s">
        <v>2487</v>
      </c>
      <c r="B228" s="30" t="s">
        <v>2488</v>
      </c>
      <c r="C228" s="30" t="s">
        <v>1253</v>
      </c>
      <c r="D228" s="13">
        <v>489</v>
      </c>
      <c r="E228" s="14">
        <v>1.77</v>
      </c>
      <c r="F228" s="15">
        <v>1.5E-3</v>
      </c>
      <c r="G228" s="15"/>
    </row>
    <row r="229" spans="1:7" x14ac:dyDescent="0.3">
      <c r="A229" s="12" t="s">
        <v>2489</v>
      </c>
      <c r="B229" s="30" t="s">
        <v>2490</v>
      </c>
      <c r="C229" s="30" t="s">
        <v>1375</v>
      </c>
      <c r="D229" s="13">
        <v>177</v>
      </c>
      <c r="E229" s="14">
        <v>1.77</v>
      </c>
      <c r="F229" s="15">
        <v>1.5E-3</v>
      </c>
      <c r="G229" s="15"/>
    </row>
    <row r="230" spans="1:7" x14ac:dyDescent="0.3">
      <c r="A230" s="12" t="s">
        <v>2491</v>
      </c>
      <c r="B230" s="30" t="s">
        <v>2492</v>
      </c>
      <c r="C230" s="30" t="s">
        <v>1134</v>
      </c>
      <c r="D230" s="13">
        <v>2545</v>
      </c>
      <c r="E230" s="14">
        <v>1.74</v>
      </c>
      <c r="F230" s="15">
        <v>1.5E-3</v>
      </c>
      <c r="G230" s="15"/>
    </row>
    <row r="231" spans="1:7" x14ac:dyDescent="0.3">
      <c r="A231" s="12" t="s">
        <v>2493</v>
      </c>
      <c r="B231" s="30" t="s">
        <v>2494</v>
      </c>
      <c r="C231" s="30" t="s">
        <v>1375</v>
      </c>
      <c r="D231" s="13">
        <v>400</v>
      </c>
      <c r="E231" s="14">
        <v>1.74</v>
      </c>
      <c r="F231" s="15">
        <v>1.5E-3</v>
      </c>
      <c r="G231" s="15"/>
    </row>
    <row r="232" spans="1:7" x14ac:dyDescent="0.3">
      <c r="A232" s="12" t="s">
        <v>2495</v>
      </c>
      <c r="B232" s="30" t="s">
        <v>2496</v>
      </c>
      <c r="C232" s="30" t="s">
        <v>1207</v>
      </c>
      <c r="D232" s="13">
        <v>1397</v>
      </c>
      <c r="E232" s="14">
        <v>1.7</v>
      </c>
      <c r="F232" s="15">
        <v>1.4E-3</v>
      </c>
      <c r="G232" s="15"/>
    </row>
    <row r="233" spans="1:7" x14ac:dyDescent="0.3">
      <c r="A233" s="12" t="s">
        <v>2497</v>
      </c>
      <c r="B233" s="30" t="s">
        <v>2498</v>
      </c>
      <c r="C233" s="30" t="s">
        <v>1119</v>
      </c>
      <c r="D233" s="13">
        <v>1774</v>
      </c>
      <c r="E233" s="14">
        <v>1.69</v>
      </c>
      <c r="F233" s="15">
        <v>1.4E-3</v>
      </c>
      <c r="G233" s="15"/>
    </row>
    <row r="234" spans="1:7" x14ac:dyDescent="0.3">
      <c r="A234" s="12" t="s">
        <v>2499</v>
      </c>
      <c r="B234" s="30" t="s">
        <v>2500</v>
      </c>
      <c r="C234" s="30" t="s">
        <v>1316</v>
      </c>
      <c r="D234" s="13">
        <v>387</v>
      </c>
      <c r="E234" s="14">
        <v>1.64</v>
      </c>
      <c r="F234" s="15">
        <v>1.4E-3</v>
      </c>
      <c r="G234" s="15"/>
    </row>
    <row r="235" spans="1:7" x14ac:dyDescent="0.3">
      <c r="A235" s="12" t="s">
        <v>2501</v>
      </c>
      <c r="B235" s="30" t="s">
        <v>2502</v>
      </c>
      <c r="C235" s="30" t="s">
        <v>1295</v>
      </c>
      <c r="D235" s="13">
        <v>215</v>
      </c>
      <c r="E235" s="14">
        <v>1.64</v>
      </c>
      <c r="F235" s="15">
        <v>1.4E-3</v>
      </c>
      <c r="G235" s="15"/>
    </row>
    <row r="236" spans="1:7" x14ac:dyDescent="0.3">
      <c r="A236" s="12" t="s">
        <v>2503</v>
      </c>
      <c r="B236" s="30" t="s">
        <v>2504</v>
      </c>
      <c r="C236" s="30" t="s">
        <v>1285</v>
      </c>
      <c r="D236" s="13">
        <v>116</v>
      </c>
      <c r="E236" s="14">
        <v>1.63</v>
      </c>
      <c r="F236" s="15">
        <v>1.4E-3</v>
      </c>
      <c r="G236" s="15"/>
    </row>
    <row r="237" spans="1:7" x14ac:dyDescent="0.3">
      <c r="A237" s="12" t="s">
        <v>2505</v>
      </c>
      <c r="B237" s="30" t="s">
        <v>2506</v>
      </c>
      <c r="C237" s="30" t="s">
        <v>1152</v>
      </c>
      <c r="D237" s="13">
        <v>1224</v>
      </c>
      <c r="E237" s="14">
        <v>1.59</v>
      </c>
      <c r="F237" s="15">
        <v>1.2999999999999999E-3</v>
      </c>
      <c r="G237" s="15"/>
    </row>
    <row r="238" spans="1:7" x14ac:dyDescent="0.3">
      <c r="A238" s="12" t="s">
        <v>2507</v>
      </c>
      <c r="B238" s="30" t="s">
        <v>2508</v>
      </c>
      <c r="C238" s="30" t="s">
        <v>1282</v>
      </c>
      <c r="D238" s="13">
        <v>101</v>
      </c>
      <c r="E238" s="14">
        <v>1.59</v>
      </c>
      <c r="F238" s="15">
        <v>1.2999999999999999E-3</v>
      </c>
      <c r="G238" s="15"/>
    </row>
    <row r="239" spans="1:7" x14ac:dyDescent="0.3">
      <c r="A239" s="12" t="s">
        <v>2509</v>
      </c>
      <c r="B239" s="30" t="s">
        <v>2510</v>
      </c>
      <c r="C239" s="30" t="s">
        <v>1803</v>
      </c>
      <c r="D239" s="13">
        <v>56</v>
      </c>
      <c r="E239" s="14">
        <v>1.58</v>
      </c>
      <c r="F239" s="15">
        <v>1.2999999999999999E-3</v>
      </c>
      <c r="G239" s="15"/>
    </row>
    <row r="240" spans="1:7" x14ac:dyDescent="0.3">
      <c r="A240" s="12" t="s">
        <v>2511</v>
      </c>
      <c r="B240" s="30" t="s">
        <v>2512</v>
      </c>
      <c r="C240" s="30" t="s">
        <v>1276</v>
      </c>
      <c r="D240" s="13">
        <v>179</v>
      </c>
      <c r="E240" s="14">
        <v>1.55</v>
      </c>
      <c r="F240" s="15">
        <v>1.2999999999999999E-3</v>
      </c>
      <c r="G240" s="15"/>
    </row>
    <row r="241" spans="1:7" x14ac:dyDescent="0.3">
      <c r="A241" s="12" t="s">
        <v>2513</v>
      </c>
      <c r="B241" s="30" t="s">
        <v>2514</v>
      </c>
      <c r="C241" s="30" t="s">
        <v>1906</v>
      </c>
      <c r="D241" s="13">
        <v>151</v>
      </c>
      <c r="E241" s="14">
        <v>1.52</v>
      </c>
      <c r="F241" s="15">
        <v>1.2999999999999999E-3</v>
      </c>
      <c r="G241" s="15"/>
    </row>
    <row r="242" spans="1:7" x14ac:dyDescent="0.3">
      <c r="A242" s="12" t="s">
        <v>2515</v>
      </c>
      <c r="B242" s="30" t="s">
        <v>2516</v>
      </c>
      <c r="C242" s="30" t="s">
        <v>1375</v>
      </c>
      <c r="D242" s="13">
        <v>312</v>
      </c>
      <c r="E242" s="14">
        <v>1.5</v>
      </c>
      <c r="F242" s="15">
        <v>1.2999999999999999E-3</v>
      </c>
      <c r="G242" s="15"/>
    </row>
    <row r="243" spans="1:7" x14ac:dyDescent="0.3">
      <c r="A243" s="12" t="s">
        <v>2517</v>
      </c>
      <c r="B243" s="30" t="s">
        <v>2518</v>
      </c>
      <c r="C243" s="30" t="s">
        <v>1163</v>
      </c>
      <c r="D243" s="13">
        <v>310</v>
      </c>
      <c r="E243" s="14">
        <v>1.45</v>
      </c>
      <c r="F243" s="15">
        <v>1.1999999999999999E-3</v>
      </c>
      <c r="G243" s="15"/>
    </row>
    <row r="244" spans="1:7" x14ac:dyDescent="0.3">
      <c r="A244" s="12" t="s">
        <v>2519</v>
      </c>
      <c r="B244" s="30" t="s">
        <v>2520</v>
      </c>
      <c r="C244" s="30" t="s">
        <v>1276</v>
      </c>
      <c r="D244" s="13">
        <v>178</v>
      </c>
      <c r="E244" s="14">
        <v>1.24</v>
      </c>
      <c r="F244" s="15">
        <v>1E-3</v>
      </c>
      <c r="G244" s="15"/>
    </row>
    <row r="245" spans="1:7" x14ac:dyDescent="0.3">
      <c r="A245" s="12" t="s">
        <v>2521</v>
      </c>
      <c r="B245" s="30" t="s">
        <v>2522</v>
      </c>
      <c r="C245" s="30" t="s">
        <v>1276</v>
      </c>
      <c r="D245" s="13">
        <v>122</v>
      </c>
      <c r="E245" s="14">
        <v>1.23</v>
      </c>
      <c r="F245" s="15">
        <v>1E-3</v>
      </c>
      <c r="G245" s="15"/>
    </row>
    <row r="246" spans="1:7" x14ac:dyDescent="0.3">
      <c r="A246" s="12" t="s">
        <v>1886</v>
      </c>
      <c r="B246" s="30" t="s">
        <v>1887</v>
      </c>
      <c r="C246" s="30" t="s">
        <v>1285</v>
      </c>
      <c r="D246" s="13">
        <v>305</v>
      </c>
      <c r="E246" s="14">
        <v>1.19</v>
      </c>
      <c r="F246" s="15">
        <v>1E-3</v>
      </c>
      <c r="G246" s="15"/>
    </row>
    <row r="247" spans="1:7" x14ac:dyDescent="0.3">
      <c r="A247" s="12" t="s">
        <v>2523</v>
      </c>
      <c r="B247" s="30" t="s">
        <v>2524</v>
      </c>
      <c r="C247" s="30" t="s">
        <v>1803</v>
      </c>
      <c r="D247" s="13">
        <v>200</v>
      </c>
      <c r="E247" s="14">
        <v>1.17</v>
      </c>
      <c r="F247" s="15">
        <v>1E-3</v>
      </c>
      <c r="G247" s="15"/>
    </row>
    <row r="248" spans="1:7" x14ac:dyDescent="0.3">
      <c r="A248" s="12" t="s">
        <v>2525</v>
      </c>
      <c r="B248" s="30" t="s">
        <v>2526</v>
      </c>
      <c r="C248" s="30" t="s">
        <v>1368</v>
      </c>
      <c r="D248" s="13">
        <v>79</v>
      </c>
      <c r="E248" s="14">
        <v>1.1599999999999999</v>
      </c>
      <c r="F248" s="15">
        <v>1E-3</v>
      </c>
      <c r="G248" s="15"/>
    </row>
    <row r="249" spans="1:7" x14ac:dyDescent="0.3">
      <c r="A249" s="12" t="s">
        <v>2527</v>
      </c>
      <c r="B249" s="30" t="s">
        <v>2528</v>
      </c>
      <c r="C249" s="30" t="s">
        <v>1857</v>
      </c>
      <c r="D249" s="13">
        <v>969</v>
      </c>
      <c r="E249" s="14">
        <v>1.1599999999999999</v>
      </c>
      <c r="F249" s="15">
        <v>1E-3</v>
      </c>
      <c r="G249" s="15"/>
    </row>
    <row r="250" spans="1:7" x14ac:dyDescent="0.3">
      <c r="A250" s="12" t="s">
        <v>2529</v>
      </c>
      <c r="B250" s="30" t="s">
        <v>2530</v>
      </c>
      <c r="C250" s="30" t="s">
        <v>1129</v>
      </c>
      <c r="D250" s="13">
        <v>374</v>
      </c>
      <c r="E250" s="14">
        <v>1.1100000000000001</v>
      </c>
      <c r="F250" s="15">
        <v>8.9999999999999998E-4</v>
      </c>
      <c r="G250" s="15"/>
    </row>
    <row r="251" spans="1:7" x14ac:dyDescent="0.3">
      <c r="A251" s="12" t="s">
        <v>2531</v>
      </c>
      <c r="B251" s="30" t="s">
        <v>2532</v>
      </c>
      <c r="C251" s="30" t="s">
        <v>1288</v>
      </c>
      <c r="D251" s="13">
        <v>219</v>
      </c>
      <c r="E251" s="14">
        <v>1.05</v>
      </c>
      <c r="F251" s="15">
        <v>8.9999999999999998E-4</v>
      </c>
      <c r="G251" s="15"/>
    </row>
    <row r="252" spans="1:7" x14ac:dyDescent="0.3">
      <c r="A252" s="12" t="s">
        <v>2533</v>
      </c>
      <c r="B252" s="30" t="s">
        <v>2534</v>
      </c>
      <c r="C252" s="30" t="s">
        <v>1207</v>
      </c>
      <c r="D252" s="13">
        <v>228</v>
      </c>
      <c r="E252" s="14">
        <v>1.03</v>
      </c>
      <c r="F252" s="15">
        <v>8.9999999999999998E-4</v>
      </c>
      <c r="G252" s="15"/>
    </row>
    <row r="253" spans="1:7" x14ac:dyDescent="0.3">
      <c r="A253" s="12" t="s">
        <v>2535</v>
      </c>
      <c r="B253" s="30" t="s">
        <v>2536</v>
      </c>
      <c r="C253" s="30" t="s">
        <v>1368</v>
      </c>
      <c r="D253" s="13">
        <v>264</v>
      </c>
      <c r="E253" s="14">
        <v>1.03</v>
      </c>
      <c r="F253" s="15">
        <v>8.9999999999999998E-4</v>
      </c>
      <c r="G253" s="15"/>
    </row>
    <row r="254" spans="1:7" x14ac:dyDescent="0.3">
      <c r="A254" s="12" t="s">
        <v>2537</v>
      </c>
      <c r="B254" s="30" t="s">
        <v>2538</v>
      </c>
      <c r="C254" s="30" t="s">
        <v>1282</v>
      </c>
      <c r="D254" s="13">
        <v>102</v>
      </c>
      <c r="E254" s="14">
        <v>0.96</v>
      </c>
      <c r="F254" s="15">
        <v>8.0000000000000004E-4</v>
      </c>
      <c r="G254" s="15"/>
    </row>
    <row r="255" spans="1:7" x14ac:dyDescent="0.3">
      <c r="A255" s="12" t="s">
        <v>2539</v>
      </c>
      <c r="B255" s="30" t="s">
        <v>2540</v>
      </c>
      <c r="C255" s="30" t="s">
        <v>1253</v>
      </c>
      <c r="D255" s="13">
        <v>150</v>
      </c>
      <c r="E255" s="14">
        <v>0.9</v>
      </c>
      <c r="F255" s="15">
        <v>8.0000000000000004E-4</v>
      </c>
      <c r="G255" s="15"/>
    </row>
    <row r="256" spans="1:7" x14ac:dyDescent="0.3">
      <c r="A256" s="12" t="s">
        <v>1723</v>
      </c>
      <c r="B256" s="30" t="s">
        <v>1724</v>
      </c>
      <c r="C256" s="30" t="s">
        <v>1368</v>
      </c>
      <c r="D256" s="13">
        <v>205</v>
      </c>
      <c r="E256" s="14">
        <v>0.78</v>
      </c>
      <c r="F256" s="15">
        <v>6.9999999999999999E-4</v>
      </c>
      <c r="G256" s="15"/>
    </row>
    <row r="257" spans="1:7" x14ac:dyDescent="0.3">
      <c r="A257" s="12" t="s">
        <v>2541</v>
      </c>
      <c r="B257" s="30" t="s">
        <v>2542</v>
      </c>
      <c r="C257" s="30" t="s">
        <v>1906</v>
      </c>
      <c r="D257" s="13">
        <v>1518</v>
      </c>
      <c r="E257" s="14">
        <v>0.64</v>
      </c>
      <c r="F257" s="15">
        <v>5.0000000000000001E-4</v>
      </c>
      <c r="G257" s="15"/>
    </row>
    <row r="258" spans="1:7" x14ac:dyDescent="0.3">
      <c r="A258" s="16" t="s">
        <v>120</v>
      </c>
      <c r="B258" s="31"/>
      <c r="C258" s="31"/>
      <c r="D258" s="17"/>
      <c r="E258" s="37">
        <v>1191.56</v>
      </c>
      <c r="F258" s="38">
        <v>0.99880000000000002</v>
      </c>
      <c r="G258" s="20"/>
    </row>
    <row r="259" spans="1:7" x14ac:dyDescent="0.3">
      <c r="A259" s="16" t="s">
        <v>1453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120</v>
      </c>
      <c r="B260" s="30"/>
      <c r="C260" s="30"/>
      <c r="D260" s="13"/>
      <c r="E260" s="39" t="s">
        <v>112</v>
      </c>
      <c r="F260" s="40" t="s">
        <v>112</v>
      </c>
      <c r="G260" s="15"/>
    </row>
    <row r="261" spans="1:7" x14ac:dyDescent="0.3">
      <c r="A261" s="21" t="s">
        <v>150</v>
      </c>
      <c r="B261" s="32"/>
      <c r="C261" s="32"/>
      <c r="D261" s="22"/>
      <c r="E261" s="27">
        <v>1191.56</v>
      </c>
      <c r="F261" s="28">
        <v>0.99880000000000002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151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152</v>
      </c>
      <c r="B265" s="30"/>
      <c r="C265" s="30"/>
      <c r="D265" s="13"/>
      <c r="E265" s="14">
        <v>10</v>
      </c>
      <c r="F265" s="15">
        <v>8.3999999999999995E-3</v>
      </c>
      <c r="G265" s="15">
        <v>6.6409999999999997E-2</v>
      </c>
    </row>
    <row r="266" spans="1:7" x14ac:dyDescent="0.3">
      <c r="A266" s="16" t="s">
        <v>120</v>
      </c>
      <c r="B266" s="31"/>
      <c r="C266" s="31"/>
      <c r="D266" s="17"/>
      <c r="E266" s="37">
        <v>10</v>
      </c>
      <c r="F266" s="38">
        <v>8.3999999999999995E-3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150</v>
      </c>
      <c r="B268" s="32"/>
      <c r="C268" s="32"/>
      <c r="D268" s="22"/>
      <c r="E268" s="18">
        <v>10</v>
      </c>
      <c r="F268" s="19">
        <v>8.3999999999999995E-3</v>
      </c>
      <c r="G268" s="20"/>
    </row>
    <row r="269" spans="1:7" x14ac:dyDescent="0.3">
      <c r="A269" s="12" t="s">
        <v>153</v>
      </c>
      <c r="B269" s="30"/>
      <c r="C269" s="30"/>
      <c r="D269" s="13"/>
      <c r="E269" s="14">
        <v>1.8190999999999999E-3</v>
      </c>
      <c r="F269" s="15">
        <v>9.9999999999999995E-7</v>
      </c>
      <c r="G269" s="15"/>
    </row>
    <row r="270" spans="1:7" x14ac:dyDescent="0.3">
      <c r="A270" s="12" t="s">
        <v>154</v>
      </c>
      <c r="B270" s="30"/>
      <c r="C270" s="30"/>
      <c r="D270" s="13"/>
      <c r="E270" s="23">
        <v>-8.2418191000000007</v>
      </c>
      <c r="F270" s="24">
        <v>-7.2009999999999999E-3</v>
      </c>
      <c r="G270" s="15">
        <v>6.6409999999999997E-2</v>
      </c>
    </row>
    <row r="271" spans="1:7" x14ac:dyDescent="0.3">
      <c r="A271" s="25" t="s">
        <v>155</v>
      </c>
      <c r="B271" s="33"/>
      <c r="C271" s="33"/>
      <c r="D271" s="26"/>
      <c r="E271" s="27">
        <v>1193.32</v>
      </c>
      <c r="F271" s="28">
        <v>1</v>
      </c>
      <c r="G271" s="28"/>
    </row>
    <row r="276" spans="1:5" x14ac:dyDescent="0.3">
      <c r="A276" s="1" t="s">
        <v>158</v>
      </c>
    </row>
    <row r="277" spans="1:5" x14ac:dyDescent="0.3">
      <c r="A277" s="47" t="s">
        <v>159</v>
      </c>
      <c r="B277" s="34" t="s">
        <v>112</v>
      </c>
    </row>
    <row r="278" spans="1:5" x14ac:dyDescent="0.3">
      <c r="A278" t="s">
        <v>160</v>
      </c>
    </row>
    <row r="279" spans="1:5" x14ac:dyDescent="0.3">
      <c r="A279" t="s">
        <v>161</v>
      </c>
      <c r="B279" t="s">
        <v>162</v>
      </c>
      <c r="C279" t="s">
        <v>162</v>
      </c>
    </row>
    <row r="280" spans="1:5" x14ac:dyDescent="0.3">
      <c r="B280" s="48">
        <v>45138</v>
      </c>
      <c r="C280" s="48">
        <v>45169</v>
      </c>
    </row>
    <row r="281" spans="1:5" x14ac:dyDescent="0.3">
      <c r="A281" t="s">
        <v>664</v>
      </c>
      <c r="B281">
        <v>11.7235</v>
      </c>
      <c r="C281">
        <v>12.330299999999999</v>
      </c>
      <c r="E281" s="2"/>
    </row>
    <row r="282" spans="1:5" x14ac:dyDescent="0.3">
      <c r="A282" t="s">
        <v>167</v>
      </c>
      <c r="B282">
        <v>11.723599999999999</v>
      </c>
      <c r="C282">
        <v>12.330500000000001</v>
      </c>
      <c r="E282" s="2"/>
    </row>
    <row r="283" spans="1:5" x14ac:dyDescent="0.3">
      <c r="A283" t="s">
        <v>665</v>
      </c>
      <c r="B283">
        <v>11.676</v>
      </c>
      <c r="C283">
        <v>12.272399999999999</v>
      </c>
      <c r="E283" s="2"/>
    </row>
    <row r="284" spans="1:5" x14ac:dyDescent="0.3">
      <c r="A284" t="s">
        <v>631</v>
      </c>
      <c r="B284">
        <v>11.676</v>
      </c>
      <c r="C284">
        <v>12.2723</v>
      </c>
      <c r="E284" s="2"/>
    </row>
    <row r="285" spans="1:5" x14ac:dyDescent="0.3">
      <c r="E285" s="2"/>
    </row>
    <row r="286" spans="1:5" x14ac:dyDescent="0.3">
      <c r="A286" t="s">
        <v>177</v>
      </c>
      <c r="B286" s="34" t="s">
        <v>112</v>
      </c>
    </row>
    <row r="287" spans="1:5" x14ac:dyDescent="0.3">
      <c r="A287" t="s">
        <v>178</v>
      </c>
      <c r="B287" s="34" t="s">
        <v>112</v>
      </c>
    </row>
    <row r="288" spans="1:5" ht="28.95" customHeight="1" x14ac:dyDescent="0.3">
      <c r="A288" s="47" t="s">
        <v>179</v>
      </c>
      <c r="B288" s="34" t="s">
        <v>112</v>
      </c>
    </row>
    <row r="289" spans="1:4" ht="28.95" customHeight="1" x14ac:dyDescent="0.3">
      <c r="A289" s="47" t="s">
        <v>180</v>
      </c>
      <c r="B289" s="34" t="s">
        <v>112</v>
      </c>
    </row>
    <row r="290" spans="1:4" x14ac:dyDescent="0.3">
      <c r="A290" t="s">
        <v>1655</v>
      </c>
      <c r="B290" s="49">
        <v>1.2012240000000001</v>
      </c>
    </row>
    <row r="291" spans="1:4" ht="43.5" customHeight="1" x14ac:dyDescent="0.3">
      <c r="A291" s="47" t="s">
        <v>182</v>
      </c>
      <c r="B291" s="34" t="s">
        <v>112</v>
      </c>
    </row>
    <row r="292" spans="1:4" ht="28.95" customHeight="1" x14ac:dyDescent="0.3">
      <c r="A292" s="47" t="s">
        <v>183</v>
      </c>
      <c r="B292" s="34" t="s">
        <v>112</v>
      </c>
    </row>
    <row r="293" spans="1:4" ht="28.95" customHeight="1" x14ac:dyDescent="0.3">
      <c r="A293" s="47" t="s">
        <v>184</v>
      </c>
      <c r="B293" s="34" t="s">
        <v>112</v>
      </c>
    </row>
    <row r="294" spans="1:4" x14ac:dyDescent="0.3">
      <c r="A294" t="s">
        <v>185</v>
      </c>
      <c r="B294" s="34" t="s">
        <v>112</v>
      </c>
    </row>
    <row r="295" spans="1:4" x14ac:dyDescent="0.3">
      <c r="A295" t="s">
        <v>186</v>
      </c>
      <c r="B295" s="34" t="s">
        <v>112</v>
      </c>
    </row>
    <row r="297" spans="1:4" ht="70.05" customHeight="1" x14ac:dyDescent="0.3">
      <c r="A297" s="72" t="s">
        <v>196</v>
      </c>
      <c r="B297" s="72" t="s">
        <v>197</v>
      </c>
      <c r="C297" s="72" t="s">
        <v>5</v>
      </c>
      <c r="D297" s="72" t="s">
        <v>6</v>
      </c>
    </row>
    <row r="298" spans="1:4" ht="70.05" customHeight="1" x14ac:dyDescent="0.3">
      <c r="A298" s="72" t="s">
        <v>2543</v>
      </c>
      <c r="B298" s="72"/>
      <c r="C298" s="72" t="s">
        <v>80</v>
      </c>
      <c r="D298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04"/>
  <sheetViews>
    <sheetView showGridLines="0" workbookViewId="0">
      <pane ySplit="4" topLeftCell="A5" activePane="bottomLeft" state="frozen"/>
      <selection pane="bottomLeft" activeCell="B7" sqref="B7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2544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2545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1125</v>
      </c>
      <c r="B8" s="30" t="s">
        <v>1126</v>
      </c>
      <c r="C8" s="30" t="s">
        <v>1116</v>
      </c>
      <c r="D8" s="13">
        <v>10350765</v>
      </c>
      <c r="E8" s="14">
        <v>14899.93</v>
      </c>
      <c r="F8" s="15">
        <v>4.0599999999999997E-2</v>
      </c>
      <c r="G8" s="15"/>
    </row>
    <row r="9" spans="1:8" x14ac:dyDescent="0.3">
      <c r="A9" s="12" t="s">
        <v>1233</v>
      </c>
      <c r="B9" s="30" t="s">
        <v>1234</v>
      </c>
      <c r="C9" s="30" t="s">
        <v>1183</v>
      </c>
      <c r="D9" s="13">
        <v>270760</v>
      </c>
      <c r="E9" s="14">
        <v>14541.71</v>
      </c>
      <c r="F9" s="15">
        <v>3.9699999999999999E-2</v>
      </c>
      <c r="G9" s="15"/>
    </row>
    <row r="10" spans="1:8" x14ac:dyDescent="0.3">
      <c r="A10" s="12" t="s">
        <v>1676</v>
      </c>
      <c r="B10" s="30" t="s">
        <v>1677</v>
      </c>
      <c r="C10" s="30" t="s">
        <v>1116</v>
      </c>
      <c r="D10" s="13">
        <v>3781705</v>
      </c>
      <c r="E10" s="14">
        <v>14319.43</v>
      </c>
      <c r="F10" s="15">
        <v>3.9100000000000003E-2</v>
      </c>
      <c r="G10" s="15"/>
    </row>
    <row r="11" spans="1:8" x14ac:dyDescent="0.3">
      <c r="A11" s="12" t="s">
        <v>1682</v>
      </c>
      <c r="B11" s="30" t="s">
        <v>1683</v>
      </c>
      <c r="C11" s="30" t="s">
        <v>1282</v>
      </c>
      <c r="D11" s="13">
        <v>924888</v>
      </c>
      <c r="E11" s="14">
        <v>13602.79</v>
      </c>
      <c r="F11" s="15">
        <v>3.7100000000000001E-2</v>
      </c>
      <c r="G11" s="15"/>
    </row>
    <row r="12" spans="1:8" x14ac:dyDescent="0.3">
      <c r="A12" s="12" t="s">
        <v>1435</v>
      </c>
      <c r="B12" s="30" t="s">
        <v>1436</v>
      </c>
      <c r="C12" s="30" t="s">
        <v>1295</v>
      </c>
      <c r="D12" s="13">
        <v>644137</v>
      </c>
      <c r="E12" s="14">
        <v>13195.79</v>
      </c>
      <c r="F12" s="15">
        <v>3.5999999999999997E-2</v>
      </c>
      <c r="G12" s="15"/>
    </row>
    <row r="13" spans="1:8" x14ac:dyDescent="0.3">
      <c r="A13" s="12" t="s">
        <v>1769</v>
      </c>
      <c r="B13" s="30" t="s">
        <v>1770</v>
      </c>
      <c r="C13" s="30" t="s">
        <v>1288</v>
      </c>
      <c r="D13" s="13">
        <v>644112</v>
      </c>
      <c r="E13" s="14">
        <v>10999.82</v>
      </c>
      <c r="F13" s="15">
        <v>0.03</v>
      </c>
      <c r="G13" s="15"/>
    </row>
    <row r="14" spans="1:8" x14ac:dyDescent="0.3">
      <c r="A14" s="12" t="s">
        <v>1249</v>
      </c>
      <c r="B14" s="30" t="s">
        <v>1250</v>
      </c>
      <c r="C14" s="30" t="s">
        <v>1176</v>
      </c>
      <c r="D14" s="13">
        <v>569455</v>
      </c>
      <c r="E14" s="14">
        <v>10980.8</v>
      </c>
      <c r="F14" s="15">
        <v>0.03</v>
      </c>
      <c r="G14" s="15"/>
    </row>
    <row r="15" spans="1:8" x14ac:dyDescent="0.3">
      <c r="A15" s="12" t="s">
        <v>1291</v>
      </c>
      <c r="B15" s="30" t="s">
        <v>1292</v>
      </c>
      <c r="C15" s="30" t="s">
        <v>1282</v>
      </c>
      <c r="D15" s="13">
        <v>215054</v>
      </c>
      <c r="E15" s="14">
        <v>10760.98</v>
      </c>
      <c r="F15" s="15">
        <v>2.9399999999999999E-2</v>
      </c>
      <c r="G15" s="15"/>
    </row>
    <row r="16" spans="1:8" x14ac:dyDescent="0.3">
      <c r="A16" s="12" t="s">
        <v>1246</v>
      </c>
      <c r="B16" s="30" t="s">
        <v>1247</v>
      </c>
      <c r="C16" s="30" t="s">
        <v>1248</v>
      </c>
      <c r="D16" s="13">
        <v>1336229</v>
      </c>
      <c r="E16" s="14">
        <v>10343.08</v>
      </c>
      <c r="F16" s="15">
        <v>2.8199999999999999E-2</v>
      </c>
      <c r="G16" s="15"/>
    </row>
    <row r="17" spans="1:7" x14ac:dyDescent="0.3">
      <c r="A17" s="12" t="s">
        <v>1356</v>
      </c>
      <c r="B17" s="30" t="s">
        <v>1357</v>
      </c>
      <c r="C17" s="30" t="s">
        <v>1183</v>
      </c>
      <c r="D17" s="13">
        <v>182244</v>
      </c>
      <c r="E17" s="14">
        <v>9962.2800000000007</v>
      </c>
      <c r="F17" s="15">
        <v>2.7199999999999998E-2</v>
      </c>
      <c r="G17" s="15"/>
    </row>
    <row r="18" spans="1:7" x14ac:dyDescent="0.3">
      <c r="A18" s="12" t="s">
        <v>1698</v>
      </c>
      <c r="B18" s="30" t="s">
        <v>1699</v>
      </c>
      <c r="C18" s="30" t="s">
        <v>1276</v>
      </c>
      <c r="D18" s="13">
        <v>202794</v>
      </c>
      <c r="E18" s="14">
        <v>9811.7800000000007</v>
      </c>
      <c r="F18" s="15">
        <v>2.6800000000000001E-2</v>
      </c>
      <c r="G18" s="15"/>
    </row>
    <row r="19" spans="1:7" x14ac:dyDescent="0.3">
      <c r="A19" s="12" t="s">
        <v>2001</v>
      </c>
      <c r="B19" s="30" t="s">
        <v>2002</v>
      </c>
      <c r="C19" s="30" t="s">
        <v>1316</v>
      </c>
      <c r="D19" s="13">
        <v>15207542</v>
      </c>
      <c r="E19" s="14">
        <v>9443.8799999999992</v>
      </c>
      <c r="F19" s="15">
        <v>2.58E-2</v>
      </c>
      <c r="G19" s="15"/>
    </row>
    <row r="20" spans="1:7" x14ac:dyDescent="0.3">
      <c r="A20" s="12" t="s">
        <v>1384</v>
      </c>
      <c r="B20" s="30" t="s">
        <v>1385</v>
      </c>
      <c r="C20" s="30" t="s">
        <v>1152</v>
      </c>
      <c r="D20" s="13">
        <v>440372</v>
      </c>
      <c r="E20" s="14">
        <v>9181.98</v>
      </c>
      <c r="F20" s="15">
        <v>2.5000000000000001E-2</v>
      </c>
      <c r="G20" s="15"/>
    </row>
    <row r="21" spans="1:7" x14ac:dyDescent="0.3">
      <c r="A21" s="12" t="s">
        <v>1349</v>
      </c>
      <c r="B21" s="30" t="s">
        <v>1350</v>
      </c>
      <c r="C21" s="30" t="s">
        <v>1144</v>
      </c>
      <c r="D21" s="13">
        <v>645341</v>
      </c>
      <c r="E21" s="14">
        <v>9163.2000000000007</v>
      </c>
      <c r="F21" s="15">
        <v>2.5000000000000001E-2</v>
      </c>
      <c r="G21" s="15"/>
    </row>
    <row r="22" spans="1:7" x14ac:dyDescent="0.3">
      <c r="A22" s="12" t="s">
        <v>1680</v>
      </c>
      <c r="B22" s="30" t="s">
        <v>1681</v>
      </c>
      <c r="C22" s="30" t="s">
        <v>1248</v>
      </c>
      <c r="D22" s="13">
        <v>1513793</v>
      </c>
      <c r="E22" s="14">
        <v>8924.57</v>
      </c>
      <c r="F22" s="15">
        <v>2.4299999999999999E-2</v>
      </c>
      <c r="G22" s="15"/>
    </row>
    <row r="23" spans="1:7" x14ac:dyDescent="0.3">
      <c r="A23" s="12" t="s">
        <v>1688</v>
      </c>
      <c r="B23" s="30" t="s">
        <v>1689</v>
      </c>
      <c r="C23" s="30" t="s">
        <v>1690</v>
      </c>
      <c r="D23" s="13">
        <v>4816987</v>
      </c>
      <c r="E23" s="14">
        <v>8856.0300000000007</v>
      </c>
      <c r="F23" s="15">
        <v>2.4199999999999999E-2</v>
      </c>
      <c r="G23" s="15"/>
    </row>
    <row r="24" spans="1:7" x14ac:dyDescent="0.3">
      <c r="A24" s="12" t="s">
        <v>1791</v>
      </c>
      <c r="B24" s="30" t="s">
        <v>1792</v>
      </c>
      <c r="C24" s="30" t="s">
        <v>1288</v>
      </c>
      <c r="D24" s="13">
        <v>436967</v>
      </c>
      <c r="E24" s="14">
        <v>8538.5499999999993</v>
      </c>
      <c r="F24" s="15">
        <v>2.3300000000000001E-2</v>
      </c>
      <c r="G24" s="15"/>
    </row>
    <row r="25" spans="1:7" x14ac:dyDescent="0.3">
      <c r="A25" s="12" t="s">
        <v>1179</v>
      </c>
      <c r="B25" s="30" t="s">
        <v>1180</v>
      </c>
      <c r="C25" s="30" t="s">
        <v>1176</v>
      </c>
      <c r="D25" s="13">
        <v>753164</v>
      </c>
      <c r="E25" s="14">
        <v>8449.3700000000008</v>
      </c>
      <c r="F25" s="15">
        <v>2.3E-2</v>
      </c>
      <c r="G25" s="15"/>
    </row>
    <row r="26" spans="1:7" x14ac:dyDescent="0.3">
      <c r="A26" s="12" t="s">
        <v>1400</v>
      </c>
      <c r="B26" s="30" t="s">
        <v>1401</v>
      </c>
      <c r="C26" s="30" t="s">
        <v>1202</v>
      </c>
      <c r="D26" s="13">
        <v>6199718</v>
      </c>
      <c r="E26" s="14">
        <v>8258.02</v>
      </c>
      <c r="F26" s="15">
        <v>2.2499999999999999E-2</v>
      </c>
      <c r="G26" s="15"/>
    </row>
    <row r="27" spans="1:7" x14ac:dyDescent="0.3">
      <c r="A27" s="12" t="s">
        <v>1799</v>
      </c>
      <c r="B27" s="30" t="s">
        <v>1800</v>
      </c>
      <c r="C27" s="30" t="s">
        <v>1288</v>
      </c>
      <c r="D27" s="13">
        <v>485324</v>
      </c>
      <c r="E27" s="14">
        <v>8132.57</v>
      </c>
      <c r="F27" s="15">
        <v>2.2200000000000001E-2</v>
      </c>
      <c r="G27" s="15"/>
    </row>
    <row r="28" spans="1:7" x14ac:dyDescent="0.3">
      <c r="A28" s="12" t="s">
        <v>1721</v>
      </c>
      <c r="B28" s="30" t="s">
        <v>1722</v>
      </c>
      <c r="C28" s="30" t="s">
        <v>1295</v>
      </c>
      <c r="D28" s="13">
        <v>621723</v>
      </c>
      <c r="E28" s="14">
        <v>7836.51</v>
      </c>
      <c r="F28" s="15">
        <v>2.1399999999999999E-2</v>
      </c>
      <c r="G28" s="15"/>
    </row>
    <row r="29" spans="1:7" x14ac:dyDescent="0.3">
      <c r="A29" s="12" t="s">
        <v>1818</v>
      </c>
      <c r="B29" s="30" t="s">
        <v>1819</v>
      </c>
      <c r="C29" s="30" t="s">
        <v>1243</v>
      </c>
      <c r="D29" s="13">
        <v>1481738</v>
      </c>
      <c r="E29" s="14">
        <v>7587.24</v>
      </c>
      <c r="F29" s="15">
        <v>2.07E-2</v>
      </c>
      <c r="G29" s="15"/>
    </row>
    <row r="30" spans="1:7" x14ac:dyDescent="0.3">
      <c r="A30" s="12" t="s">
        <v>1789</v>
      </c>
      <c r="B30" s="30" t="s">
        <v>1790</v>
      </c>
      <c r="C30" s="30" t="s">
        <v>1129</v>
      </c>
      <c r="D30" s="13">
        <v>260923</v>
      </c>
      <c r="E30" s="14">
        <v>7223.65</v>
      </c>
      <c r="F30" s="15">
        <v>1.9699999999999999E-2</v>
      </c>
      <c r="G30" s="15"/>
    </row>
    <row r="31" spans="1:7" x14ac:dyDescent="0.3">
      <c r="A31" s="12" t="s">
        <v>1843</v>
      </c>
      <c r="B31" s="30" t="s">
        <v>1844</v>
      </c>
      <c r="C31" s="30" t="s">
        <v>1129</v>
      </c>
      <c r="D31" s="13">
        <v>403721</v>
      </c>
      <c r="E31" s="14">
        <v>6973.88</v>
      </c>
      <c r="F31" s="15">
        <v>1.9E-2</v>
      </c>
      <c r="G31" s="15"/>
    </row>
    <row r="32" spans="1:7" x14ac:dyDescent="0.3">
      <c r="A32" s="12" t="s">
        <v>1691</v>
      </c>
      <c r="B32" s="30" t="s">
        <v>1692</v>
      </c>
      <c r="C32" s="30" t="s">
        <v>1316</v>
      </c>
      <c r="D32" s="13">
        <v>1150977</v>
      </c>
      <c r="E32" s="14">
        <v>6931.18</v>
      </c>
      <c r="F32" s="15">
        <v>1.89E-2</v>
      </c>
      <c r="G32" s="15"/>
    </row>
    <row r="33" spans="1:7" x14ac:dyDescent="0.3">
      <c r="A33" s="12" t="s">
        <v>1795</v>
      </c>
      <c r="B33" s="30" t="s">
        <v>1796</v>
      </c>
      <c r="C33" s="30" t="s">
        <v>1276</v>
      </c>
      <c r="D33" s="13">
        <v>148836</v>
      </c>
      <c r="E33" s="14">
        <v>6853.67</v>
      </c>
      <c r="F33" s="15">
        <v>1.8700000000000001E-2</v>
      </c>
      <c r="G33" s="15"/>
    </row>
    <row r="34" spans="1:7" x14ac:dyDescent="0.3">
      <c r="A34" s="12" t="s">
        <v>1668</v>
      </c>
      <c r="B34" s="30" t="s">
        <v>1669</v>
      </c>
      <c r="C34" s="30" t="s">
        <v>1176</v>
      </c>
      <c r="D34" s="13">
        <v>479898</v>
      </c>
      <c r="E34" s="14">
        <v>6793.2</v>
      </c>
      <c r="F34" s="15">
        <v>1.8499999999999999E-2</v>
      </c>
      <c r="G34" s="15"/>
    </row>
    <row r="35" spans="1:7" x14ac:dyDescent="0.3">
      <c r="A35" s="12" t="s">
        <v>1239</v>
      </c>
      <c r="B35" s="30" t="s">
        <v>1240</v>
      </c>
      <c r="C35" s="30" t="s">
        <v>1116</v>
      </c>
      <c r="D35" s="13">
        <v>5368149</v>
      </c>
      <c r="E35" s="14">
        <v>6624.3</v>
      </c>
      <c r="F35" s="15">
        <v>1.8100000000000002E-2</v>
      </c>
      <c r="G35" s="15"/>
    </row>
    <row r="36" spans="1:7" x14ac:dyDescent="0.3">
      <c r="A36" s="12" t="s">
        <v>1194</v>
      </c>
      <c r="B36" s="30" t="s">
        <v>1195</v>
      </c>
      <c r="C36" s="30" t="s">
        <v>1152</v>
      </c>
      <c r="D36" s="13">
        <v>196857</v>
      </c>
      <c r="E36" s="14">
        <v>6487.82</v>
      </c>
      <c r="F36" s="15">
        <v>1.77E-2</v>
      </c>
      <c r="G36" s="15"/>
    </row>
    <row r="37" spans="1:7" x14ac:dyDescent="0.3">
      <c r="A37" s="12" t="s">
        <v>1793</v>
      </c>
      <c r="B37" s="30" t="s">
        <v>1794</v>
      </c>
      <c r="C37" s="30" t="s">
        <v>1202</v>
      </c>
      <c r="D37" s="13">
        <v>525232</v>
      </c>
      <c r="E37" s="14">
        <v>5916.21</v>
      </c>
      <c r="F37" s="15">
        <v>1.61E-2</v>
      </c>
      <c r="G37" s="15"/>
    </row>
    <row r="38" spans="1:7" x14ac:dyDescent="0.3">
      <c r="A38" s="12" t="s">
        <v>1441</v>
      </c>
      <c r="B38" s="30" t="s">
        <v>1442</v>
      </c>
      <c r="C38" s="30" t="s">
        <v>1253</v>
      </c>
      <c r="D38" s="13">
        <v>328113</v>
      </c>
      <c r="E38" s="14">
        <v>5400.08</v>
      </c>
      <c r="F38" s="15">
        <v>1.47E-2</v>
      </c>
      <c r="G38" s="15"/>
    </row>
    <row r="39" spans="1:7" x14ac:dyDescent="0.3">
      <c r="A39" s="12" t="s">
        <v>1785</v>
      </c>
      <c r="B39" s="30" t="s">
        <v>1786</v>
      </c>
      <c r="C39" s="30" t="s">
        <v>1288</v>
      </c>
      <c r="D39" s="13">
        <v>173923</v>
      </c>
      <c r="E39" s="14">
        <v>4708.97</v>
      </c>
      <c r="F39" s="15">
        <v>1.2800000000000001E-2</v>
      </c>
      <c r="G39" s="15"/>
    </row>
    <row r="40" spans="1:7" x14ac:dyDescent="0.3">
      <c r="A40" s="12" t="s">
        <v>1339</v>
      </c>
      <c r="B40" s="30" t="s">
        <v>1340</v>
      </c>
      <c r="C40" s="30" t="s">
        <v>1288</v>
      </c>
      <c r="D40" s="13">
        <v>426817</v>
      </c>
      <c r="E40" s="14">
        <v>4568.4399999999996</v>
      </c>
      <c r="F40" s="15">
        <v>1.2500000000000001E-2</v>
      </c>
      <c r="G40" s="15"/>
    </row>
    <row r="41" spans="1:7" x14ac:dyDescent="0.3">
      <c r="A41" s="12" t="s">
        <v>1787</v>
      </c>
      <c r="B41" s="30" t="s">
        <v>1788</v>
      </c>
      <c r="C41" s="30" t="s">
        <v>1375</v>
      </c>
      <c r="D41" s="13">
        <v>889773</v>
      </c>
      <c r="E41" s="14">
        <v>4432.8500000000004</v>
      </c>
      <c r="F41" s="15">
        <v>1.21E-2</v>
      </c>
      <c r="G41" s="15"/>
    </row>
    <row r="42" spans="1:7" x14ac:dyDescent="0.3">
      <c r="A42" s="12" t="s">
        <v>1678</v>
      </c>
      <c r="B42" s="30" t="s">
        <v>1679</v>
      </c>
      <c r="C42" s="30" t="s">
        <v>1288</v>
      </c>
      <c r="D42" s="13">
        <v>117124</v>
      </c>
      <c r="E42" s="14">
        <v>4327.91</v>
      </c>
      <c r="F42" s="15">
        <v>1.18E-2</v>
      </c>
      <c r="G42" s="15"/>
    </row>
    <row r="43" spans="1:7" x14ac:dyDescent="0.3">
      <c r="A43" s="12" t="s">
        <v>1390</v>
      </c>
      <c r="B43" s="30" t="s">
        <v>1391</v>
      </c>
      <c r="C43" s="30" t="s">
        <v>1282</v>
      </c>
      <c r="D43" s="13">
        <v>1415721</v>
      </c>
      <c r="E43" s="14">
        <v>4247.87</v>
      </c>
      <c r="F43" s="15">
        <v>1.1599999999999999E-2</v>
      </c>
      <c r="G43" s="15"/>
    </row>
    <row r="44" spans="1:7" x14ac:dyDescent="0.3">
      <c r="A44" s="12" t="s">
        <v>1866</v>
      </c>
      <c r="B44" s="30" t="s">
        <v>1867</v>
      </c>
      <c r="C44" s="30" t="s">
        <v>1288</v>
      </c>
      <c r="D44" s="13">
        <v>442624</v>
      </c>
      <c r="E44" s="14">
        <v>4214.67</v>
      </c>
      <c r="F44" s="15">
        <v>1.15E-2</v>
      </c>
      <c r="G44" s="15"/>
    </row>
    <row r="45" spans="1:7" x14ac:dyDescent="0.3">
      <c r="A45" s="12" t="s">
        <v>1323</v>
      </c>
      <c r="B45" s="30" t="s">
        <v>1324</v>
      </c>
      <c r="C45" s="30" t="s">
        <v>1157</v>
      </c>
      <c r="D45" s="13">
        <v>398800</v>
      </c>
      <c r="E45" s="14">
        <v>3723.6</v>
      </c>
      <c r="F45" s="15">
        <v>1.0200000000000001E-2</v>
      </c>
      <c r="G45" s="15"/>
    </row>
    <row r="46" spans="1:7" x14ac:dyDescent="0.3">
      <c r="A46" s="12" t="s">
        <v>1797</v>
      </c>
      <c r="B46" s="30" t="s">
        <v>1798</v>
      </c>
      <c r="C46" s="30" t="s">
        <v>1282</v>
      </c>
      <c r="D46" s="13">
        <v>120335</v>
      </c>
      <c r="E46" s="14">
        <v>3489.41</v>
      </c>
      <c r="F46" s="15">
        <v>9.4999999999999998E-3</v>
      </c>
      <c r="G46" s="15"/>
    </row>
    <row r="47" spans="1:7" x14ac:dyDescent="0.3">
      <c r="A47" s="12" t="s">
        <v>1963</v>
      </c>
      <c r="B47" s="30" t="s">
        <v>1964</v>
      </c>
      <c r="C47" s="30" t="s">
        <v>1176</v>
      </c>
      <c r="D47" s="13">
        <v>1135278</v>
      </c>
      <c r="E47" s="14">
        <v>3379.15</v>
      </c>
      <c r="F47" s="15">
        <v>9.1999999999999998E-3</v>
      </c>
      <c r="G47" s="15"/>
    </row>
    <row r="48" spans="1:7" x14ac:dyDescent="0.3">
      <c r="A48" s="12" t="s">
        <v>1801</v>
      </c>
      <c r="B48" s="30" t="s">
        <v>1802</v>
      </c>
      <c r="C48" s="30" t="s">
        <v>1803</v>
      </c>
      <c r="D48" s="13">
        <v>7789</v>
      </c>
      <c r="E48" s="14">
        <v>3087.85</v>
      </c>
      <c r="F48" s="15">
        <v>8.3999999999999995E-3</v>
      </c>
      <c r="G48" s="15"/>
    </row>
    <row r="49" spans="1:7" x14ac:dyDescent="0.3">
      <c r="A49" s="12" t="s">
        <v>1298</v>
      </c>
      <c r="B49" s="30" t="s">
        <v>1299</v>
      </c>
      <c r="C49" s="30" t="s">
        <v>1176</v>
      </c>
      <c r="D49" s="13">
        <v>1690069</v>
      </c>
      <c r="E49" s="14">
        <v>3061.56</v>
      </c>
      <c r="F49" s="15">
        <v>8.3999999999999995E-3</v>
      </c>
      <c r="G49" s="15"/>
    </row>
    <row r="50" spans="1:7" x14ac:dyDescent="0.3">
      <c r="A50" s="12" t="s">
        <v>1161</v>
      </c>
      <c r="B50" s="30" t="s">
        <v>1162</v>
      </c>
      <c r="C50" s="30" t="s">
        <v>1163</v>
      </c>
      <c r="D50" s="13">
        <v>443173</v>
      </c>
      <c r="E50" s="14">
        <v>3033.52</v>
      </c>
      <c r="F50" s="15">
        <v>8.3000000000000001E-3</v>
      </c>
      <c r="G50" s="15"/>
    </row>
    <row r="51" spans="1:7" x14ac:dyDescent="0.3">
      <c r="A51" s="12" t="s">
        <v>1809</v>
      </c>
      <c r="B51" s="30" t="s">
        <v>1810</v>
      </c>
      <c r="C51" s="30" t="s">
        <v>1316</v>
      </c>
      <c r="D51" s="13">
        <v>130380</v>
      </c>
      <c r="E51" s="14">
        <v>3028.92</v>
      </c>
      <c r="F51" s="15">
        <v>8.3000000000000001E-3</v>
      </c>
      <c r="G51" s="15"/>
    </row>
    <row r="52" spans="1:7" x14ac:dyDescent="0.3">
      <c r="A52" s="12" t="s">
        <v>1822</v>
      </c>
      <c r="B52" s="30" t="s">
        <v>1823</v>
      </c>
      <c r="C52" s="30" t="s">
        <v>1219</v>
      </c>
      <c r="D52" s="13">
        <v>10283131</v>
      </c>
      <c r="E52" s="14">
        <v>2524.5100000000002</v>
      </c>
      <c r="F52" s="15">
        <v>6.8999999999999999E-3</v>
      </c>
      <c r="G52" s="15"/>
    </row>
    <row r="53" spans="1:7" x14ac:dyDescent="0.3">
      <c r="A53" s="12" t="s">
        <v>1725</v>
      </c>
      <c r="B53" s="30" t="s">
        <v>1726</v>
      </c>
      <c r="C53" s="30" t="s">
        <v>1129</v>
      </c>
      <c r="D53" s="13">
        <v>223444</v>
      </c>
      <c r="E53" s="14">
        <v>2176.23</v>
      </c>
      <c r="F53" s="15">
        <v>5.8999999999999999E-3</v>
      </c>
      <c r="G53" s="15"/>
    </row>
    <row r="54" spans="1:7" x14ac:dyDescent="0.3">
      <c r="A54" s="12" t="s">
        <v>1813</v>
      </c>
      <c r="B54" s="30" t="s">
        <v>1814</v>
      </c>
      <c r="C54" s="30" t="s">
        <v>1253</v>
      </c>
      <c r="D54" s="13">
        <v>104881</v>
      </c>
      <c r="E54" s="14">
        <v>1887.7</v>
      </c>
      <c r="F54" s="15">
        <v>5.1000000000000004E-3</v>
      </c>
      <c r="G54" s="15"/>
    </row>
    <row r="55" spans="1:7" x14ac:dyDescent="0.3">
      <c r="A55" s="12" t="s">
        <v>1950</v>
      </c>
      <c r="B55" s="30" t="s">
        <v>1951</v>
      </c>
      <c r="C55" s="30" t="s">
        <v>1288</v>
      </c>
      <c r="D55" s="13">
        <v>41994</v>
      </c>
      <c r="E55" s="14">
        <v>1871.97</v>
      </c>
      <c r="F55" s="15">
        <v>5.1000000000000004E-3</v>
      </c>
      <c r="G55" s="15"/>
    </row>
    <row r="56" spans="1:7" x14ac:dyDescent="0.3">
      <c r="A56" s="12" t="s">
        <v>1670</v>
      </c>
      <c r="B56" s="30" t="s">
        <v>1671</v>
      </c>
      <c r="C56" s="30" t="s">
        <v>1253</v>
      </c>
      <c r="D56" s="13">
        <v>301275</v>
      </c>
      <c r="E56" s="14">
        <v>1785.96</v>
      </c>
      <c r="F56" s="15">
        <v>4.8999999999999998E-3</v>
      </c>
      <c r="G56" s="15"/>
    </row>
    <row r="57" spans="1:7" x14ac:dyDescent="0.3">
      <c r="A57" s="12" t="s">
        <v>1270</v>
      </c>
      <c r="B57" s="30" t="s">
        <v>1271</v>
      </c>
      <c r="C57" s="30" t="s">
        <v>1253</v>
      </c>
      <c r="D57" s="13">
        <v>156767</v>
      </c>
      <c r="E57" s="14">
        <v>1757.12</v>
      </c>
      <c r="F57" s="15">
        <v>4.7999999999999996E-3</v>
      </c>
      <c r="G57" s="15"/>
    </row>
    <row r="58" spans="1:7" x14ac:dyDescent="0.3">
      <c r="A58" s="12" t="s">
        <v>1196</v>
      </c>
      <c r="B58" s="30" t="s">
        <v>1197</v>
      </c>
      <c r="C58" s="30" t="s">
        <v>1116</v>
      </c>
      <c r="D58" s="13">
        <v>547382</v>
      </c>
      <c r="E58" s="14">
        <v>1753.81</v>
      </c>
      <c r="F58" s="15">
        <v>4.7999999999999996E-3</v>
      </c>
      <c r="G58" s="15"/>
    </row>
    <row r="59" spans="1:7" x14ac:dyDescent="0.3">
      <c r="A59" s="12" t="s">
        <v>1811</v>
      </c>
      <c r="B59" s="30" t="s">
        <v>1812</v>
      </c>
      <c r="C59" s="30" t="s">
        <v>1265</v>
      </c>
      <c r="D59" s="13">
        <v>129033</v>
      </c>
      <c r="E59" s="14">
        <v>1628.01</v>
      </c>
      <c r="F59" s="15">
        <v>4.4000000000000003E-3</v>
      </c>
      <c r="G59" s="15"/>
    </row>
    <row r="60" spans="1:7" x14ac:dyDescent="0.3">
      <c r="A60" s="12" t="s">
        <v>1894</v>
      </c>
      <c r="B60" s="30" t="s">
        <v>1895</v>
      </c>
      <c r="C60" s="30" t="s">
        <v>1661</v>
      </c>
      <c r="D60" s="13">
        <v>536609</v>
      </c>
      <c r="E60" s="14">
        <v>1478.89</v>
      </c>
      <c r="F60" s="15">
        <v>4.0000000000000001E-3</v>
      </c>
      <c r="G60" s="15"/>
    </row>
    <row r="61" spans="1:7" x14ac:dyDescent="0.3">
      <c r="A61" s="12" t="s">
        <v>1706</v>
      </c>
      <c r="B61" s="30" t="s">
        <v>1707</v>
      </c>
      <c r="C61" s="30" t="s">
        <v>1219</v>
      </c>
      <c r="D61" s="13">
        <v>280944</v>
      </c>
      <c r="E61" s="14">
        <v>1411.88</v>
      </c>
      <c r="F61" s="15">
        <v>3.8999999999999998E-3</v>
      </c>
      <c r="G61" s="15"/>
    </row>
    <row r="62" spans="1:7" x14ac:dyDescent="0.3">
      <c r="A62" s="12" t="s">
        <v>1872</v>
      </c>
      <c r="B62" s="30" t="s">
        <v>1873</v>
      </c>
      <c r="C62" s="30" t="s">
        <v>1152</v>
      </c>
      <c r="D62" s="13">
        <v>135728</v>
      </c>
      <c r="E62" s="14">
        <v>914.87</v>
      </c>
      <c r="F62" s="15">
        <v>2.5000000000000001E-3</v>
      </c>
      <c r="G62" s="15"/>
    </row>
    <row r="63" spans="1:7" x14ac:dyDescent="0.3">
      <c r="A63" s="12" t="s">
        <v>1380</v>
      </c>
      <c r="B63" s="30" t="s">
        <v>1381</v>
      </c>
      <c r="C63" s="30" t="s">
        <v>1176</v>
      </c>
      <c r="D63" s="13">
        <v>101660</v>
      </c>
      <c r="E63" s="14">
        <v>763.82</v>
      </c>
      <c r="F63" s="15">
        <v>2.0999999999999999E-3</v>
      </c>
      <c r="G63" s="15"/>
    </row>
    <row r="64" spans="1:7" x14ac:dyDescent="0.3">
      <c r="A64" s="16" t="s">
        <v>120</v>
      </c>
      <c r="B64" s="31"/>
      <c r="C64" s="31"/>
      <c r="D64" s="17"/>
      <c r="E64" s="37">
        <v>356253.79</v>
      </c>
      <c r="F64" s="38">
        <v>0.97189999999999999</v>
      </c>
      <c r="G64" s="20"/>
    </row>
    <row r="65" spans="1:7" x14ac:dyDescent="0.3">
      <c r="A65" s="16" t="s">
        <v>1453</v>
      </c>
      <c r="B65" s="30"/>
      <c r="C65" s="30"/>
      <c r="D65" s="13"/>
      <c r="E65" s="14"/>
      <c r="F65" s="15"/>
      <c r="G65" s="15"/>
    </row>
    <row r="66" spans="1:7" x14ac:dyDescent="0.3">
      <c r="A66" s="16" t="s">
        <v>120</v>
      </c>
      <c r="B66" s="30"/>
      <c r="C66" s="30"/>
      <c r="D66" s="13"/>
      <c r="E66" s="39" t="s">
        <v>112</v>
      </c>
      <c r="F66" s="40" t="s">
        <v>112</v>
      </c>
      <c r="G66" s="15"/>
    </row>
    <row r="67" spans="1:7" x14ac:dyDescent="0.3">
      <c r="A67" s="21" t="s">
        <v>150</v>
      </c>
      <c r="B67" s="32"/>
      <c r="C67" s="32"/>
      <c r="D67" s="22"/>
      <c r="E67" s="27">
        <v>356253.79</v>
      </c>
      <c r="F67" s="28">
        <v>0.97189999999999999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151</v>
      </c>
      <c r="B70" s="30"/>
      <c r="C70" s="30"/>
      <c r="D70" s="13"/>
      <c r="E70" s="14"/>
      <c r="F70" s="15"/>
      <c r="G70" s="15"/>
    </row>
    <row r="71" spans="1:7" x14ac:dyDescent="0.3">
      <c r="A71" s="12" t="s">
        <v>152</v>
      </c>
      <c r="B71" s="30"/>
      <c r="C71" s="30"/>
      <c r="D71" s="13"/>
      <c r="E71" s="14">
        <v>10596.07</v>
      </c>
      <c r="F71" s="15">
        <v>2.8899999999999999E-2</v>
      </c>
      <c r="G71" s="15">
        <v>6.6409999999999997E-2</v>
      </c>
    </row>
    <row r="72" spans="1:7" x14ac:dyDescent="0.3">
      <c r="A72" s="16" t="s">
        <v>120</v>
      </c>
      <c r="B72" s="31"/>
      <c r="C72" s="31"/>
      <c r="D72" s="17"/>
      <c r="E72" s="37">
        <v>10596.07</v>
      </c>
      <c r="F72" s="38">
        <v>2.8899999999999999E-2</v>
      </c>
      <c r="G72" s="20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21" t="s">
        <v>150</v>
      </c>
      <c r="B74" s="32"/>
      <c r="C74" s="32"/>
      <c r="D74" s="22"/>
      <c r="E74" s="18">
        <v>10596.07</v>
      </c>
      <c r="F74" s="19">
        <v>2.8899999999999999E-2</v>
      </c>
      <c r="G74" s="20"/>
    </row>
    <row r="75" spans="1:7" x14ac:dyDescent="0.3">
      <c r="A75" s="12" t="s">
        <v>153</v>
      </c>
      <c r="B75" s="30"/>
      <c r="C75" s="30"/>
      <c r="D75" s="13"/>
      <c r="E75" s="14">
        <v>1.9279044999999999</v>
      </c>
      <c r="F75" s="15">
        <v>5.0000000000000004E-6</v>
      </c>
      <c r="G75" s="15"/>
    </row>
    <row r="76" spans="1:7" x14ac:dyDescent="0.3">
      <c r="A76" s="12" t="s">
        <v>154</v>
      </c>
      <c r="B76" s="30"/>
      <c r="C76" s="30"/>
      <c r="D76" s="13"/>
      <c r="E76" s="23">
        <v>-256.4979045</v>
      </c>
      <c r="F76" s="24">
        <v>-8.0500000000000005E-4</v>
      </c>
      <c r="G76" s="15">
        <v>6.6409999999999997E-2</v>
      </c>
    </row>
    <row r="77" spans="1:7" x14ac:dyDescent="0.3">
      <c r="A77" s="25" t="s">
        <v>155</v>
      </c>
      <c r="B77" s="33"/>
      <c r="C77" s="33"/>
      <c r="D77" s="26"/>
      <c r="E77" s="27">
        <v>366595.29</v>
      </c>
      <c r="F77" s="28">
        <v>1</v>
      </c>
      <c r="G77" s="28"/>
    </row>
    <row r="82" spans="1:5" x14ac:dyDescent="0.3">
      <c r="A82" s="1" t="s">
        <v>158</v>
      </c>
    </row>
    <row r="83" spans="1:5" x14ac:dyDescent="0.3">
      <c r="A83" s="47" t="s">
        <v>159</v>
      </c>
      <c r="B83" s="34" t="s">
        <v>112</v>
      </c>
    </row>
    <row r="84" spans="1:5" x14ac:dyDescent="0.3">
      <c r="A84" t="s">
        <v>160</v>
      </c>
    </row>
    <row r="85" spans="1:5" x14ac:dyDescent="0.3">
      <c r="A85" t="s">
        <v>161</v>
      </c>
      <c r="B85" t="s">
        <v>162</v>
      </c>
      <c r="C85" t="s">
        <v>162</v>
      </c>
    </row>
    <row r="86" spans="1:5" x14ac:dyDescent="0.3">
      <c r="B86" s="48">
        <v>45138</v>
      </c>
      <c r="C86" s="48">
        <v>45169</v>
      </c>
    </row>
    <row r="87" spans="1:5" x14ac:dyDescent="0.3">
      <c r="A87" t="s">
        <v>166</v>
      </c>
      <c r="B87">
        <v>68.787000000000006</v>
      </c>
      <c r="C87">
        <v>71.268000000000001</v>
      </c>
      <c r="E87" s="2"/>
    </row>
    <row r="88" spans="1:5" x14ac:dyDescent="0.3">
      <c r="A88" t="s">
        <v>167</v>
      </c>
      <c r="B88">
        <v>50.156999999999996</v>
      </c>
      <c r="C88">
        <v>51.965000000000003</v>
      </c>
      <c r="E88" s="2"/>
    </row>
    <row r="89" spans="1:5" x14ac:dyDescent="0.3">
      <c r="A89" t="s">
        <v>630</v>
      </c>
      <c r="B89">
        <v>60.517000000000003</v>
      </c>
      <c r="C89">
        <v>62.624000000000002</v>
      </c>
      <c r="E89" s="2"/>
    </row>
    <row r="90" spans="1:5" x14ac:dyDescent="0.3">
      <c r="A90" t="s">
        <v>631</v>
      </c>
      <c r="B90">
        <v>34.890999999999998</v>
      </c>
      <c r="C90">
        <v>36.104999999999997</v>
      </c>
      <c r="E90" s="2"/>
    </row>
    <row r="91" spans="1:5" x14ac:dyDescent="0.3">
      <c r="E91" s="2"/>
    </row>
    <row r="92" spans="1:5" x14ac:dyDescent="0.3">
      <c r="A92" t="s">
        <v>177</v>
      </c>
      <c r="B92" s="34" t="s">
        <v>112</v>
      </c>
    </row>
    <row r="93" spans="1:5" x14ac:dyDescent="0.3">
      <c r="A93" t="s">
        <v>178</v>
      </c>
      <c r="B93" s="34" t="s">
        <v>112</v>
      </c>
    </row>
    <row r="94" spans="1:5" ht="28.95" customHeight="1" x14ac:dyDescent="0.3">
      <c r="A94" s="47" t="s">
        <v>179</v>
      </c>
      <c r="B94" s="34" t="s">
        <v>112</v>
      </c>
    </row>
    <row r="95" spans="1:5" ht="28.95" customHeight="1" x14ac:dyDescent="0.3">
      <c r="A95" s="47" t="s">
        <v>180</v>
      </c>
      <c r="B95" s="34" t="s">
        <v>112</v>
      </c>
    </row>
    <row r="96" spans="1:5" x14ac:dyDescent="0.3">
      <c r="A96" t="s">
        <v>1655</v>
      </c>
      <c r="B96" s="49">
        <v>0.53937199999999996</v>
      </c>
    </row>
    <row r="97" spans="1:4" ht="43.5" customHeight="1" x14ac:dyDescent="0.3">
      <c r="A97" s="47" t="s">
        <v>182</v>
      </c>
      <c r="B97" s="34" t="s">
        <v>112</v>
      </c>
    </row>
    <row r="98" spans="1:4" ht="28.95" customHeight="1" x14ac:dyDescent="0.3">
      <c r="A98" s="47" t="s">
        <v>183</v>
      </c>
      <c r="B98" s="34" t="s">
        <v>112</v>
      </c>
    </row>
    <row r="99" spans="1:4" ht="28.95" customHeight="1" x14ac:dyDescent="0.3">
      <c r="A99" s="47" t="s">
        <v>184</v>
      </c>
      <c r="B99" s="34" t="s">
        <v>112</v>
      </c>
    </row>
    <row r="100" spans="1:4" x14ac:dyDescent="0.3">
      <c r="A100" t="s">
        <v>185</v>
      </c>
      <c r="B100" s="34" t="s">
        <v>112</v>
      </c>
    </row>
    <row r="101" spans="1:4" x14ac:dyDescent="0.3">
      <c r="A101" t="s">
        <v>186</v>
      </c>
      <c r="B101" s="34" t="s">
        <v>112</v>
      </c>
    </row>
    <row r="103" spans="1:4" ht="70.05" customHeight="1" x14ac:dyDescent="0.3">
      <c r="A103" s="72" t="s">
        <v>196</v>
      </c>
      <c r="B103" s="72" t="s">
        <v>197</v>
      </c>
      <c r="C103" s="72" t="s">
        <v>5</v>
      </c>
      <c r="D103" s="72" t="s">
        <v>6</v>
      </c>
    </row>
    <row r="104" spans="1:4" ht="70.05" customHeight="1" x14ac:dyDescent="0.3">
      <c r="A104" s="72" t="s">
        <v>2546</v>
      </c>
      <c r="B104" s="72"/>
      <c r="C104" s="72" t="s">
        <v>82</v>
      </c>
      <c r="D104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1"/>
  <sheetViews>
    <sheetView showGridLines="0" workbookViewId="0">
      <pane ySplit="4" topLeftCell="A5" activePane="bottomLeft" state="frozen"/>
      <selection pane="bottomLeft" activeCell="A7" sqref="A7"/>
    </sheetView>
  </sheetViews>
  <sheetFormatPr defaultRowHeight="14.4" x14ac:dyDescent="0.3"/>
  <cols>
    <col min="1" max="1" width="56.5546875" bestFit="1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2547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2548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795</v>
      </c>
      <c r="B10" s="30"/>
      <c r="C10" s="30"/>
      <c r="D10" s="13"/>
      <c r="E10" s="14"/>
      <c r="F10" s="15"/>
      <c r="G10" s="15"/>
    </row>
    <row r="11" spans="1:8" x14ac:dyDescent="0.3">
      <c r="A11" s="12" t="s">
        <v>2549</v>
      </c>
      <c r="B11" s="30" t="s">
        <v>2550</v>
      </c>
      <c r="C11" s="30"/>
      <c r="D11" s="13">
        <v>6609435</v>
      </c>
      <c r="E11" s="14">
        <v>3429.64</v>
      </c>
      <c r="F11" s="15">
        <v>0.50080000000000002</v>
      </c>
      <c r="G11" s="15"/>
    </row>
    <row r="12" spans="1:8" x14ac:dyDescent="0.3">
      <c r="A12" s="12" t="s">
        <v>2551</v>
      </c>
      <c r="B12" s="30" t="s">
        <v>2552</v>
      </c>
      <c r="C12" s="30"/>
      <c r="D12" s="13">
        <v>4504410</v>
      </c>
      <c r="E12" s="14">
        <v>3417.5</v>
      </c>
      <c r="F12" s="15">
        <v>0.499</v>
      </c>
      <c r="G12" s="15"/>
    </row>
    <row r="13" spans="1:8" x14ac:dyDescent="0.3">
      <c r="A13" s="16" t="s">
        <v>120</v>
      </c>
      <c r="B13" s="31"/>
      <c r="C13" s="31"/>
      <c r="D13" s="17"/>
      <c r="E13" s="18">
        <v>6847.14</v>
      </c>
      <c r="F13" s="19">
        <v>0.99980000000000002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150</v>
      </c>
      <c r="B15" s="32"/>
      <c r="C15" s="32"/>
      <c r="D15" s="22"/>
      <c r="E15" s="18">
        <v>6847.14</v>
      </c>
      <c r="F15" s="19">
        <v>0.99980000000000002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151</v>
      </c>
      <c r="B17" s="30"/>
      <c r="C17" s="30"/>
      <c r="D17" s="13"/>
      <c r="E17" s="14"/>
      <c r="F17" s="15"/>
      <c r="G17" s="15"/>
    </row>
    <row r="18" spans="1:7" x14ac:dyDescent="0.3">
      <c r="A18" s="12" t="s">
        <v>152</v>
      </c>
      <c r="B18" s="30"/>
      <c r="C18" s="30"/>
      <c r="D18" s="13"/>
      <c r="E18" s="14">
        <v>15</v>
      </c>
      <c r="F18" s="15">
        <v>2.2000000000000001E-3</v>
      </c>
      <c r="G18" s="15">
        <v>6.6409999999999997E-2</v>
      </c>
    </row>
    <row r="19" spans="1:7" x14ac:dyDescent="0.3">
      <c r="A19" s="16" t="s">
        <v>120</v>
      </c>
      <c r="B19" s="31"/>
      <c r="C19" s="31"/>
      <c r="D19" s="17"/>
      <c r="E19" s="18">
        <v>15</v>
      </c>
      <c r="F19" s="19">
        <v>2.2000000000000001E-3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21" t="s">
        <v>150</v>
      </c>
      <c r="B21" s="32"/>
      <c r="C21" s="32"/>
      <c r="D21" s="22"/>
      <c r="E21" s="18">
        <v>15</v>
      </c>
      <c r="F21" s="19">
        <v>2.2000000000000001E-3</v>
      </c>
      <c r="G21" s="20"/>
    </row>
    <row r="22" spans="1:7" x14ac:dyDescent="0.3">
      <c r="A22" s="12" t="s">
        <v>153</v>
      </c>
      <c r="B22" s="30"/>
      <c r="C22" s="30"/>
      <c r="D22" s="13"/>
      <c r="E22" s="14">
        <v>2.7287000000000001E-3</v>
      </c>
      <c r="F22" s="15">
        <v>0</v>
      </c>
      <c r="G22" s="15"/>
    </row>
    <row r="23" spans="1:7" x14ac:dyDescent="0.3">
      <c r="A23" s="12" t="s">
        <v>154</v>
      </c>
      <c r="B23" s="30"/>
      <c r="C23" s="30"/>
      <c r="D23" s="13"/>
      <c r="E23" s="23">
        <v>-13.2027287</v>
      </c>
      <c r="F23" s="24">
        <v>-2E-3</v>
      </c>
      <c r="G23" s="15">
        <v>6.6409999999999997E-2</v>
      </c>
    </row>
    <row r="24" spans="1:7" x14ac:dyDescent="0.3">
      <c r="A24" s="25" t="s">
        <v>155</v>
      </c>
      <c r="B24" s="33"/>
      <c r="C24" s="33"/>
      <c r="D24" s="26"/>
      <c r="E24" s="27">
        <v>6848.94</v>
      </c>
      <c r="F24" s="28">
        <v>1</v>
      </c>
      <c r="G24" s="28"/>
    </row>
    <row r="29" spans="1:7" x14ac:dyDescent="0.3">
      <c r="A29" s="1" t="s">
        <v>158</v>
      </c>
    </row>
    <row r="30" spans="1:7" x14ac:dyDescent="0.3">
      <c r="A30" s="47" t="s">
        <v>159</v>
      </c>
      <c r="B30" s="34" t="s">
        <v>112</v>
      </c>
    </row>
    <row r="31" spans="1:7" x14ac:dyDescent="0.3">
      <c r="A31" t="s">
        <v>160</v>
      </c>
    </row>
    <row r="32" spans="1:7" x14ac:dyDescent="0.3">
      <c r="A32" t="s">
        <v>161</v>
      </c>
      <c r="B32" t="s">
        <v>162</v>
      </c>
      <c r="C32" t="s">
        <v>162</v>
      </c>
    </row>
    <row r="33" spans="1:5" x14ac:dyDescent="0.3">
      <c r="B33" s="48">
        <v>45138</v>
      </c>
      <c r="C33" s="48">
        <v>45169</v>
      </c>
    </row>
    <row r="34" spans="1:5" x14ac:dyDescent="0.3">
      <c r="A34" t="s">
        <v>166</v>
      </c>
      <c r="B34">
        <v>12.313000000000001</v>
      </c>
      <c r="C34">
        <v>12.347</v>
      </c>
      <c r="E34" s="2"/>
    </row>
    <row r="35" spans="1:5" x14ac:dyDescent="0.3">
      <c r="A35" t="s">
        <v>167</v>
      </c>
      <c r="B35">
        <v>12.314</v>
      </c>
      <c r="C35">
        <v>12.348000000000001</v>
      </c>
      <c r="E35" s="2"/>
    </row>
    <row r="36" spans="1:5" x14ac:dyDescent="0.3">
      <c r="A36" t="s">
        <v>630</v>
      </c>
      <c r="B36">
        <v>12.269</v>
      </c>
      <c r="C36">
        <v>12.298</v>
      </c>
      <c r="E36" s="2"/>
    </row>
    <row r="37" spans="1:5" x14ac:dyDescent="0.3">
      <c r="A37" t="s">
        <v>631</v>
      </c>
      <c r="B37">
        <v>12.269</v>
      </c>
      <c r="C37">
        <v>12.298</v>
      </c>
      <c r="E37" s="2"/>
    </row>
    <row r="38" spans="1:5" x14ac:dyDescent="0.3">
      <c r="E38" s="2"/>
    </row>
    <row r="39" spans="1:5" x14ac:dyDescent="0.3">
      <c r="A39" t="s">
        <v>177</v>
      </c>
      <c r="B39" s="34" t="s">
        <v>112</v>
      </c>
    </row>
    <row r="40" spans="1:5" x14ac:dyDescent="0.3">
      <c r="A40" t="s">
        <v>178</v>
      </c>
      <c r="B40" s="34" t="s">
        <v>112</v>
      </c>
    </row>
    <row r="41" spans="1:5" ht="28.95" customHeight="1" x14ac:dyDescent="0.3">
      <c r="A41" s="47" t="s">
        <v>179</v>
      </c>
      <c r="B41" s="34" t="s">
        <v>112</v>
      </c>
    </row>
    <row r="42" spans="1:5" ht="28.95" customHeight="1" x14ac:dyDescent="0.3">
      <c r="A42" s="47" t="s">
        <v>180</v>
      </c>
      <c r="B42" s="34" t="s">
        <v>112</v>
      </c>
    </row>
    <row r="43" spans="1:5" x14ac:dyDescent="0.3">
      <c r="A43" t="s">
        <v>181</v>
      </c>
      <c r="B43" s="34" t="s">
        <v>112</v>
      </c>
    </row>
    <row r="44" spans="1:5" ht="28.95" customHeight="1" x14ac:dyDescent="0.3">
      <c r="A44" s="47" t="s">
        <v>182</v>
      </c>
      <c r="B44" s="34" t="s">
        <v>112</v>
      </c>
    </row>
    <row r="45" spans="1:5" ht="28.95" customHeight="1" x14ac:dyDescent="0.3">
      <c r="A45" s="47" t="s">
        <v>183</v>
      </c>
      <c r="B45" s="34" t="s">
        <v>112</v>
      </c>
    </row>
    <row r="46" spans="1:5" ht="28.95" customHeight="1" x14ac:dyDescent="0.3">
      <c r="A46" s="47" t="s">
        <v>184</v>
      </c>
      <c r="B46" s="34" t="s">
        <v>112</v>
      </c>
    </row>
    <row r="47" spans="1:5" x14ac:dyDescent="0.3">
      <c r="A47" t="s">
        <v>185</v>
      </c>
      <c r="B47" s="34" t="s">
        <v>112</v>
      </c>
    </row>
    <row r="48" spans="1:5" x14ac:dyDescent="0.3">
      <c r="A48" t="s">
        <v>186</v>
      </c>
      <c r="B48" s="34" t="s">
        <v>112</v>
      </c>
    </row>
    <row r="50" spans="1:4" ht="70.05" customHeight="1" x14ac:dyDescent="0.3">
      <c r="A50" s="72" t="s">
        <v>196</v>
      </c>
      <c r="B50" s="72" t="s">
        <v>197</v>
      </c>
      <c r="C50" s="72" t="s">
        <v>5</v>
      </c>
      <c r="D50" s="72" t="s">
        <v>6</v>
      </c>
    </row>
    <row r="51" spans="1:4" ht="70.05" customHeight="1" x14ac:dyDescent="0.3">
      <c r="A51" s="72" t="s">
        <v>2553</v>
      </c>
      <c r="B51" s="72"/>
      <c r="C51" s="72" t="s">
        <v>84</v>
      </c>
      <c r="D5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49"/>
  <sheetViews>
    <sheetView showGridLines="0" workbookViewId="0">
      <pane ySplit="4" topLeftCell="A53" activePane="bottomLeft" state="frozen"/>
      <selection pane="bottomLeft" activeCell="B55" sqref="B5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2554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2555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113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114</v>
      </c>
      <c r="B11" s="30"/>
      <c r="C11" s="30"/>
      <c r="D11" s="13"/>
      <c r="E11" s="14"/>
      <c r="F11" s="15"/>
      <c r="G11" s="15"/>
    </row>
    <row r="12" spans="1:8" x14ac:dyDescent="0.3">
      <c r="A12" s="12" t="s">
        <v>2556</v>
      </c>
      <c r="B12" s="30" t="s">
        <v>2557</v>
      </c>
      <c r="C12" s="30" t="s">
        <v>117</v>
      </c>
      <c r="D12" s="13">
        <v>10000000</v>
      </c>
      <c r="E12" s="14">
        <v>9938.2000000000007</v>
      </c>
      <c r="F12" s="15">
        <v>4.0500000000000001E-2</v>
      </c>
      <c r="G12" s="15">
        <v>6.6756999999999997E-2</v>
      </c>
    </row>
    <row r="13" spans="1:8" x14ac:dyDescent="0.3">
      <c r="A13" s="12" t="s">
        <v>2558</v>
      </c>
      <c r="B13" s="30" t="s">
        <v>2559</v>
      </c>
      <c r="C13" s="30" t="s">
        <v>117</v>
      </c>
      <c r="D13" s="13">
        <v>5000000</v>
      </c>
      <c r="E13" s="14">
        <v>4988.2700000000004</v>
      </c>
      <c r="F13" s="15">
        <v>2.0299999999999999E-2</v>
      </c>
      <c r="G13" s="15">
        <v>6.6066E-2</v>
      </c>
    </row>
    <row r="14" spans="1:8" x14ac:dyDescent="0.3">
      <c r="A14" s="12" t="s">
        <v>2560</v>
      </c>
      <c r="B14" s="30" t="s">
        <v>2561</v>
      </c>
      <c r="C14" s="30" t="s">
        <v>117</v>
      </c>
      <c r="D14" s="13">
        <v>5000000</v>
      </c>
      <c r="E14" s="14">
        <v>4962.8500000000004</v>
      </c>
      <c r="F14" s="15">
        <v>2.0199999999999999E-2</v>
      </c>
      <c r="G14" s="15">
        <v>6.6654000000000005E-2</v>
      </c>
    </row>
    <row r="15" spans="1:8" x14ac:dyDescent="0.3">
      <c r="A15" s="12" t="s">
        <v>2562</v>
      </c>
      <c r="B15" s="30" t="s">
        <v>2563</v>
      </c>
      <c r="C15" s="30" t="s">
        <v>117</v>
      </c>
      <c r="D15" s="13">
        <v>5000000</v>
      </c>
      <c r="E15" s="14">
        <v>4962.8500000000004</v>
      </c>
      <c r="F15" s="15">
        <v>2.0199999999999999E-2</v>
      </c>
      <c r="G15" s="15">
        <v>6.6654000000000005E-2</v>
      </c>
    </row>
    <row r="16" spans="1:8" x14ac:dyDescent="0.3">
      <c r="A16" s="12" t="s">
        <v>1774</v>
      </c>
      <c r="B16" s="30" t="s">
        <v>1775</v>
      </c>
      <c r="C16" s="30" t="s">
        <v>117</v>
      </c>
      <c r="D16" s="13">
        <v>5000000</v>
      </c>
      <c r="E16" s="14">
        <v>4943.45</v>
      </c>
      <c r="F16" s="15">
        <v>2.01E-2</v>
      </c>
      <c r="G16" s="15">
        <v>6.7350999999999994E-2</v>
      </c>
    </row>
    <row r="17" spans="1:7" x14ac:dyDescent="0.3">
      <c r="A17" s="12" t="s">
        <v>2564</v>
      </c>
      <c r="B17" s="30" t="s">
        <v>2565</v>
      </c>
      <c r="C17" s="30" t="s">
        <v>117</v>
      </c>
      <c r="D17" s="13">
        <v>5000000</v>
      </c>
      <c r="E17" s="14">
        <v>4936.99</v>
      </c>
      <c r="F17" s="15">
        <v>2.01E-2</v>
      </c>
      <c r="G17" s="15">
        <v>6.7516000000000007E-2</v>
      </c>
    </row>
    <row r="18" spans="1:7" x14ac:dyDescent="0.3">
      <c r="A18" s="12" t="s">
        <v>1630</v>
      </c>
      <c r="B18" s="30" t="s">
        <v>1631</v>
      </c>
      <c r="C18" s="30" t="s">
        <v>117</v>
      </c>
      <c r="D18" s="13">
        <v>5000000</v>
      </c>
      <c r="E18" s="14">
        <v>4936.92</v>
      </c>
      <c r="F18" s="15">
        <v>2.01E-2</v>
      </c>
      <c r="G18" s="15">
        <v>6.7589999999999997E-2</v>
      </c>
    </row>
    <row r="19" spans="1:7" x14ac:dyDescent="0.3">
      <c r="A19" s="12" t="s">
        <v>2566</v>
      </c>
      <c r="B19" s="30" t="s">
        <v>2567</v>
      </c>
      <c r="C19" s="30" t="s">
        <v>117</v>
      </c>
      <c r="D19" s="13">
        <v>5000000</v>
      </c>
      <c r="E19" s="14">
        <v>4917.91</v>
      </c>
      <c r="F19" s="15">
        <v>0.02</v>
      </c>
      <c r="G19" s="15">
        <v>6.7699999999999996E-2</v>
      </c>
    </row>
    <row r="20" spans="1:7" x14ac:dyDescent="0.3">
      <c r="A20" s="12" t="s">
        <v>1618</v>
      </c>
      <c r="B20" s="30" t="s">
        <v>1619</v>
      </c>
      <c r="C20" s="30" t="s">
        <v>117</v>
      </c>
      <c r="D20" s="13">
        <v>2500000</v>
      </c>
      <c r="E20" s="14">
        <v>2484.38</v>
      </c>
      <c r="F20" s="15">
        <v>1.01E-2</v>
      </c>
      <c r="G20" s="15">
        <v>6.7496E-2</v>
      </c>
    </row>
    <row r="21" spans="1:7" x14ac:dyDescent="0.3">
      <c r="A21" s="12" t="s">
        <v>2568</v>
      </c>
      <c r="B21" s="30" t="s">
        <v>2569</v>
      </c>
      <c r="C21" s="30" t="s">
        <v>117</v>
      </c>
      <c r="D21" s="13">
        <v>2500000</v>
      </c>
      <c r="E21" s="14">
        <v>2474.9299999999998</v>
      </c>
      <c r="F21" s="15">
        <v>1.01E-2</v>
      </c>
      <c r="G21" s="15">
        <v>6.7216999999999999E-2</v>
      </c>
    </row>
    <row r="22" spans="1:7" x14ac:dyDescent="0.3">
      <c r="A22" s="16" t="s">
        <v>120</v>
      </c>
      <c r="B22" s="31"/>
      <c r="C22" s="31"/>
      <c r="D22" s="17"/>
      <c r="E22" s="18">
        <v>49546.75</v>
      </c>
      <c r="F22" s="19">
        <v>0.20169999999999999</v>
      </c>
      <c r="G22" s="20"/>
    </row>
    <row r="23" spans="1:7" x14ac:dyDescent="0.3">
      <c r="A23" s="16" t="s">
        <v>121</v>
      </c>
      <c r="B23" s="30"/>
      <c r="C23" s="30"/>
      <c r="D23" s="13"/>
      <c r="E23" s="14"/>
      <c r="F23" s="15"/>
      <c r="G23" s="15"/>
    </row>
    <row r="24" spans="1:7" x14ac:dyDescent="0.3">
      <c r="A24" s="12" t="s">
        <v>2570</v>
      </c>
      <c r="B24" s="30" t="s">
        <v>2571</v>
      </c>
      <c r="C24" s="30" t="s">
        <v>127</v>
      </c>
      <c r="D24" s="13">
        <v>7500000</v>
      </c>
      <c r="E24" s="14">
        <v>7500</v>
      </c>
      <c r="F24" s="15">
        <v>3.0599999999999999E-2</v>
      </c>
      <c r="G24" s="15">
        <v>6.7951999999999999E-2</v>
      </c>
    </row>
    <row r="25" spans="1:7" x14ac:dyDescent="0.3">
      <c r="A25" s="12" t="s">
        <v>2572</v>
      </c>
      <c r="B25" s="30" t="s">
        <v>2573</v>
      </c>
      <c r="C25" s="30" t="s">
        <v>134</v>
      </c>
      <c r="D25" s="13">
        <v>7500000</v>
      </c>
      <c r="E25" s="14">
        <v>7494.25</v>
      </c>
      <c r="F25" s="15">
        <v>3.0499999999999999E-2</v>
      </c>
      <c r="G25" s="15">
        <v>7.0041999999999993E-2</v>
      </c>
    </row>
    <row r="26" spans="1:7" x14ac:dyDescent="0.3">
      <c r="A26" s="12" t="s">
        <v>2574</v>
      </c>
      <c r="B26" s="30" t="s">
        <v>2575</v>
      </c>
      <c r="C26" s="30" t="s">
        <v>2576</v>
      </c>
      <c r="D26" s="13">
        <v>7500000</v>
      </c>
      <c r="E26" s="14">
        <v>7422.58</v>
      </c>
      <c r="F26" s="15">
        <v>3.0300000000000001E-2</v>
      </c>
      <c r="G26" s="15">
        <v>7.0503999999999997E-2</v>
      </c>
    </row>
    <row r="27" spans="1:7" x14ac:dyDescent="0.3">
      <c r="A27" s="12" t="s">
        <v>2577</v>
      </c>
      <c r="B27" s="30" t="s">
        <v>2578</v>
      </c>
      <c r="C27" s="30" t="s">
        <v>127</v>
      </c>
      <c r="D27" s="13">
        <v>7500000</v>
      </c>
      <c r="E27" s="14">
        <v>7401.71</v>
      </c>
      <c r="F27" s="15">
        <v>3.0200000000000001E-2</v>
      </c>
      <c r="G27" s="15">
        <v>7.0250000000000007E-2</v>
      </c>
    </row>
    <row r="28" spans="1:7" x14ac:dyDescent="0.3">
      <c r="A28" s="12" t="s">
        <v>2579</v>
      </c>
      <c r="B28" s="30" t="s">
        <v>2580</v>
      </c>
      <c r="C28" s="30" t="s">
        <v>134</v>
      </c>
      <c r="D28" s="13">
        <v>7500000</v>
      </c>
      <c r="E28" s="14">
        <v>7391.09</v>
      </c>
      <c r="F28" s="15">
        <v>3.0099999999999998E-2</v>
      </c>
      <c r="G28" s="15">
        <v>6.9847999999999993E-2</v>
      </c>
    </row>
    <row r="29" spans="1:7" x14ac:dyDescent="0.3">
      <c r="A29" s="12" t="s">
        <v>2581</v>
      </c>
      <c r="B29" s="30" t="s">
        <v>2582</v>
      </c>
      <c r="C29" s="30" t="s">
        <v>127</v>
      </c>
      <c r="D29" s="13">
        <v>5000000</v>
      </c>
      <c r="E29" s="14">
        <v>4976.1499999999996</v>
      </c>
      <c r="F29" s="15">
        <v>2.0299999999999999E-2</v>
      </c>
      <c r="G29" s="15">
        <v>6.9998000000000005E-2</v>
      </c>
    </row>
    <row r="30" spans="1:7" x14ac:dyDescent="0.3">
      <c r="A30" s="12" t="s">
        <v>2583</v>
      </c>
      <c r="B30" s="30" t="s">
        <v>2584</v>
      </c>
      <c r="C30" s="30" t="s">
        <v>2576</v>
      </c>
      <c r="D30" s="13">
        <v>5000000</v>
      </c>
      <c r="E30" s="14">
        <v>4969.29</v>
      </c>
      <c r="F30" s="15">
        <v>2.0299999999999999E-2</v>
      </c>
      <c r="G30" s="15">
        <v>7.0501999999999995E-2</v>
      </c>
    </row>
    <row r="31" spans="1:7" x14ac:dyDescent="0.3">
      <c r="A31" s="12" t="s">
        <v>2585</v>
      </c>
      <c r="B31" s="30" t="s">
        <v>2586</v>
      </c>
      <c r="C31" s="30" t="s">
        <v>134</v>
      </c>
      <c r="D31" s="13">
        <v>5000000</v>
      </c>
      <c r="E31" s="14">
        <v>4968.6499999999996</v>
      </c>
      <c r="F31" s="15">
        <v>2.0299999999999999E-2</v>
      </c>
      <c r="G31" s="15">
        <v>6.9799E-2</v>
      </c>
    </row>
    <row r="32" spans="1:7" x14ac:dyDescent="0.3">
      <c r="A32" s="12" t="s">
        <v>2587</v>
      </c>
      <c r="B32" s="30" t="s">
        <v>2588</v>
      </c>
      <c r="C32" s="30" t="s">
        <v>127</v>
      </c>
      <c r="D32" s="13">
        <v>5000000</v>
      </c>
      <c r="E32" s="14">
        <v>4956.45</v>
      </c>
      <c r="F32" s="15">
        <v>2.0199999999999999E-2</v>
      </c>
      <c r="G32" s="15">
        <v>7.1276999999999993E-2</v>
      </c>
    </row>
    <row r="33" spans="1:7" x14ac:dyDescent="0.3">
      <c r="A33" s="12" t="s">
        <v>2589</v>
      </c>
      <c r="B33" s="30" t="s">
        <v>2590</v>
      </c>
      <c r="C33" s="30" t="s">
        <v>134</v>
      </c>
      <c r="D33" s="13">
        <v>2500000</v>
      </c>
      <c r="E33" s="14">
        <v>2495.25</v>
      </c>
      <c r="F33" s="15">
        <v>1.0200000000000001E-2</v>
      </c>
      <c r="G33" s="15">
        <v>6.9482000000000002E-2</v>
      </c>
    </row>
    <row r="34" spans="1:7" x14ac:dyDescent="0.3">
      <c r="A34" s="12" t="s">
        <v>122</v>
      </c>
      <c r="B34" s="30" t="s">
        <v>123</v>
      </c>
      <c r="C34" s="30" t="s">
        <v>124</v>
      </c>
      <c r="D34" s="13">
        <v>2500000</v>
      </c>
      <c r="E34" s="14">
        <v>2494.7800000000002</v>
      </c>
      <c r="F34" s="15">
        <v>1.0200000000000001E-2</v>
      </c>
      <c r="G34" s="15">
        <v>6.9445000000000007E-2</v>
      </c>
    </row>
    <row r="35" spans="1:7" x14ac:dyDescent="0.3">
      <c r="A35" s="12" t="s">
        <v>2591</v>
      </c>
      <c r="B35" s="30" t="s">
        <v>2592</v>
      </c>
      <c r="C35" s="30" t="s">
        <v>127</v>
      </c>
      <c r="D35" s="13">
        <v>2500000</v>
      </c>
      <c r="E35" s="14">
        <v>2494.7399999999998</v>
      </c>
      <c r="F35" s="15">
        <v>1.0200000000000001E-2</v>
      </c>
      <c r="G35" s="15">
        <v>6.9977999999999999E-2</v>
      </c>
    </row>
    <row r="36" spans="1:7" x14ac:dyDescent="0.3">
      <c r="A36" s="16" t="s">
        <v>120</v>
      </c>
      <c r="B36" s="31"/>
      <c r="C36" s="31"/>
      <c r="D36" s="17"/>
      <c r="E36" s="18">
        <v>64564.94</v>
      </c>
      <c r="F36" s="19">
        <v>0.26340000000000002</v>
      </c>
      <c r="G36" s="20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139</v>
      </c>
      <c r="B38" s="30"/>
      <c r="C38" s="30"/>
      <c r="D38" s="13"/>
      <c r="E38" s="14"/>
      <c r="F38" s="15"/>
      <c r="G38" s="15"/>
    </row>
    <row r="39" spans="1:7" x14ac:dyDescent="0.3">
      <c r="A39" s="12" t="s">
        <v>2593</v>
      </c>
      <c r="B39" s="30" t="s">
        <v>2594</v>
      </c>
      <c r="C39" s="30" t="s">
        <v>127</v>
      </c>
      <c r="D39" s="13">
        <v>10000000</v>
      </c>
      <c r="E39" s="14">
        <v>9894.3700000000008</v>
      </c>
      <c r="F39" s="15">
        <v>4.0300000000000002E-2</v>
      </c>
      <c r="G39" s="15">
        <v>7.0847999999999994E-2</v>
      </c>
    </row>
    <row r="40" spans="1:7" x14ac:dyDescent="0.3">
      <c r="A40" s="12" t="s">
        <v>2595</v>
      </c>
      <c r="B40" s="30" t="s">
        <v>2596</v>
      </c>
      <c r="C40" s="30" t="s">
        <v>127</v>
      </c>
      <c r="D40" s="13">
        <v>10000000</v>
      </c>
      <c r="E40" s="14">
        <v>9885.92</v>
      </c>
      <c r="F40" s="15">
        <v>4.0300000000000002E-2</v>
      </c>
      <c r="G40" s="15">
        <v>7.0199999999999999E-2</v>
      </c>
    </row>
    <row r="41" spans="1:7" x14ac:dyDescent="0.3">
      <c r="A41" s="12" t="s">
        <v>2597</v>
      </c>
      <c r="B41" s="30" t="s">
        <v>2598</v>
      </c>
      <c r="C41" s="30" t="s">
        <v>127</v>
      </c>
      <c r="D41" s="13">
        <v>7500000</v>
      </c>
      <c r="E41" s="14">
        <v>7448.93</v>
      </c>
      <c r="F41" s="15">
        <v>3.04E-2</v>
      </c>
      <c r="G41" s="15">
        <v>7.1495000000000003E-2</v>
      </c>
    </row>
    <row r="42" spans="1:7" x14ac:dyDescent="0.3">
      <c r="A42" s="12" t="s">
        <v>2599</v>
      </c>
      <c r="B42" s="30" t="s">
        <v>2600</v>
      </c>
      <c r="C42" s="30" t="s">
        <v>127</v>
      </c>
      <c r="D42" s="13">
        <v>5000000</v>
      </c>
      <c r="E42" s="14">
        <v>5000</v>
      </c>
      <c r="F42" s="15">
        <v>2.0400000000000001E-2</v>
      </c>
      <c r="G42" s="15">
        <v>6.8876000000000007E-2</v>
      </c>
    </row>
    <row r="43" spans="1:7" x14ac:dyDescent="0.3">
      <c r="A43" s="12" t="s">
        <v>2601</v>
      </c>
      <c r="B43" s="30" t="s">
        <v>2602</v>
      </c>
      <c r="C43" s="30" t="s">
        <v>127</v>
      </c>
      <c r="D43" s="13">
        <v>5000000</v>
      </c>
      <c r="E43" s="14">
        <v>4997.12</v>
      </c>
      <c r="F43" s="15">
        <v>2.0400000000000001E-2</v>
      </c>
      <c r="G43" s="15">
        <v>7.0303000000000004E-2</v>
      </c>
    </row>
    <row r="44" spans="1:7" x14ac:dyDescent="0.3">
      <c r="A44" s="12" t="s">
        <v>140</v>
      </c>
      <c r="B44" s="30" t="s">
        <v>141</v>
      </c>
      <c r="C44" s="30" t="s">
        <v>127</v>
      </c>
      <c r="D44" s="13">
        <v>5000000</v>
      </c>
      <c r="E44" s="14">
        <v>4996.95</v>
      </c>
      <c r="F44" s="15">
        <v>2.0400000000000001E-2</v>
      </c>
      <c r="G44" s="15">
        <v>7.4444999999999997E-2</v>
      </c>
    </row>
    <row r="45" spans="1:7" x14ac:dyDescent="0.3">
      <c r="A45" s="12" t="s">
        <v>2603</v>
      </c>
      <c r="B45" s="30" t="s">
        <v>2604</v>
      </c>
      <c r="C45" s="30" t="s">
        <v>127</v>
      </c>
      <c r="D45" s="13">
        <v>5000000</v>
      </c>
      <c r="E45" s="14">
        <v>4994.25</v>
      </c>
      <c r="F45" s="15">
        <v>2.0400000000000001E-2</v>
      </c>
      <c r="G45" s="15">
        <v>7.0039000000000004E-2</v>
      </c>
    </row>
    <row r="46" spans="1:7" x14ac:dyDescent="0.3">
      <c r="A46" s="12" t="s">
        <v>2605</v>
      </c>
      <c r="B46" s="30" t="s">
        <v>2606</v>
      </c>
      <c r="C46" s="30" t="s">
        <v>127</v>
      </c>
      <c r="D46" s="13">
        <v>5000000</v>
      </c>
      <c r="E46" s="14">
        <v>4988.17</v>
      </c>
      <c r="F46" s="15">
        <v>2.0299999999999999E-2</v>
      </c>
      <c r="G46" s="15">
        <v>7.2151999999999994E-2</v>
      </c>
    </row>
    <row r="47" spans="1:7" x14ac:dyDescent="0.3">
      <c r="A47" s="12" t="s">
        <v>2607</v>
      </c>
      <c r="B47" s="30" t="s">
        <v>2608</v>
      </c>
      <c r="C47" s="30" t="s">
        <v>127</v>
      </c>
      <c r="D47" s="13">
        <v>5000000</v>
      </c>
      <c r="E47" s="14">
        <v>4986.47</v>
      </c>
      <c r="F47" s="15">
        <v>2.0299999999999999E-2</v>
      </c>
      <c r="G47" s="15">
        <v>7.0753999999999997E-2</v>
      </c>
    </row>
    <row r="48" spans="1:7" x14ac:dyDescent="0.3">
      <c r="A48" s="12" t="s">
        <v>2609</v>
      </c>
      <c r="B48" s="30" t="s">
        <v>2610</v>
      </c>
      <c r="C48" s="30" t="s">
        <v>127</v>
      </c>
      <c r="D48" s="13">
        <v>5000000</v>
      </c>
      <c r="E48" s="14">
        <v>4964.87</v>
      </c>
      <c r="F48" s="15">
        <v>2.0199999999999999E-2</v>
      </c>
      <c r="G48" s="15">
        <v>7.3800000000000004E-2</v>
      </c>
    </row>
    <row r="49" spans="1:7" x14ac:dyDescent="0.3">
      <c r="A49" s="12" t="s">
        <v>2611</v>
      </c>
      <c r="B49" s="30" t="s">
        <v>2612</v>
      </c>
      <c r="C49" s="30" t="s">
        <v>134</v>
      </c>
      <c r="D49" s="13">
        <v>5000000</v>
      </c>
      <c r="E49" s="14">
        <v>4961.3</v>
      </c>
      <c r="F49" s="15">
        <v>2.0199999999999999E-2</v>
      </c>
      <c r="G49" s="15">
        <v>7.3003999999999999E-2</v>
      </c>
    </row>
    <row r="50" spans="1:7" x14ac:dyDescent="0.3">
      <c r="A50" s="12" t="s">
        <v>2613</v>
      </c>
      <c r="B50" s="30" t="s">
        <v>2614</v>
      </c>
      <c r="C50" s="30" t="s">
        <v>127</v>
      </c>
      <c r="D50" s="13">
        <v>5000000</v>
      </c>
      <c r="E50" s="14">
        <v>4956.1499999999996</v>
      </c>
      <c r="F50" s="15">
        <v>2.0199999999999999E-2</v>
      </c>
      <c r="G50" s="15">
        <v>7.0204000000000003E-2</v>
      </c>
    </row>
    <row r="51" spans="1:7" x14ac:dyDescent="0.3">
      <c r="A51" s="12" t="s">
        <v>2615</v>
      </c>
      <c r="B51" s="30" t="s">
        <v>2616</v>
      </c>
      <c r="C51" s="30" t="s">
        <v>134</v>
      </c>
      <c r="D51" s="13">
        <v>5000000</v>
      </c>
      <c r="E51" s="14">
        <v>4952.2700000000004</v>
      </c>
      <c r="F51" s="15">
        <v>2.0199999999999999E-2</v>
      </c>
      <c r="G51" s="15">
        <v>7.1801000000000004E-2</v>
      </c>
    </row>
    <row r="52" spans="1:7" x14ac:dyDescent="0.3">
      <c r="A52" s="12" t="s">
        <v>2617</v>
      </c>
      <c r="B52" s="30" t="s">
        <v>2618</v>
      </c>
      <c r="C52" s="30" t="s">
        <v>127</v>
      </c>
      <c r="D52" s="13">
        <v>5000000</v>
      </c>
      <c r="E52" s="14">
        <v>4951.54</v>
      </c>
      <c r="F52" s="15">
        <v>2.0199999999999999E-2</v>
      </c>
      <c r="G52" s="15">
        <v>7.2901999999999995E-2</v>
      </c>
    </row>
    <row r="53" spans="1:7" x14ac:dyDescent="0.3">
      <c r="A53" s="12" t="s">
        <v>2619</v>
      </c>
      <c r="B53" s="30" t="s">
        <v>2620</v>
      </c>
      <c r="C53" s="30" t="s">
        <v>127</v>
      </c>
      <c r="D53" s="13">
        <v>5000000</v>
      </c>
      <c r="E53" s="14">
        <v>4946.2700000000004</v>
      </c>
      <c r="F53" s="15">
        <v>2.0199999999999999E-2</v>
      </c>
      <c r="G53" s="15">
        <v>7.0802000000000004E-2</v>
      </c>
    </row>
    <row r="54" spans="1:7" x14ac:dyDescent="0.3">
      <c r="A54" s="12" t="s">
        <v>2621</v>
      </c>
      <c r="B54" s="30" t="s">
        <v>2622</v>
      </c>
      <c r="C54" s="30" t="s">
        <v>127</v>
      </c>
      <c r="D54" s="13">
        <v>5000000</v>
      </c>
      <c r="E54" s="14">
        <v>4944.17</v>
      </c>
      <c r="F54" s="15">
        <v>2.0199999999999999E-2</v>
      </c>
      <c r="G54" s="15">
        <v>7.3599999999999999E-2</v>
      </c>
    </row>
    <row r="55" spans="1:7" x14ac:dyDescent="0.3">
      <c r="A55" s="12" t="s">
        <v>2623</v>
      </c>
      <c r="B55" s="30" t="s">
        <v>2624</v>
      </c>
      <c r="C55" s="30" t="s">
        <v>127</v>
      </c>
      <c r="D55" s="13">
        <v>5000000</v>
      </c>
      <c r="E55" s="14">
        <v>4935.8599999999997</v>
      </c>
      <c r="F55" s="15">
        <v>2.01E-2</v>
      </c>
      <c r="G55" s="15">
        <v>7.0798E-2</v>
      </c>
    </row>
    <row r="56" spans="1:7" x14ac:dyDescent="0.3">
      <c r="A56" s="12" t="s">
        <v>2625</v>
      </c>
      <c r="B56" s="30" t="s">
        <v>2626</v>
      </c>
      <c r="C56" s="30" t="s">
        <v>127</v>
      </c>
      <c r="D56" s="13">
        <v>5000000</v>
      </c>
      <c r="E56" s="14">
        <v>4920.83</v>
      </c>
      <c r="F56" s="15">
        <v>2.01E-2</v>
      </c>
      <c r="G56" s="15">
        <v>7.2502999999999998E-2</v>
      </c>
    </row>
    <row r="57" spans="1:7" x14ac:dyDescent="0.3">
      <c r="A57" s="12" t="s">
        <v>2627</v>
      </c>
      <c r="B57" s="30" t="s">
        <v>2628</v>
      </c>
      <c r="C57" s="30" t="s">
        <v>127</v>
      </c>
      <c r="D57" s="13">
        <v>5000000</v>
      </c>
      <c r="E57" s="14">
        <v>4919.5600000000004</v>
      </c>
      <c r="F57" s="15">
        <v>2.01E-2</v>
      </c>
      <c r="G57" s="15">
        <v>7.4602000000000002E-2</v>
      </c>
    </row>
    <row r="58" spans="1:7" x14ac:dyDescent="0.3">
      <c r="A58" s="12" t="s">
        <v>2629</v>
      </c>
      <c r="B58" s="30" t="s">
        <v>2630</v>
      </c>
      <c r="C58" s="30" t="s">
        <v>127</v>
      </c>
      <c r="D58" s="13">
        <v>2500000</v>
      </c>
      <c r="E58" s="14">
        <v>2493.81</v>
      </c>
      <c r="F58" s="15">
        <v>1.0200000000000001E-2</v>
      </c>
      <c r="G58" s="15">
        <v>6.9747000000000003E-2</v>
      </c>
    </row>
    <row r="59" spans="1:7" x14ac:dyDescent="0.3">
      <c r="A59" s="12" t="s">
        <v>2631</v>
      </c>
      <c r="B59" s="30" t="s">
        <v>2632</v>
      </c>
      <c r="C59" s="30" t="s">
        <v>127</v>
      </c>
      <c r="D59" s="13">
        <v>2500000</v>
      </c>
      <c r="E59" s="14">
        <v>2481.2399999999998</v>
      </c>
      <c r="F59" s="15">
        <v>1.01E-2</v>
      </c>
      <c r="G59" s="15">
        <v>7.0750999999999994E-2</v>
      </c>
    </row>
    <row r="60" spans="1:7" x14ac:dyDescent="0.3">
      <c r="A60" s="12" t="s">
        <v>2633</v>
      </c>
      <c r="B60" s="30" t="s">
        <v>2634</v>
      </c>
      <c r="C60" s="30" t="s">
        <v>127</v>
      </c>
      <c r="D60" s="13">
        <v>2500000</v>
      </c>
      <c r="E60" s="14">
        <v>2479.88</v>
      </c>
      <c r="F60" s="15">
        <v>1.01E-2</v>
      </c>
      <c r="G60" s="15">
        <v>7.2250999999999996E-2</v>
      </c>
    </row>
    <row r="61" spans="1:7" x14ac:dyDescent="0.3">
      <c r="A61" s="12" t="s">
        <v>2635</v>
      </c>
      <c r="B61" s="30" t="s">
        <v>2636</v>
      </c>
      <c r="C61" s="30" t="s">
        <v>127</v>
      </c>
      <c r="D61" s="13">
        <v>2500000</v>
      </c>
      <c r="E61" s="14">
        <v>2474.5500000000002</v>
      </c>
      <c r="F61" s="15">
        <v>1.01E-2</v>
      </c>
      <c r="G61" s="15">
        <v>7.6603000000000004E-2</v>
      </c>
    </row>
    <row r="62" spans="1:7" x14ac:dyDescent="0.3">
      <c r="A62" s="12" t="s">
        <v>2637</v>
      </c>
      <c r="B62" s="30" t="s">
        <v>2638</v>
      </c>
      <c r="C62" s="30" t="s">
        <v>134</v>
      </c>
      <c r="D62" s="13">
        <v>2500000</v>
      </c>
      <c r="E62" s="14">
        <v>2466.52</v>
      </c>
      <c r="F62" s="15">
        <v>1.01E-2</v>
      </c>
      <c r="G62" s="15">
        <v>7.1798000000000001E-2</v>
      </c>
    </row>
    <row r="63" spans="1:7" x14ac:dyDescent="0.3">
      <c r="A63" s="12" t="s">
        <v>2639</v>
      </c>
      <c r="B63" s="30" t="s">
        <v>2640</v>
      </c>
      <c r="C63" s="30" t="s">
        <v>127</v>
      </c>
      <c r="D63" s="13">
        <v>2500000</v>
      </c>
      <c r="E63" s="14">
        <v>2466.19</v>
      </c>
      <c r="F63" s="15">
        <v>1.01E-2</v>
      </c>
      <c r="G63" s="15">
        <v>7.3597999999999997E-2</v>
      </c>
    </row>
    <row r="64" spans="1:7" x14ac:dyDescent="0.3">
      <c r="A64" s="16" t="s">
        <v>120</v>
      </c>
      <c r="B64" s="31"/>
      <c r="C64" s="31"/>
      <c r="D64" s="17"/>
      <c r="E64" s="18">
        <v>121507.19</v>
      </c>
      <c r="F64" s="19">
        <v>0.49559999999999998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150</v>
      </c>
      <c r="B66" s="32"/>
      <c r="C66" s="32"/>
      <c r="D66" s="22"/>
      <c r="E66" s="18">
        <v>235618.88</v>
      </c>
      <c r="F66" s="19">
        <v>0.9607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151</v>
      </c>
      <c r="B69" s="30"/>
      <c r="C69" s="30"/>
      <c r="D69" s="13"/>
      <c r="E69" s="14"/>
      <c r="F69" s="15"/>
      <c r="G69" s="15"/>
    </row>
    <row r="70" spans="1:7" x14ac:dyDescent="0.3">
      <c r="A70" s="12" t="s">
        <v>152</v>
      </c>
      <c r="B70" s="30"/>
      <c r="C70" s="30"/>
      <c r="D70" s="13"/>
      <c r="E70" s="14">
        <v>17233.86</v>
      </c>
      <c r="F70" s="15">
        <v>7.0199999999999999E-2</v>
      </c>
      <c r="G70" s="15">
        <v>6.6409999999999997E-2</v>
      </c>
    </row>
    <row r="71" spans="1:7" x14ac:dyDescent="0.3">
      <c r="A71" s="16" t="s">
        <v>120</v>
      </c>
      <c r="B71" s="31"/>
      <c r="C71" s="31"/>
      <c r="D71" s="17"/>
      <c r="E71" s="18">
        <v>17233.86</v>
      </c>
      <c r="F71" s="19">
        <v>7.0199999999999999E-2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150</v>
      </c>
      <c r="B73" s="32"/>
      <c r="C73" s="32"/>
      <c r="D73" s="22"/>
      <c r="E73" s="18">
        <v>17233.86</v>
      </c>
      <c r="F73" s="19">
        <v>7.0199999999999999E-2</v>
      </c>
      <c r="G73" s="20"/>
    </row>
    <row r="74" spans="1:7" x14ac:dyDescent="0.3">
      <c r="A74" s="12" t="s">
        <v>153</v>
      </c>
      <c r="B74" s="30"/>
      <c r="C74" s="30"/>
      <c r="D74" s="13"/>
      <c r="E74" s="14">
        <v>3.1356190000000002</v>
      </c>
      <c r="F74" s="15">
        <v>1.2E-5</v>
      </c>
      <c r="G74" s="15"/>
    </row>
    <row r="75" spans="1:7" x14ac:dyDescent="0.3">
      <c r="A75" s="12" t="s">
        <v>154</v>
      </c>
      <c r="B75" s="30"/>
      <c r="C75" s="30"/>
      <c r="D75" s="13"/>
      <c r="E75" s="23">
        <v>-7515.0756190000002</v>
      </c>
      <c r="F75" s="24">
        <v>-3.0911999999999999E-2</v>
      </c>
      <c r="G75" s="15">
        <v>6.6409999999999997E-2</v>
      </c>
    </row>
    <row r="76" spans="1:7" x14ac:dyDescent="0.3">
      <c r="A76" s="25" t="s">
        <v>155</v>
      </c>
      <c r="B76" s="33"/>
      <c r="C76" s="33"/>
      <c r="D76" s="26"/>
      <c r="E76" s="27">
        <v>245340.79999999999</v>
      </c>
      <c r="F76" s="28">
        <v>1</v>
      </c>
      <c r="G76" s="28"/>
    </row>
    <row r="78" spans="1:7" x14ac:dyDescent="0.3">
      <c r="A78" s="1" t="s">
        <v>156</v>
      </c>
    </row>
    <row r="79" spans="1:7" x14ac:dyDescent="0.3">
      <c r="A79" s="1" t="s">
        <v>157</v>
      </c>
    </row>
    <row r="81" spans="1:5" x14ac:dyDescent="0.3">
      <c r="A81" s="1" t="s">
        <v>158</v>
      </c>
    </row>
    <row r="82" spans="1:5" x14ac:dyDescent="0.3">
      <c r="A82" s="47" t="s">
        <v>159</v>
      </c>
      <c r="B82" s="34" t="s">
        <v>112</v>
      </c>
    </row>
    <row r="83" spans="1:5" x14ac:dyDescent="0.3">
      <c r="A83" t="s">
        <v>160</v>
      </c>
    </row>
    <row r="84" spans="1:5" x14ac:dyDescent="0.3">
      <c r="A84" t="s">
        <v>298</v>
      </c>
      <c r="B84" t="s">
        <v>162</v>
      </c>
      <c r="C84" t="s">
        <v>162</v>
      </c>
    </row>
    <row r="85" spans="1:5" x14ac:dyDescent="0.3">
      <c r="B85" s="48">
        <v>45138</v>
      </c>
      <c r="C85" s="48">
        <v>45169</v>
      </c>
    </row>
    <row r="86" spans="1:5" x14ac:dyDescent="0.3">
      <c r="A86" t="s">
        <v>163</v>
      </c>
      <c r="B86">
        <v>2973.0735</v>
      </c>
      <c r="C86">
        <v>2989.9404</v>
      </c>
      <c r="E86" s="2"/>
    </row>
    <row r="87" spans="1:5" x14ac:dyDescent="0.3">
      <c r="A87" t="s">
        <v>164</v>
      </c>
      <c r="B87">
        <v>1729.6939</v>
      </c>
      <c r="C87">
        <v>1739.5065999999999</v>
      </c>
      <c r="E87" s="2"/>
    </row>
    <row r="88" spans="1:5" x14ac:dyDescent="0.3">
      <c r="A88" t="s">
        <v>1095</v>
      </c>
      <c r="B88">
        <v>1031.0535</v>
      </c>
      <c r="C88">
        <v>1031.0535</v>
      </c>
      <c r="E88" s="2"/>
    </row>
    <row r="89" spans="1:5" x14ac:dyDescent="0.3">
      <c r="A89" t="s">
        <v>626</v>
      </c>
      <c r="B89">
        <v>2349.7552999999998</v>
      </c>
      <c r="C89">
        <v>2363.0862999999999</v>
      </c>
      <c r="E89" s="2"/>
    </row>
    <row r="90" spans="1:5" x14ac:dyDescent="0.3">
      <c r="A90" t="s">
        <v>166</v>
      </c>
      <c r="B90">
        <v>2973.0936999999999</v>
      </c>
      <c r="C90">
        <v>2989.9609999999998</v>
      </c>
      <c r="E90" s="2"/>
    </row>
    <row r="91" spans="1:5" x14ac:dyDescent="0.3">
      <c r="A91" t="s">
        <v>167</v>
      </c>
      <c r="B91">
        <v>2973.0979000000002</v>
      </c>
      <c r="C91">
        <v>2989.9652000000001</v>
      </c>
      <c r="E91" s="2"/>
    </row>
    <row r="92" spans="1:5" x14ac:dyDescent="0.3">
      <c r="A92" t="s">
        <v>627</v>
      </c>
      <c r="B92">
        <v>1005.365</v>
      </c>
      <c r="C92">
        <v>1005.4263</v>
      </c>
      <c r="E92" s="2"/>
    </row>
    <row r="93" spans="1:5" x14ac:dyDescent="0.3">
      <c r="A93" t="s">
        <v>628</v>
      </c>
      <c r="B93">
        <v>2175.2107000000001</v>
      </c>
      <c r="C93">
        <v>2173.6725000000001</v>
      </c>
      <c r="E93" s="2"/>
    </row>
    <row r="94" spans="1:5" x14ac:dyDescent="0.3">
      <c r="A94" t="s">
        <v>2641</v>
      </c>
      <c r="B94">
        <v>2022.2671</v>
      </c>
      <c r="C94">
        <v>2033.3267000000001</v>
      </c>
      <c r="E94" s="2"/>
    </row>
    <row r="95" spans="1:5" x14ac:dyDescent="0.3">
      <c r="A95" t="s">
        <v>175</v>
      </c>
      <c r="B95">
        <v>1702.3551</v>
      </c>
      <c r="C95">
        <v>1711.6690000000001</v>
      </c>
      <c r="E95" s="2"/>
    </row>
    <row r="96" spans="1:5" x14ac:dyDescent="0.3">
      <c r="A96" t="s">
        <v>2642</v>
      </c>
      <c r="B96">
        <v>1082.1957</v>
      </c>
      <c r="C96">
        <v>1088.1141</v>
      </c>
      <c r="E96" s="2"/>
    </row>
    <row r="97" spans="1:5" x14ac:dyDescent="0.3">
      <c r="A97" t="s">
        <v>642</v>
      </c>
      <c r="B97">
        <v>2153.8353000000002</v>
      </c>
      <c r="C97">
        <v>2153.8681999999999</v>
      </c>
      <c r="E97" s="2"/>
    </row>
    <row r="98" spans="1:5" x14ac:dyDescent="0.3">
      <c r="A98" t="s">
        <v>2643</v>
      </c>
      <c r="B98">
        <v>2922.7125999999998</v>
      </c>
      <c r="C98">
        <v>2938.6963999999998</v>
      </c>
      <c r="E98" s="2"/>
    </row>
    <row r="99" spans="1:5" x14ac:dyDescent="0.3">
      <c r="A99" t="s">
        <v>2194</v>
      </c>
      <c r="B99">
        <v>2922.7141000000001</v>
      </c>
      <c r="C99">
        <v>2938.6981999999998</v>
      </c>
      <c r="E99" s="2"/>
    </row>
    <row r="100" spans="1:5" x14ac:dyDescent="0.3">
      <c r="A100" t="s">
        <v>643</v>
      </c>
      <c r="B100">
        <v>1045.951</v>
      </c>
      <c r="C100">
        <v>1051.6713999999999</v>
      </c>
      <c r="E100" s="2"/>
    </row>
    <row r="101" spans="1:5" x14ac:dyDescent="0.3">
      <c r="A101" t="s">
        <v>644</v>
      </c>
      <c r="B101">
        <v>1096.8977</v>
      </c>
      <c r="C101">
        <v>1102.8966</v>
      </c>
      <c r="E101" s="2"/>
    </row>
    <row r="102" spans="1:5" x14ac:dyDescent="0.3">
      <c r="A102" t="s">
        <v>2644</v>
      </c>
      <c r="B102" t="s">
        <v>165</v>
      </c>
      <c r="C102" t="s">
        <v>165</v>
      </c>
      <c r="E102" s="2"/>
    </row>
    <row r="103" spans="1:5" x14ac:dyDescent="0.3">
      <c r="A103" t="s">
        <v>2645</v>
      </c>
      <c r="B103" t="s">
        <v>165</v>
      </c>
      <c r="C103" t="s">
        <v>165</v>
      </c>
      <c r="E103" s="2"/>
    </row>
    <row r="104" spans="1:5" x14ac:dyDescent="0.3">
      <c r="A104" t="s">
        <v>2646</v>
      </c>
      <c r="B104">
        <v>1056.2834</v>
      </c>
      <c r="C104">
        <v>1056.2834</v>
      </c>
      <c r="E104" s="2"/>
    </row>
    <row r="105" spans="1:5" x14ac:dyDescent="0.3">
      <c r="A105" t="s">
        <v>2647</v>
      </c>
      <c r="B105" t="s">
        <v>165</v>
      </c>
      <c r="C105" t="s">
        <v>165</v>
      </c>
      <c r="E105" s="2"/>
    </row>
    <row r="106" spans="1:5" x14ac:dyDescent="0.3">
      <c r="A106" t="s">
        <v>2648</v>
      </c>
      <c r="B106">
        <v>2657.9877999999999</v>
      </c>
      <c r="C106">
        <v>2672.5237000000002</v>
      </c>
      <c r="E106" s="2"/>
    </row>
    <row r="107" spans="1:5" x14ac:dyDescent="0.3">
      <c r="A107" t="s">
        <v>2649</v>
      </c>
      <c r="B107" t="s">
        <v>165</v>
      </c>
      <c r="C107" t="s">
        <v>165</v>
      </c>
      <c r="E107" s="2"/>
    </row>
    <row r="108" spans="1:5" x14ac:dyDescent="0.3">
      <c r="A108" t="s">
        <v>2650</v>
      </c>
      <c r="B108">
        <v>1244.8822</v>
      </c>
      <c r="C108">
        <v>1244.9579000000001</v>
      </c>
      <c r="E108" s="2"/>
    </row>
    <row r="109" spans="1:5" x14ac:dyDescent="0.3">
      <c r="A109" t="s">
        <v>2651</v>
      </c>
      <c r="B109">
        <v>1232.2599</v>
      </c>
      <c r="C109">
        <v>1231.4206999999999</v>
      </c>
      <c r="E109" s="2"/>
    </row>
    <row r="110" spans="1:5" x14ac:dyDescent="0.3">
      <c r="A110" t="s">
        <v>1098</v>
      </c>
      <c r="B110" t="s">
        <v>165</v>
      </c>
      <c r="C110" t="s">
        <v>165</v>
      </c>
      <c r="E110" s="2"/>
    </row>
    <row r="111" spans="1:5" x14ac:dyDescent="0.3">
      <c r="A111" t="s">
        <v>1099</v>
      </c>
      <c r="B111" t="s">
        <v>165</v>
      </c>
      <c r="C111" t="s">
        <v>165</v>
      </c>
      <c r="E111" s="2"/>
    </row>
    <row r="112" spans="1:5" x14ac:dyDescent="0.3">
      <c r="A112" t="s">
        <v>1100</v>
      </c>
      <c r="B112" t="s">
        <v>165</v>
      </c>
      <c r="C112" t="s">
        <v>165</v>
      </c>
      <c r="E112" s="2"/>
    </row>
    <row r="113" spans="1:5" x14ac:dyDescent="0.3">
      <c r="A113" t="s">
        <v>1101</v>
      </c>
      <c r="B113" t="s">
        <v>165</v>
      </c>
      <c r="C113" t="s">
        <v>165</v>
      </c>
      <c r="E113" s="2"/>
    </row>
    <row r="114" spans="1:5" x14ac:dyDescent="0.3">
      <c r="A114" t="s">
        <v>176</v>
      </c>
      <c r="E114" s="2"/>
    </row>
    <row r="116" spans="1:5" x14ac:dyDescent="0.3">
      <c r="A116" t="s">
        <v>634</v>
      </c>
    </row>
    <row r="118" spans="1:5" x14ac:dyDescent="0.3">
      <c r="A118" s="50" t="s">
        <v>635</v>
      </c>
      <c r="B118" s="50" t="s">
        <v>636</v>
      </c>
      <c r="C118" s="50" t="s">
        <v>637</v>
      </c>
      <c r="D118" s="50" t="s">
        <v>638</v>
      </c>
    </row>
    <row r="119" spans="1:5" x14ac:dyDescent="0.3">
      <c r="A119" s="50" t="s">
        <v>2652</v>
      </c>
      <c r="B119" s="50"/>
      <c r="C119" s="50">
        <v>5.8334818000000004</v>
      </c>
      <c r="D119" s="50">
        <v>5.8334818000000004</v>
      </c>
    </row>
    <row r="120" spans="1:5" x14ac:dyDescent="0.3">
      <c r="A120" s="50" t="s">
        <v>640</v>
      </c>
      <c r="B120" s="50"/>
      <c r="C120" s="50">
        <v>5.6359535999999997</v>
      </c>
      <c r="D120" s="50">
        <v>5.6359535999999997</v>
      </c>
    </row>
    <row r="121" spans="1:5" x14ac:dyDescent="0.3">
      <c r="A121" s="50" t="s">
        <v>641</v>
      </c>
      <c r="B121" s="50"/>
      <c r="C121" s="50">
        <v>13.8380385</v>
      </c>
      <c r="D121" s="50">
        <v>13.8380385</v>
      </c>
    </row>
    <row r="122" spans="1:5" x14ac:dyDescent="0.3">
      <c r="A122" s="50" t="s">
        <v>642</v>
      </c>
      <c r="B122" s="50"/>
      <c r="C122" s="50">
        <v>11.723305999999999</v>
      </c>
      <c r="D122" s="50">
        <v>11.723305999999999</v>
      </c>
    </row>
    <row r="123" spans="1:5" x14ac:dyDescent="0.3">
      <c r="A123" s="50" t="s">
        <v>2653</v>
      </c>
      <c r="B123" s="50"/>
      <c r="C123" s="50">
        <v>5.7612731999999998</v>
      </c>
      <c r="D123" s="50">
        <v>5.7612731999999998</v>
      </c>
    </row>
    <row r="124" spans="1:5" x14ac:dyDescent="0.3">
      <c r="A124" s="50" t="s">
        <v>2654</v>
      </c>
      <c r="B124" s="50"/>
      <c r="C124" s="50">
        <v>6.7250171999999999</v>
      </c>
      <c r="D124" s="50">
        <v>6.7250171999999999</v>
      </c>
    </row>
    <row r="125" spans="1:5" x14ac:dyDescent="0.3">
      <c r="A125" s="50" t="s">
        <v>2655</v>
      </c>
      <c r="B125" s="50"/>
      <c r="C125" s="50">
        <v>7.5575090999999999</v>
      </c>
      <c r="D125" s="50">
        <v>7.5575090999999999</v>
      </c>
    </row>
    <row r="127" spans="1:5" x14ac:dyDescent="0.3">
      <c r="A127" t="s">
        <v>178</v>
      </c>
      <c r="B127" s="34" t="s">
        <v>112</v>
      </c>
    </row>
    <row r="128" spans="1:5" ht="28.95" customHeight="1" x14ac:dyDescent="0.3">
      <c r="A128" s="47" t="s">
        <v>179</v>
      </c>
      <c r="B128" s="34" t="s">
        <v>112</v>
      </c>
    </row>
    <row r="129" spans="1:2" ht="28.95" customHeight="1" x14ac:dyDescent="0.3">
      <c r="A129" s="47" t="s">
        <v>180</v>
      </c>
      <c r="B129" s="34" t="s">
        <v>112</v>
      </c>
    </row>
    <row r="130" spans="1:2" x14ac:dyDescent="0.3">
      <c r="A130" t="s">
        <v>181</v>
      </c>
      <c r="B130" s="49">
        <f>B144</f>
        <v>0.1088673016871569</v>
      </c>
    </row>
    <row r="131" spans="1:2" ht="43.5" customHeight="1" x14ac:dyDescent="0.3">
      <c r="A131" s="47" t="s">
        <v>182</v>
      </c>
      <c r="B131" s="34" t="s">
        <v>112</v>
      </c>
    </row>
    <row r="132" spans="1:2" ht="28.95" customHeight="1" x14ac:dyDescent="0.3">
      <c r="A132" s="47" t="s">
        <v>183</v>
      </c>
      <c r="B132" s="34" t="s">
        <v>112</v>
      </c>
    </row>
    <row r="133" spans="1:2" ht="28.95" customHeight="1" x14ac:dyDescent="0.3">
      <c r="A133" s="47" t="s">
        <v>184</v>
      </c>
      <c r="B133" s="49">
        <v>1820.9109521</v>
      </c>
    </row>
    <row r="134" spans="1:2" x14ac:dyDescent="0.3">
      <c r="A134" t="s">
        <v>185</v>
      </c>
      <c r="B134" s="34" t="s">
        <v>112</v>
      </c>
    </row>
    <row r="135" spans="1:2" x14ac:dyDescent="0.3">
      <c r="A135" t="s">
        <v>186</v>
      </c>
      <c r="B135" s="34" t="s">
        <v>112</v>
      </c>
    </row>
    <row r="137" spans="1:2" x14ac:dyDescent="0.3">
      <c r="A137" t="s">
        <v>187</v>
      </c>
    </row>
    <row r="138" spans="1:2" x14ac:dyDescent="0.3">
      <c r="A138" s="54" t="s">
        <v>188</v>
      </c>
      <c r="B138" s="54" t="s">
        <v>2656</v>
      </c>
    </row>
    <row r="139" spans="1:2" x14ac:dyDescent="0.3">
      <c r="A139" s="54" t="s">
        <v>190</v>
      </c>
      <c r="B139" s="54" t="s">
        <v>2657</v>
      </c>
    </row>
    <row r="140" spans="1:2" x14ac:dyDescent="0.3">
      <c r="A140" s="54"/>
      <c r="B140" s="54"/>
    </row>
    <row r="141" spans="1:2" x14ac:dyDescent="0.3">
      <c r="A141" s="54" t="s">
        <v>192</v>
      </c>
      <c r="B141" s="55">
        <v>7.0090720062229259</v>
      </c>
    </row>
    <row r="142" spans="1:2" x14ac:dyDescent="0.3">
      <c r="A142" s="54"/>
      <c r="B142" s="54"/>
    </row>
    <row r="143" spans="1:2" x14ac:dyDescent="0.3">
      <c r="A143" s="54" t="s">
        <v>193</v>
      </c>
      <c r="B143" s="56">
        <v>0.11169999999999999</v>
      </c>
    </row>
    <row r="144" spans="1:2" x14ac:dyDescent="0.3">
      <c r="A144" s="54" t="s">
        <v>194</v>
      </c>
      <c r="B144" s="56">
        <v>0.1088673016871569</v>
      </c>
    </row>
    <row r="145" spans="1:6" x14ac:dyDescent="0.3">
      <c r="A145" s="54"/>
      <c r="B145" s="54"/>
    </row>
    <row r="146" spans="1:6" x14ac:dyDescent="0.3">
      <c r="A146" s="54" t="s">
        <v>195</v>
      </c>
      <c r="B146" s="57">
        <v>45169</v>
      </c>
    </row>
    <row r="148" spans="1:6" ht="70.05" customHeight="1" x14ac:dyDescent="0.3">
      <c r="A148" s="72" t="s">
        <v>196</v>
      </c>
      <c r="B148" s="72" t="s">
        <v>197</v>
      </c>
      <c r="C148" s="72" t="s">
        <v>5</v>
      </c>
      <c r="D148" s="72" t="s">
        <v>6</v>
      </c>
      <c r="E148" s="72" t="s">
        <v>5</v>
      </c>
      <c r="F148" s="72" t="s">
        <v>6</v>
      </c>
    </row>
    <row r="149" spans="1:6" ht="70.05" customHeight="1" x14ac:dyDescent="0.3">
      <c r="A149" s="72" t="s">
        <v>2656</v>
      </c>
      <c r="B149" s="72"/>
      <c r="C149" s="72" t="s">
        <v>86</v>
      </c>
      <c r="D149" s="72"/>
      <c r="E149" s="72" t="s">
        <v>87</v>
      </c>
      <c r="F14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5"/>
  <sheetViews>
    <sheetView showGridLines="0" workbookViewId="0">
      <pane ySplit="4" topLeftCell="A5" activePane="bottomLeft" state="frozen"/>
      <selection pane="bottomLeft" activeCell="B41" sqref="B41:B42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2658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2659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2660</v>
      </c>
      <c r="B7" s="30"/>
      <c r="C7" s="30"/>
      <c r="D7" s="13"/>
      <c r="E7" s="14"/>
      <c r="F7" s="15"/>
      <c r="G7" s="15"/>
    </row>
    <row r="8" spans="1:8" x14ac:dyDescent="0.3">
      <c r="A8" s="16" t="s">
        <v>2661</v>
      </c>
      <c r="B8" s="31"/>
      <c r="C8" s="31"/>
      <c r="D8" s="17"/>
      <c r="E8" s="46"/>
      <c r="F8" s="20"/>
      <c r="G8" s="20"/>
    </row>
    <row r="9" spans="1:8" x14ac:dyDescent="0.3">
      <c r="A9" s="12" t="s">
        <v>2662</v>
      </c>
      <c r="B9" s="30" t="s">
        <v>2663</v>
      </c>
      <c r="C9" s="30"/>
      <c r="D9" s="13">
        <v>50170.031000000003</v>
      </c>
      <c r="E9" s="14">
        <v>6981.46</v>
      </c>
      <c r="F9" s="15">
        <v>0.98939999999999995</v>
      </c>
      <c r="G9" s="15"/>
    </row>
    <row r="10" spans="1:8" x14ac:dyDescent="0.3">
      <c r="A10" s="16" t="s">
        <v>120</v>
      </c>
      <c r="B10" s="31"/>
      <c r="C10" s="31"/>
      <c r="D10" s="17"/>
      <c r="E10" s="18">
        <v>6981.46</v>
      </c>
      <c r="F10" s="19">
        <v>0.98939999999999995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6981.46</v>
      </c>
      <c r="F12" s="19">
        <v>0.98939999999999995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105.98</v>
      </c>
      <c r="F15" s="15">
        <v>1.4999999999999999E-2</v>
      </c>
      <c r="G15" s="15">
        <v>6.6409999999999997E-2</v>
      </c>
    </row>
    <row r="16" spans="1:8" x14ac:dyDescent="0.3">
      <c r="A16" s="16" t="s">
        <v>120</v>
      </c>
      <c r="B16" s="31"/>
      <c r="C16" s="31"/>
      <c r="D16" s="17"/>
      <c r="E16" s="18">
        <v>105.98</v>
      </c>
      <c r="F16" s="19">
        <v>1.4999999999999999E-2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105.98</v>
      </c>
      <c r="F18" s="19">
        <v>1.4999999999999999E-2</v>
      </c>
      <c r="G18" s="20"/>
    </row>
    <row r="19" spans="1:7" x14ac:dyDescent="0.3">
      <c r="A19" s="12" t="s">
        <v>153</v>
      </c>
      <c r="B19" s="30"/>
      <c r="C19" s="30"/>
      <c r="D19" s="13"/>
      <c r="E19" s="14">
        <v>1.92827E-2</v>
      </c>
      <c r="F19" s="15">
        <v>1.9999999999999999E-6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-31.539282700000001</v>
      </c>
      <c r="F20" s="24">
        <v>-4.4019999999999997E-3</v>
      </c>
      <c r="G20" s="15">
        <v>6.6409999999999997E-2</v>
      </c>
    </row>
    <row r="21" spans="1:7" x14ac:dyDescent="0.3">
      <c r="A21" s="25" t="s">
        <v>155</v>
      </c>
      <c r="B21" s="33"/>
      <c r="C21" s="33"/>
      <c r="D21" s="26"/>
      <c r="E21" s="27">
        <v>7055.92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45138</v>
      </c>
      <c r="C30" s="48">
        <v>45169</v>
      </c>
    </row>
    <row r="31" spans="1:7" x14ac:dyDescent="0.3">
      <c r="A31" t="s">
        <v>166</v>
      </c>
      <c r="B31">
        <v>27.920999999999999</v>
      </c>
      <c r="C31">
        <v>26.832999999999998</v>
      </c>
      <c r="E31" s="2"/>
    </row>
    <row r="32" spans="1:7" x14ac:dyDescent="0.3">
      <c r="A32" t="s">
        <v>630</v>
      </c>
      <c r="B32">
        <v>25.364000000000001</v>
      </c>
      <c r="C32">
        <v>24.361999999999998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6981.4615904000002</v>
      </c>
    </row>
    <row r="38" spans="1:5" ht="43.5" customHeight="1" x14ac:dyDescent="0.3">
      <c r="A38" s="47" t="s">
        <v>2664</v>
      </c>
      <c r="B38" s="34" t="s">
        <v>112</v>
      </c>
    </row>
    <row r="39" spans="1:5" ht="28.95" customHeight="1" x14ac:dyDescent="0.3">
      <c r="A39" s="47" t="s">
        <v>2665</v>
      </c>
      <c r="B39" s="34" t="s">
        <v>112</v>
      </c>
    </row>
    <row r="40" spans="1:5" ht="28.95" customHeight="1" x14ac:dyDescent="0.3">
      <c r="A40" s="47" t="s">
        <v>2666</v>
      </c>
      <c r="B40" s="34" t="s">
        <v>112</v>
      </c>
    </row>
    <row r="41" spans="1:5" x14ac:dyDescent="0.3">
      <c r="A41" t="s">
        <v>2667</v>
      </c>
      <c r="B41" s="34" t="s">
        <v>112</v>
      </c>
    </row>
    <row r="42" spans="1:5" x14ac:dyDescent="0.3">
      <c r="A42" t="s">
        <v>2668</v>
      </c>
      <c r="B42" s="34" t="s">
        <v>112</v>
      </c>
    </row>
    <row r="44" spans="1:5" ht="70.05" customHeight="1" x14ac:dyDescent="0.3">
      <c r="A44" s="72" t="s">
        <v>196</v>
      </c>
      <c r="B44" s="72" t="s">
        <v>197</v>
      </c>
      <c r="C44" s="72" t="s">
        <v>5</v>
      </c>
      <c r="D44" s="72" t="s">
        <v>6</v>
      </c>
    </row>
    <row r="45" spans="1:5" ht="70.05" customHeight="1" x14ac:dyDescent="0.3">
      <c r="A45" s="72" t="s">
        <v>2669</v>
      </c>
      <c r="B45" s="72"/>
      <c r="C45" s="72" t="s">
        <v>89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5"/>
  <sheetViews>
    <sheetView showGridLines="0" workbookViewId="0">
      <pane ySplit="4" topLeftCell="A5" activePane="bottomLeft" state="frozen"/>
      <selection pane="bottomLeft" activeCell="B37" sqref="B37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2670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2671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2660</v>
      </c>
      <c r="B7" s="30"/>
      <c r="C7" s="30"/>
      <c r="D7" s="13"/>
      <c r="E7" s="14"/>
      <c r="F7" s="15"/>
      <c r="G7" s="15"/>
    </row>
    <row r="8" spans="1:8" x14ac:dyDescent="0.3">
      <c r="A8" s="16" t="s">
        <v>2661</v>
      </c>
      <c r="B8" s="31"/>
      <c r="C8" s="31"/>
      <c r="D8" s="17"/>
      <c r="E8" s="46"/>
      <c r="F8" s="20"/>
      <c r="G8" s="20"/>
    </row>
    <row r="9" spans="1:8" x14ac:dyDescent="0.3">
      <c r="A9" s="12" t="s">
        <v>2672</v>
      </c>
      <c r="B9" s="30" t="s">
        <v>2673</v>
      </c>
      <c r="C9" s="30"/>
      <c r="D9" s="13">
        <v>1343659.591</v>
      </c>
      <c r="E9" s="14">
        <v>153739.70000000001</v>
      </c>
      <c r="F9" s="15">
        <v>1.0004999999999999</v>
      </c>
      <c r="G9" s="15"/>
    </row>
    <row r="10" spans="1:8" x14ac:dyDescent="0.3">
      <c r="A10" s="16" t="s">
        <v>120</v>
      </c>
      <c r="B10" s="31"/>
      <c r="C10" s="31"/>
      <c r="D10" s="17"/>
      <c r="E10" s="18">
        <v>153739.70000000001</v>
      </c>
      <c r="F10" s="19">
        <v>1.0004999999999999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153739.70000000001</v>
      </c>
      <c r="F12" s="19">
        <v>1.0004999999999999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539.9</v>
      </c>
      <c r="F15" s="15">
        <v>3.5000000000000001E-3</v>
      </c>
      <c r="G15" s="15">
        <v>6.6409999999999997E-2</v>
      </c>
    </row>
    <row r="16" spans="1:8" x14ac:dyDescent="0.3">
      <c r="A16" s="16" t="s">
        <v>120</v>
      </c>
      <c r="B16" s="31"/>
      <c r="C16" s="31"/>
      <c r="D16" s="17"/>
      <c r="E16" s="18">
        <v>539.9</v>
      </c>
      <c r="F16" s="19">
        <v>3.5000000000000001E-3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539.9</v>
      </c>
      <c r="F18" s="19">
        <v>3.5000000000000001E-3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9.82325E-2</v>
      </c>
      <c r="F19" s="15">
        <v>0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-610.54823250000004</v>
      </c>
      <c r="F20" s="24">
        <v>-4.0000000000000001E-3</v>
      </c>
      <c r="G20" s="15">
        <v>6.6409999999999997E-2</v>
      </c>
    </row>
    <row r="21" spans="1:7" x14ac:dyDescent="0.3">
      <c r="A21" s="25" t="s">
        <v>155</v>
      </c>
      <c r="B21" s="33"/>
      <c r="C21" s="33"/>
      <c r="D21" s="26"/>
      <c r="E21" s="27">
        <v>153669.15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45138</v>
      </c>
      <c r="C30" s="48">
        <v>45169</v>
      </c>
    </row>
    <row r="31" spans="1:7" x14ac:dyDescent="0.3">
      <c r="A31" t="s">
        <v>166</v>
      </c>
      <c r="B31">
        <v>41.869</v>
      </c>
      <c r="C31">
        <v>38.634</v>
      </c>
      <c r="E31" s="2"/>
    </row>
    <row r="32" spans="1:7" x14ac:dyDescent="0.3">
      <c r="A32" t="s">
        <v>630</v>
      </c>
      <c r="B32">
        <v>37.932000000000002</v>
      </c>
      <c r="C32">
        <v>34.973999999999997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153739.70001659999</v>
      </c>
    </row>
    <row r="38" spans="1:5" ht="43.5" customHeight="1" x14ac:dyDescent="0.3">
      <c r="A38" s="47" t="s">
        <v>2664</v>
      </c>
      <c r="B38" s="34" t="s">
        <v>112</v>
      </c>
    </row>
    <row r="39" spans="1:5" ht="28.95" customHeight="1" x14ac:dyDescent="0.3">
      <c r="A39" s="47" t="s">
        <v>2665</v>
      </c>
      <c r="B39" s="34" t="s">
        <v>112</v>
      </c>
    </row>
    <row r="40" spans="1:5" ht="28.95" customHeight="1" x14ac:dyDescent="0.3">
      <c r="A40" s="47" t="s">
        <v>2666</v>
      </c>
      <c r="B40" s="34" t="s">
        <v>112</v>
      </c>
    </row>
    <row r="41" spans="1:5" x14ac:dyDescent="0.3">
      <c r="A41" t="s">
        <v>2667</v>
      </c>
      <c r="B41" s="34" t="s">
        <v>112</v>
      </c>
    </row>
    <row r="42" spans="1:5" x14ac:dyDescent="0.3">
      <c r="A42" t="s">
        <v>2668</v>
      </c>
      <c r="B42" s="34" t="s">
        <v>112</v>
      </c>
    </row>
    <row r="44" spans="1:5" ht="70.05" customHeight="1" x14ac:dyDescent="0.3">
      <c r="A44" s="72" t="s">
        <v>196</v>
      </c>
      <c r="B44" s="72" t="s">
        <v>197</v>
      </c>
      <c r="C44" s="72" t="s">
        <v>5</v>
      </c>
      <c r="D44" s="72" t="s">
        <v>6</v>
      </c>
    </row>
    <row r="45" spans="1:5" ht="70.05" customHeight="1" x14ac:dyDescent="0.3">
      <c r="A45" s="72" t="s">
        <v>2674</v>
      </c>
      <c r="B45" s="72"/>
      <c r="C45" s="72" t="s">
        <v>91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95"/>
  <sheetViews>
    <sheetView showGridLines="0" workbookViewId="0">
      <pane ySplit="4" topLeftCell="A20" activePane="bottomLeft" state="frozen"/>
      <selection pane="bottomLeft" activeCell="A20" sqref="A20"/>
    </sheetView>
  </sheetViews>
  <sheetFormatPr defaultRowHeight="14.4" x14ac:dyDescent="0.3"/>
  <cols>
    <col min="1" max="1" width="56.5546875" bestFit="1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2675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2676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1113</v>
      </c>
      <c r="B7" s="30"/>
      <c r="C7" s="30"/>
      <c r="D7" s="13"/>
      <c r="E7" s="14"/>
      <c r="F7" s="15"/>
      <c r="G7" s="15"/>
    </row>
    <row r="8" spans="1:8" x14ac:dyDescent="0.3">
      <c r="A8" s="12" t="s">
        <v>1127</v>
      </c>
      <c r="B8" s="30" t="s">
        <v>1128</v>
      </c>
      <c r="C8" s="30" t="s">
        <v>1129</v>
      </c>
      <c r="D8" s="13">
        <v>157384</v>
      </c>
      <c r="E8" s="14">
        <v>1749.48</v>
      </c>
      <c r="F8" s="15">
        <v>0.13159999999999999</v>
      </c>
      <c r="G8" s="15"/>
    </row>
    <row r="9" spans="1:8" x14ac:dyDescent="0.3">
      <c r="A9" s="12" t="s">
        <v>1437</v>
      </c>
      <c r="B9" s="30" t="s">
        <v>1438</v>
      </c>
      <c r="C9" s="30" t="s">
        <v>1129</v>
      </c>
      <c r="D9" s="13">
        <v>86038</v>
      </c>
      <c r="E9" s="14">
        <v>1082.01</v>
      </c>
      <c r="F9" s="15">
        <v>8.14E-2</v>
      </c>
      <c r="G9" s="15"/>
    </row>
    <row r="10" spans="1:8" x14ac:dyDescent="0.3">
      <c r="A10" s="12" t="s">
        <v>1237</v>
      </c>
      <c r="B10" s="30" t="s">
        <v>1238</v>
      </c>
      <c r="C10" s="30" t="s">
        <v>1129</v>
      </c>
      <c r="D10" s="13">
        <v>17750</v>
      </c>
      <c r="E10" s="14">
        <v>995.39</v>
      </c>
      <c r="F10" s="15">
        <v>7.4899999999999994E-2</v>
      </c>
      <c r="G10" s="15"/>
    </row>
    <row r="11" spans="1:8" x14ac:dyDescent="0.3">
      <c r="A11" s="12" t="s">
        <v>1310</v>
      </c>
      <c r="B11" s="30" t="s">
        <v>1311</v>
      </c>
      <c r="C11" s="30" t="s">
        <v>1248</v>
      </c>
      <c r="D11" s="13">
        <v>16506</v>
      </c>
      <c r="E11" s="14">
        <v>794.62</v>
      </c>
      <c r="F11" s="15">
        <v>5.9799999999999999E-2</v>
      </c>
      <c r="G11" s="15"/>
    </row>
    <row r="12" spans="1:8" x14ac:dyDescent="0.3">
      <c r="A12" s="12" t="s">
        <v>1680</v>
      </c>
      <c r="B12" s="30" t="s">
        <v>1681</v>
      </c>
      <c r="C12" s="30" t="s">
        <v>1248</v>
      </c>
      <c r="D12" s="13">
        <v>127378</v>
      </c>
      <c r="E12" s="14">
        <v>750.96</v>
      </c>
      <c r="F12" s="15">
        <v>5.6500000000000002E-2</v>
      </c>
      <c r="G12" s="15"/>
    </row>
    <row r="13" spans="1:8" x14ac:dyDescent="0.3">
      <c r="A13" s="12" t="s">
        <v>1417</v>
      </c>
      <c r="B13" s="30" t="s">
        <v>1418</v>
      </c>
      <c r="C13" s="30" t="s">
        <v>1129</v>
      </c>
      <c r="D13" s="13">
        <v>19591</v>
      </c>
      <c r="E13" s="14">
        <v>703.73</v>
      </c>
      <c r="F13" s="15">
        <v>5.2900000000000003E-2</v>
      </c>
      <c r="G13" s="15"/>
    </row>
    <row r="14" spans="1:8" x14ac:dyDescent="0.3">
      <c r="A14" s="12" t="s">
        <v>1382</v>
      </c>
      <c r="B14" s="30" t="s">
        <v>1383</v>
      </c>
      <c r="C14" s="30" t="s">
        <v>1129</v>
      </c>
      <c r="D14" s="13">
        <v>33576</v>
      </c>
      <c r="E14" s="14">
        <v>368.61</v>
      </c>
      <c r="F14" s="15">
        <v>2.7699999999999999E-2</v>
      </c>
      <c r="G14" s="15"/>
    </row>
    <row r="15" spans="1:8" x14ac:dyDescent="0.3">
      <c r="A15" s="12" t="s">
        <v>1268</v>
      </c>
      <c r="B15" s="30" t="s">
        <v>1269</v>
      </c>
      <c r="C15" s="30" t="s">
        <v>1129</v>
      </c>
      <c r="D15" s="13">
        <v>43240</v>
      </c>
      <c r="E15" s="14">
        <v>358.89</v>
      </c>
      <c r="F15" s="15">
        <v>2.7E-2</v>
      </c>
      <c r="G15" s="15"/>
    </row>
    <row r="16" spans="1:8" x14ac:dyDescent="0.3">
      <c r="A16" s="12" t="s">
        <v>1451</v>
      </c>
      <c r="B16" s="30" t="s">
        <v>1452</v>
      </c>
      <c r="C16" s="30" t="s">
        <v>1129</v>
      </c>
      <c r="D16" s="13">
        <v>16651</v>
      </c>
      <c r="E16" s="14">
        <v>306.79000000000002</v>
      </c>
      <c r="F16" s="15">
        <v>2.3099999999999999E-2</v>
      </c>
      <c r="G16" s="15"/>
    </row>
    <row r="17" spans="1:7" x14ac:dyDescent="0.3">
      <c r="A17" s="12" t="s">
        <v>1967</v>
      </c>
      <c r="B17" s="30" t="s">
        <v>1968</v>
      </c>
      <c r="C17" s="30" t="s">
        <v>1248</v>
      </c>
      <c r="D17" s="13">
        <v>74284</v>
      </c>
      <c r="E17" s="14">
        <v>246.36</v>
      </c>
      <c r="F17" s="15">
        <v>1.8499999999999999E-2</v>
      </c>
      <c r="G17" s="15"/>
    </row>
    <row r="18" spans="1:7" x14ac:dyDescent="0.3">
      <c r="A18" s="12" t="s">
        <v>1973</v>
      </c>
      <c r="B18" s="30" t="s">
        <v>1974</v>
      </c>
      <c r="C18" s="30" t="s">
        <v>1129</v>
      </c>
      <c r="D18" s="13">
        <v>57417</v>
      </c>
      <c r="E18" s="14">
        <v>229.44</v>
      </c>
      <c r="F18" s="15">
        <v>1.7299999999999999E-2</v>
      </c>
      <c r="G18" s="15"/>
    </row>
    <row r="19" spans="1:7" x14ac:dyDescent="0.3">
      <c r="A19" s="12" t="s">
        <v>1246</v>
      </c>
      <c r="B19" s="30" t="s">
        <v>1247</v>
      </c>
      <c r="C19" s="30" t="s">
        <v>1248</v>
      </c>
      <c r="D19" s="13">
        <v>29484</v>
      </c>
      <c r="E19" s="14">
        <v>228.22</v>
      </c>
      <c r="F19" s="15">
        <v>1.72E-2</v>
      </c>
      <c r="G19" s="15"/>
    </row>
    <row r="20" spans="1:7" x14ac:dyDescent="0.3">
      <c r="A20" s="12" t="s">
        <v>1836</v>
      </c>
      <c r="B20" s="30" t="s">
        <v>1837</v>
      </c>
      <c r="C20" s="30" t="s">
        <v>1129</v>
      </c>
      <c r="D20" s="13">
        <v>22883</v>
      </c>
      <c r="E20" s="14">
        <v>199.87</v>
      </c>
      <c r="F20" s="15">
        <v>1.4999999999999999E-2</v>
      </c>
      <c r="G20" s="15"/>
    </row>
    <row r="21" spans="1:7" x14ac:dyDescent="0.3">
      <c r="A21" s="12" t="s">
        <v>1266</v>
      </c>
      <c r="B21" s="30" t="s">
        <v>1267</v>
      </c>
      <c r="C21" s="30" t="s">
        <v>1129</v>
      </c>
      <c r="D21" s="13">
        <v>68511</v>
      </c>
      <c r="E21" s="14">
        <v>177.68</v>
      </c>
      <c r="F21" s="15">
        <v>1.34E-2</v>
      </c>
      <c r="G21" s="15"/>
    </row>
    <row r="22" spans="1:7" x14ac:dyDescent="0.3">
      <c r="A22" s="12" t="s">
        <v>1358</v>
      </c>
      <c r="B22" s="30" t="s">
        <v>1359</v>
      </c>
      <c r="C22" s="30" t="s">
        <v>1129</v>
      </c>
      <c r="D22" s="13">
        <v>23137</v>
      </c>
      <c r="E22" s="14">
        <v>177.43</v>
      </c>
      <c r="F22" s="15">
        <v>1.3299999999999999E-2</v>
      </c>
      <c r="G22" s="15"/>
    </row>
    <row r="23" spans="1:7" x14ac:dyDescent="0.3">
      <c r="A23" s="12" t="s">
        <v>1991</v>
      </c>
      <c r="B23" s="30" t="s">
        <v>1992</v>
      </c>
      <c r="C23" s="30" t="s">
        <v>1129</v>
      </c>
      <c r="D23" s="13">
        <v>9453</v>
      </c>
      <c r="E23" s="14">
        <v>164.62</v>
      </c>
      <c r="F23" s="15">
        <v>1.24E-2</v>
      </c>
      <c r="G23" s="15"/>
    </row>
    <row r="24" spans="1:7" x14ac:dyDescent="0.3">
      <c r="A24" s="12" t="s">
        <v>1789</v>
      </c>
      <c r="B24" s="30" t="s">
        <v>1790</v>
      </c>
      <c r="C24" s="30" t="s">
        <v>1129</v>
      </c>
      <c r="D24" s="13">
        <v>5710</v>
      </c>
      <c r="E24" s="14">
        <v>158.08000000000001</v>
      </c>
      <c r="F24" s="15">
        <v>1.1900000000000001E-2</v>
      </c>
      <c r="G24" s="15"/>
    </row>
    <row r="25" spans="1:7" x14ac:dyDescent="0.3">
      <c r="A25" s="12" t="s">
        <v>1392</v>
      </c>
      <c r="B25" s="30" t="s">
        <v>1393</v>
      </c>
      <c r="C25" s="30" t="s">
        <v>1248</v>
      </c>
      <c r="D25" s="13">
        <v>6119</v>
      </c>
      <c r="E25" s="14">
        <v>133.13999999999999</v>
      </c>
      <c r="F25" s="15">
        <v>0.01</v>
      </c>
      <c r="G25" s="15"/>
    </row>
    <row r="26" spans="1:7" x14ac:dyDescent="0.3">
      <c r="A26" s="12" t="s">
        <v>1843</v>
      </c>
      <c r="B26" s="30" t="s">
        <v>1844</v>
      </c>
      <c r="C26" s="30" t="s">
        <v>1129</v>
      </c>
      <c r="D26" s="13">
        <v>7354</v>
      </c>
      <c r="E26" s="14">
        <v>127.03</v>
      </c>
      <c r="F26" s="15">
        <v>9.5999999999999992E-3</v>
      </c>
      <c r="G26" s="15"/>
    </row>
    <row r="27" spans="1:7" x14ac:dyDescent="0.3">
      <c r="A27" s="12" t="s">
        <v>2230</v>
      </c>
      <c r="B27" s="30" t="s">
        <v>2231</v>
      </c>
      <c r="C27" s="30" t="s">
        <v>1248</v>
      </c>
      <c r="D27" s="13">
        <v>11656</v>
      </c>
      <c r="E27" s="14">
        <v>121.16</v>
      </c>
      <c r="F27" s="15">
        <v>9.1000000000000004E-3</v>
      </c>
      <c r="G27" s="15"/>
    </row>
    <row r="28" spans="1:7" x14ac:dyDescent="0.3">
      <c r="A28" s="12" t="s">
        <v>2250</v>
      </c>
      <c r="B28" s="30" t="s">
        <v>2251</v>
      </c>
      <c r="C28" s="30" t="s">
        <v>1129</v>
      </c>
      <c r="D28" s="13">
        <v>1322</v>
      </c>
      <c r="E28" s="14">
        <v>93.93</v>
      </c>
      <c r="F28" s="15">
        <v>7.1000000000000004E-3</v>
      </c>
      <c r="G28" s="15"/>
    </row>
    <row r="29" spans="1:7" x14ac:dyDescent="0.3">
      <c r="A29" s="12" t="s">
        <v>1890</v>
      </c>
      <c r="B29" s="30" t="s">
        <v>1891</v>
      </c>
      <c r="C29" s="30" t="s">
        <v>1129</v>
      </c>
      <c r="D29" s="13">
        <v>16699</v>
      </c>
      <c r="E29" s="14">
        <v>85.61</v>
      </c>
      <c r="F29" s="15">
        <v>6.4000000000000003E-3</v>
      </c>
      <c r="G29" s="15"/>
    </row>
    <row r="30" spans="1:7" x14ac:dyDescent="0.3">
      <c r="A30" s="12" t="s">
        <v>2043</v>
      </c>
      <c r="B30" s="30" t="s">
        <v>2044</v>
      </c>
      <c r="C30" s="30" t="s">
        <v>1129</v>
      </c>
      <c r="D30" s="13">
        <v>5556</v>
      </c>
      <c r="E30" s="14">
        <v>79.42</v>
      </c>
      <c r="F30" s="15">
        <v>6.0000000000000001E-3</v>
      </c>
      <c r="G30" s="15"/>
    </row>
    <row r="31" spans="1:7" x14ac:dyDescent="0.3">
      <c r="A31" s="12" t="s">
        <v>2045</v>
      </c>
      <c r="B31" s="30" t="s">
        <v>2046</v>
      </c>
      <c r="C31" s="30" t="s">
        <v>1129</v>
      </c>
      <c r="D31" s="13">
        <v>1876</v>
      </c>
      <c r="E31" s="14">
        <v>71.64</v>
      </c>
      <c r="F31" s="15">
        <v>5.4000000000000003E-3</v>
      </c>
      <c r="G31" s="15"/>
    </row>
    <row r="32" spans="1:7" x14ac:dyDescent="0.3">
      <c r="A32" s="12" t="s">
        <v>2312</v>
      </c>
      <c r="B32" s="30" t="s">
        <v>2313</v>
      </c>
      <c r="C32" s="30" t="s">
        <v>1129</v>
      </c>
      <c r="D32" s="13">
        <v>8059</v>
      </c>
      <c r="E32" s="14">
        <v>62.59</v>
      </c>
      <c r="F32" s="15">
        <v>4.7000000000000002E-3</v>
      </c>
      <c r="G32" s="15"/>
    </row>
    <row r="33" spans="1:7" x14ac:dyDescent="0.3">
      <c r="A33" s="16" t="s">
        <v>120</v>
      </c>
      <c r="B33" s="31"/>
      <c r="C33" s="31"/>
      <c r="D33" s="17"/>
      <c r="E33" s="37">
        <f>SUM(E8:E32)</f>
        <v>9466.7000000000007</v>
      </c>
      <c r="F33" s="38">
        <f>SUM(F8:F32)</f>
        <v>0.71219999999999994</v>
      </c>
      <c r="G33" s="20"/>
    </row>
    <row r="34" spans="1:7" x14ac:dyDescent="0.3">
      <c r="A34" s="16" t="s">
        <v>1453</v>
      </c>
      <c r="B34" s="30"/>
      <c r="C34" s="30"/>
      <c r="D34" s="13"/>
      <c r="E34" s="14"/>
      <c r="F34" s="15"/>
      <c r="G34" s="15"/>
    </row>
    <row r="35" spans="1:7" x14ac:dyDescent="0.3">
      <c r="A35" s="16" t="s">
        <v>120</v>
      </c>
      <c r="B35" s="30"/>
      <c r="C35" s="30"/>
      <c r="D35" s="13"/>
      <c r="E35" s="39" t="s">
        <v>112</v>
      </c>
      <c r="F35" s="40" t="s">
        <v>112</v>
      </c>
      <c r="G35" s="15"/>
    </row>
    <row r="36" spans="1:7" x14ac:dyDescent="0.3">
      <c r="A36" s="16" t="s">
        <v>2677</v>
      </c>
      <c r="B36" s="30"/>
      <c r="C36" s="30"/>
      <c r="D36" s="13"/>
      <c r="E36" s="14"/>
      <c r="F36" s="15"/>
      <c r="G36" s="15"/>
    </row>
    <row r="37" spans="1:7" x14ac:dyDescent="0.3">
      <c r="A37" s="12" t="s">
        <v>2678</v>
      </c>
      <c r="B37" s="30" t="s">
        <v>2679</v>
      </c>
      <c r="C37" s="30" t="s">
        <v>2680</v>
      </c>
      <c r="D37" s="13">
        <v>1143</v>
      </c>
      <c r="E37" s="14">
        <v>523.73</v>
      </c>
      <c r="F37" s="15">
        <v>3.9399999999999998E-2</v>
      </c>
      <c r="G37" s="15"/>
    </row>
    <row r="38" spans="1:7" x14ac:dyDescent="0.3">
      <c r="A38" s="12" t="s">
        <v>2681</v>
      </c>
      <c r="B38" s="30" t="s">
        <v>2682</v>
      </c>
      <c r="C38" s="30" t="s">
        <v>2680</v>
      </c>
      <c r="D38" s="13">
        <v>3526</v>
      </c>
      <c r="E38" s="14">
        <v>471.34</v>
      </c>
      <c r="F38" s="15">
        <v>3.5499999999999997E-2</v>
      </c>
      <c r="G38" s="15"/>
    </row>
    <row r="39" spans="1:7" x14ac:dyDescent="0.3">
      <c r="A39" s="12" t="s">
        <v>2683</v>
      </c>
      <c r="B39" s="30" t="s">
        <v>2684</v>
      </c>
      <c r="C39" s="30" t="s">
        <v>2680</v>
      </c>
      <c r="D39" s="13">
        <v>3590</v>
      </c>
      <c r="E39" s="14">
        <v>323.47000000000003</v>
      </c>
      <c r="F39" s="15">
        <v>2.4299999999999999E-2</v>
      </c>
      <c r="G39" s="15"/>
    </row>
    <row r="40" spans="1:7" x14ac:dyDescent="0.3">
      <c r="A40" s="12" t="s">
        <v>2685</v>
      </c>
      <c r="B40" s="30" t="s">
        <v>2686</v>
      </c>
      <c r="C40" s="30" t="s">
        <v>2687</v>
      </c>
      <c r="D40" s="13">
        <v>2496</v>
      </c>
      <c r="E40" s="14">
        <v>303.27</v>
      </c>
      <c r="F40" s="15">
        <v>2.2800000000000001E-2</v>
      </c>
      <c r="G40" s="15"/>
    </row>
    <row r="41" spans="1:7" x14ac:dyDescent="0.3">
      <c r="A41" s="12" t="s">
        <v>2688</v>
      </c>
      <c r="B41" s="30" t="s">
        <v>2689</v>
      </c>
      <c r="C41" s="30" t="s">
        <v>2690</v>
      </c>
      <c r="D41" s="13">
        <v>546</v>
      </c>
      <c r="E41" s="14">
        <v>251.49</v>
      </c>
      <c r="F41" s="15">
        <v>1.89E-2</v>
      </c>
      <c r="G41" s="15"/>
    </row>
    <row r="42" spans="1:7" x14ac:dyDescent="0.3">
      <c r="A42" s="12" t="s">
        <v>2691</v>
      </c>
      <c r="B42" s="30" t="s">
        <v>2692</v>
      </c>
      <c r="C42" s="30" t="s">
        <v>2680</v>
      </c>
      <c r="D42" s="13">
        <v>2900</v>
      </c>
      <c r="E42" s="14">
        <v>240.92</v>
      </c>
      <c r="F42" s="15">
        <v>1.8100000000000002E-2</v>
      </c>
      <c r="G42" s="15"/>
    </row>
    <row r="43" spans="1:7" x14ac:dyDescent="0.3">
      <c r="A43" s="12" t="s">
        <v>2693</v>
      </c>
      <c r="B43" s="30" t="s">
        <v>2694</v>
      </c>
      <c r="C43" s="30" t="s">
        <v>2680</v>
      </c>
      <c r="D43" s="13">
        <v>7984</v>
      </c>
      <c r="E43" s="14">
        <v>233.54</v>
      </c>
      <c r="F43" s="15">
        <v>1.7600000000000001E-2</v>
      </c>
      <c r="G43" s="15"/>
    </row>
    <row r="44" spans="1:7" x14ac:dyDescent="0.3">
      <c r="A44" s="12" t="s">
        <v>2695</v>
      </c>
      <c r="B44" s="30" t="s">
        <v>2696</v>
      </c>
      <c r="C44" s="30" t="s">
        <v>2697</v>
      </c>
      <c r="D44" s="13">
        <v>980</v>
      </c>
      <c r="E44" s="14">
        <v>214.72</v>
      </c>
      <c r="F44" s="15">
        <v>1.6199999999999999E-2</v>
      </c>
      <c r="G44" s="15"/>
    </row>
    <row r="45" spans="1:7" x14ac:dyDescent="0.3">
      <c r="A45" s="12" t="s">
        <v>2698</v>
      </c>
      <c r="B45" s="30" t="s">
        <v>2699</v>
      </c>
      <c r="C45" s="30" t="s">
        <v>2697</v>
      </c>
      <c r="D45" s="13">
        <v>2459</v>
      </c>
      <c r="E45" s="14">
        <v>209.2</v>
      </c>
      <c r="F45" s="15">
        <v>1.5699999999999999E-2</v>
      </c>
      <c r="G45" s="15"/>
    </row>
    <row r="46" spans="1:7" x14ac:dyDescent="0.3">
      <c r="A46" s="12" t="s">
        <v>2700</v>
      </c>
      <c r="B46" s="30" t="s">
        <v>2701</v>
      </c>
      <c r="C46" s="30" t="s">
        <v>2687</v>
      </c>
      <c r="D46" s="13">
        <v>756</v>
      </c>
      <c r="E46" s="14">
        <v>160.22</v>
      </c>
      <c r="F46" s="15">
        <v>1.21E-2</v>
      </c>
      <c r="G46" s="15"/>
    </row>
    <row r="47" spans="1:7" x14ac:dyDescent="0.3">
      <c r="A47" s="12" t="s">
        <v>2702</v>
      </c>
      <c r="B47" s="30" t="s">
        <v>2703</v>
      </c>
      <c r="C47" s="30" t="s">
        <v>2697</v>
      </c>
      <c r="D47" s="13">
        <v>496</v>
      </c>
      <c r="E47" s="14">
        <v>128.22999999999999</v>
      </c>
      <c r="F47" s="15">
        <v>9.5999999999999992E-3</v>
      </c>
      <c r="G47" s="15"/>
    </row>
    <row r="48" spans="1:7" x14ac:dyDescent="0.3">
      <c r="A48" s="12" t="s">
        <v>2704</v>
      </c>
      <c r="B48" s="30" t="s">
        <v>2705</v>
      </c>
      <c r="C48" s="30" t="s">
        <v>2697</v>
      </c>
      <c r="D48" s="13">
        <v>1883</v>
      </c>
      <c r="E48" s="14">
        <v>126.88</v>
      </c>
      <c r="F48" s="15">
        <v>9.4999999999999998E-3</v>
      </c>
      <c r="G48" s="15"/>
    </row>
    <row r="49" spans="1:7" x14ac:dyDescent="0.3">
      <c r="A49" s="12" t="s">
        <v>2706</v>
      </c>
      <c r="B49" s="30" t="s">
        <v>2707</v>
      </c>
      <c r="C49" s="30" t="s">
        <v>2697</v>
      </c>
      <c r="D49" s="13">
        <v>483</v>
      </c>
      <c r="E49" s="14">
        <v>113.23</v>
      </c>
      <c r="F49" s="15">
        <v>8.5000000000000006E-3</v>
      </c>
      <c r="G49" s="15"/>
    </row>
    <row r="50" spans="1:7" x14ac:dyDescent="0.3">
      <c r="A50" s="12" t="s">
        <v>2708</v>
      </c>
      <c r="B50" s="30" t="s">
        <v>2709</v>
      </c>
      <c r="C50" s="30" t="s">
        <v>2687</v>
      </c>
      <c r="D50" s="13">
        <v>1767</v>
      </c>
      <c r="E50" s="14">
        <v>111.73</v>
      </c>
      <c r="F50" s="15">
        <v>8.3999999999999995E-3</v>
      </c>
      <c r="G50" s="15"/>
    </row>
    <row r="51" spans="1:7" x14ac:dyDescent="0.3">
      <c r="A51" s="12" t="s">
        <v>2710</v>
      </c>
      <c r="B51" s="30" t="s">
        <v>2711</v>
      </c>
      <c r="C51" s="30" t="s">
        <v>2687</v>
      </c>
      <c r="D51" s="13">
        <v>365</v>
      </c>
      <c r="E51" s="14">
        <v>105.12</v>
      </c>
      <c r="F51" s="15">
        <v>7.9000000000000008E-3</v>
      </c>
      <c r="G51" s="15"/>
    </row>
    <row r="52" spans="1:7" x14ac:dyDescent="0.3">
      <c r="A52" s="12" t="s">
        <v>2712</v>
      </c>
      <c r="B52" s="30" t="s">
        <v>2713</v>
      </c>
      <c r="C52" s="30" t="s">
        <v>2697</v>
      </c>
      <c r="D52" s="13">
        <v>402</v>
      </c>
      <c r="E52" s="14">
        <v>92.88</v>
      </c>
      <c r="F52" s="15">
        <v>7.0000000000000001E-3</v>
      </c>
      <c r="G52" s="15"/>
    </row>
    <row r="53" spans="1:7" x14ac:dyDescent="0.3">
      <c r="A53" s="12" t="s">
        <v>2714</v>
      </c>
      <c r="B53" s="30" t="s">
        <v>2715</v>
      </c>
      <c r="C53" s="30" t="s">
        <v>2690</v>
      </c>
      <c r="D53" s="13">
        <v>263</v>
      </c>
      <c r="E53" s="14">
        <v>48.41</v>
      </c>
      <c r="F53" s="15">
        <v>3.5999999999999999E-3</v>
      </c>
      <c r="G53" s="15"/>
    </row>
    <row r="54" spans="1:7" x14ac:dyDescent="0.3">
      <c r="A54" s="12" t="s">
        <v>2716</v>
      </c>
      <c r="B54" s="30" t="s">
        <v>2717</v>
      </c>
      <c r="C54" s="30" t="s">
        <v>2718</v>
      </c>
      <c r="D54" s="13">
        <v>464</v>
      </c>
      <c r="E54" s="14">
        <v>43.38</v>
      </c>
      <c r="F54" s="15">
        <v>3.3E-3</v>
      </c>
      <c r="G54" s="15"/>
    </row>
    <row r="55" spans="1:7" x14ac:dyDescent="0.3">
      <c r="A55" s="12" t="s">
        <v>2719</v>
      </c>
      <c r="B55" s="30" t="s">
        <v>2720</v>
      </c>
      <c r="C55" s="30" t="s">
        <v>2690</v>
      </c>
      <c r="D55" s="13">
        <v>419</v>
      </c>
      <c r="E55" s="14">
        <v>41.94</v>
      </c>
      <c r="F55" s="15">
        <v>3.2000000000000002E-3</v>
      </c>
      <c r="G55" s="15"/>
    </row>
    <row r="56" spans="1:7" x14ac:dyDescent="0.3">
      <c r="A56" s="12" t="s">
        <v>2721</v>
      </c>
      <c r="B56" s="30" t="s">
        <v>2722</v>
      </c>
      <c r="C56" s="30" t="s">
        <v>2690</v>
      </c>
      <c r="D56" s="13">
        <v>224</v>
      </c>
      <c r="E56" s="14">
        <v>30.6</v>
      </c>
      <c r="F56" s="15">
        <v>2.3E-3</v>
      </c>
      <c r="G56" s="15"/>
    </row>
    <row r="57" spans="1:7" x14ac:dyDescent="0.3">
      <c r="A57" s="16" t="s">
        <v>120</v>
      </c>
      <c r="B57" s="30"/>
      <c r="C57" s="30"/>
      <c r="D57" s="13"/>
      <c r="E57" s="37">
        <f>SUM(E37:E56)</f>
        <v>3774.2999999999993</v>
      </c>
      <c r="F57" s="38">
        <f>SUM(F37:F56)</f>
        <v>0.28390000000000004</v>
      </c>
      <c r="G57" s="15"/>
    </row>
    <row r="58" spans="1:7" x14ac:dyDescent="0.3">
      <c r="A58" s="16"/>
      <c r="B58" s="30"/>
      <c r="C58" s="30"/>
      <c r="D58" s="13"/>
      <c r="E58" s="52"/>
      <c r="F58" s="53"/>
      <c r="G58" s="15"/>
    </row>
    <row r="59" spans="1:7" x14ac:dyDescent="0.3">
      <c r="A59" s="21" t="s">
        <v>150</v>
      </c>
      <c r="B59" s="32"/>
      <c r="C59" s="32"/>
      <c r="D59" s="22"/>
      <c r="E59" s="27">
        <v>13241</v>
      </c>
      <c r="F59" s="28">
        <v>0.99609999999999999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151</v>
      </c>
      <c r="B62" s="30"/>
      <c r="C62" s="30"/>
      <c r="D62" s="13"/>
      <c r="E62" s="14"/>
      <c r="F62" s="15"/>
      <c r="G62" s="15"/>
    </row>
    <row r="63" spans="1:7" x14ac:dyDescent="0.3">
      <c r="A63" s="12" t="s">
        <v>152</v>
      </c>
      <c r="B63" s="30"/>
      <c r="C63" s="30"/>
      <c r="D63" s="13"/>
      <c r="E63" s="14">
        <v>0.5</v>
      </c>
      <c r="F63" s="15">
        <v>0</v>
      </c>
      <c r="G63" s="15">
        <v>6.6409999999999997E-2</v>
      </c>
    </row>
    <row r="64" spans="1:7" x14ac:dyDescent="0.3">
      <c r="A64" s="16" t="s">
        <v>120</v>
      </c>
      <c r="B64" s="31"/>
      <c r="C64" s="31"/>
      <c r="D64" s="17"/>
      <c r="E64" s="37">
        <v>0.5</v>
      </c>
      <c r="F64" s="38">
        <v>0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150</v>
      </c>
      <c r="B66" s="32"/>
      <c r="C66" s="32"/>
      <c r="D66" s="22"/>
      <c r="E66" s="18">
        <v>0.5</v>
      </c>
      <c r="F66" s="19">
        <v>0</v>
      </c>
      <c r="G66" s="20"/>
    </row>
    <row r="67" spans="1:7" x14ac:dyDescent="0.3">
      <c r="A67" s="12" t="s">
        <v>153</v>
      </c>
      <c r="B67" s="30"/>
      <c r="C67" s="30"/>
      <c r="D67" s="13"/>
      <c r="E67" s="14">
        <v>9.1000000000000003E-5</v>
      </c>
      <c r="F67" s="15">
        <v>0</v>
      </c>
      <c r="G67" s="15"/>
    </row>
    <row r="68" spans="1:7" x14ac:dyDescent="0.3">
      <c r="A68" s="12" t="s">
        <v>154</v>
      </c>
      <c r="B68" s="30"/>
      <c r="C68" s="30"/>
      <c r="D68" s="13"/>
      <c r="E68" s="14">
        <v>52.669908999999997</v>
      </c>
      <c r="F68" s="15">
        <v>3.8999999999999998E-3</v>
      </c>
      <c r="G68" s="15">
        <v>6.6409999999999997E-2</v>
      </c>
    </row>
    <row r="69" spans="1:7" x14ac:dyDescent="0.3">
      <c r="A69" s="25" t="s">
        <v>155</v>
      </c>
      <c r="B69" s="33"/>
      <c r="C69" s="33"/>
      <c r="D69" s="26"/>
      <c r="E69" s="27">
        <v>13294.17</v>
      </c>
      <c r="F69" s="28">
        <v>1</v>
      </c>
      <c r="G69" s="28"/>
    </row>
    <row r="74" spans="1:7" x14ac:dyDescent="0.3">
      <c r="A74" s="1" t="s">
        <v>158</v>
      </c>
    </row>
    <row r="75" spans="1:7" x14ac:dyDescent="0.3">
      <c r="A75" s="47" t="s">
        <v>159</v>
      </c>
      <c r="B75" s="34" t="s">
        <v>112</v>
      </c>
    </row>
    <row r="76" spans="1:7" x14ac:dyDescent="0.3">
      <c r="A76" t="s">
        <v>160</v>
      </c>
    </row>
    <row r="77" spans="1:7" x14ac:dyDescent="0.3">
      <c r="A77" t="s">
        <v>161</v>
      </c>
      <c r="B77" t="s">
        <v>162</v>
      </c>
      <c r="C77" t="s">
        <v>162</v>
      </c>
    </row>
    <row r="78" spans="1:7" x14ac:dyDescent="0.3">
      <c r="B78" s="48">
        <v>45138</v>
      </c>
      <c r="C78" s="48">
        <v>45169</v>
      </c>
    </row>
    <row r="79" spans="1:7" x14ac:dyDescent="0.3">
      <c r="A79" t="s">
        <v>166</v>
      </c>
      <c r="B79">
        <v>14.262600000000001</v>
      </c>
      <c r="C79">
        <v>14.3552</v>
      </c>
      <c r="E79" s="2"/>
    </row>
    <row r="80" spans="1:7" x14ac:dyDescent="0.3">
      <c r="A80" t="s">
        <v>167</v>
      </c>
      <c r="B80">
        <v>14.262600000000001</v>
      </c>
      <c r="C80">
        <v>14.3552</v>
      </c>
      <c r="E80" s="2"/>
    </row>
    <row r="81" spans="1:5" x14ac:dyDescent="0.3">
      <c r="A81" t="s">
        <v>630</v>
      </c>
      <c r="B81">
        <v>14.0326</v>
      </c>
      <c r="C81">
        <v>14.1168</v>
      </c>
      <c r="E81" s="2"/>
    </row>
    <row r="82" spans="1:5" x14ac:dyDescent="0.3">
      <c r="A82" t="s">
        <v>631</v>
      </c>
      <c r="B82">
        <v>14.0326</v>
      </c>
      <c r="C82">
        <v>14.1168</v>
      </c>
      <c r="E82" s="2"/>
    </row>
    <row r="83" spans="1:5" x14ac:dyDescent="0.3">
      <c r="E83" s="2"/>
    </row>
    <row r="84" spans="1:5" x14ac:dyDescent="0.3">
      <c r="A84" t="s">
        <v>177</v>
      </c>
      <c r="B84" s="34" t="s">
        <v>112</v>
      </c>
    </row>
    <row r="85" spans="1:5" x14ac:dyDescent="0.3">
      <c r="A85" t="s">
        <v>178</v>
      </c>
      <c r="B85" s="34" t="s">
        <v>112</v>
      </c>
    </row>
    <row r="86" spans="1:5" ht="28.95" customHeight="1" x14ac:dyDescent="0.3">
      <c r="A86" s="47" t="s">
        <v>179</v>
      </c>
      <c r="B86" s="34" t="s">
        <v>112</v>
      </c>
    </row>
    <row r="87" spans="1:5" ht="28.95" customHeight="1" x14ac:dyDescent="0.3">
      <c r="A87" s="47" t="s">
        <v>180</v>
      </c>
      <c r="B87" s="49">
        <f>E57</f>
        <v>3774.2999999999993</v>
      </c>
    </row>
    <row r="88" spans="1:5" ht="28.95" customHeight="1" x14ac:dyDescent="0.3">
      <c r="A88" s="47" t="s">
        <v>2664</v>
      </c>
      <c r="B88" s="34" t="s">
        <v>112</v>
      </c>
    </row>
    <row r="89" spans="1:5" ht="28.95" customHeight="1" x14ac:dyDescent="0.3">
      <c r="A89" s="47" t="s">
        <v>2665</v>
      </c>
      <c r="B89" s="34" t="s">
        <v>112</v>
      </c>
    </row>
    <row r="90" spans="1:5" ht="28.95" customHeight="1" x14ac:dyDescent="0.3">
      <c r="A90" s="47" t="s">
        <v>2666</v>
      </c>
      <c r="B90" s="34" t="s">
        <v>112</v>
      </c>
    </row>
    <row r="91" spans="1:5" x14ac:dyDescent="0.3">
      <c r="A91" t="s">
        <v>2667</v>
      </c>
      <c r="B91" s="34" t="s">
        <v>112</v>
      </c>
    </row>
    <row r="92" spans="1:5" x14ac:dyDescent="0.3">
      <c r="A92" t="s">
        <v>2668</v>
      </c>
      <c r="B92" s="34" t="s">
        <v>112</v>
      </c>
    </row>
    <row r="94" spans="1:5" ht="70.05" customHeight="1" x14ac:dyDescent="0.3">
      <c r="A94" s="72" t="s">
        <v>196</v>
      </c>
      <c r="B94" s="72" t="s">
        <v>197</v>
      </c>
      <c r="C94" s="72" t="s">
        <v>5</v>
      </c>
      <c r="D94" s="72" t="s">
        <v>6</v>
      </c>
    </row>
    <row r="95" spans="1:5" ht="70.05" customHeight="1" x14ac:dyDescent="0.3">
      <c r="A95" s="72" t="s">
        <v>2723</v>
      </c>
      <c r="B95" s="72"/>
      <c r="C95" s="72" t="s">
        <v>93</v>
      </c>
      <c r="D9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5" activePane="bottomLeft" state="frozen"/>
      <selection pane="bottomLeft" activeCell="C31" sqref="C3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2724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2725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2660</v>
      </c>
      <c r="B7" s="30"/>
      <c r="C7" s="30"/>
      <c r="D7" s="13"/>
      <c r="E7" s="14"/>
      <c r="F7" s="15"/>
      <c r="G7" s="15"/>
    </row>
    <row r="8" spans="1:8" x14ac:dyDescent="0.3">
      <c r="A8" s="16" t="s">
        <v>2661</v>
      </c>
      <c r="B8" s="31"/>
      <c r="C8" s="31"/>
      <c r="D8" s="17"/>
      <c r="E8" s="46"/>
      <c r="F8" s="20"/>
      <c r="G8" s="20"/>
    </row>
    <row r="9" spans="1:8" x14ac:dyDescent="0.3">
      <c r="A9" s="12" t="s">
        <v>2726</v>
      </c>
      <c r="B9" s="30" t="s">
        <v>2727</v>
      </c>
      <c r="C9" s="30"/>
      <c r="D9" s="13">
        <v>215674.96100000001</v>
      </c>
      <c r="E9" s="14">
        <v>7867.32</v>
      </c>
      <c r="F9" s="15">
        <v>0.98880000000000001</v>
      </c>
      <c r="G9" s="15"/>
    </row>
    <row r="10" spans="1:8" x14ac:dyDescent="0.3">
      <c r="A10" s="16" t="s">
        <v>120</v>
      </c>
      <c r="B10" s="31"/>
      <c r="C10" s="31"/>
      <c r="D10" s="17"/>
      <c r="E10" s="18">
        <v>7867.32</v>
      </c>
      <c r="F10" s="19">
        <v>0.98880000000000001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7867.32</v>
      </c>
      <c r="F12" s="19">
        <v>0.98880000000000001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102.98</v>
      </c>
      <c r="F15" s="15">
        <v>1.29E-2</v>
      </c>
      <c r="G15" s="15">
        <v>6.6409999999999997E-2</v>
      </c>
    </row>
    <row r="16" spans="1:8" x14ac:dyDescent="0.3">
      <c r="A16" s="16" t="s">
        <v>120</v>
      </c>
      <c r="B16" s="31"/>
      <c r="C16" s="31"/>
      <c r="D16" s="17"/>
      <c r="E16" s="18">
        <v>102.98</v>
      </c>
      <c r="F16" s="19">
        <v>1.29E-2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102.98</v>
      </c>
      <c r="F18" s="19">
        <v>1.29E-2</v>
      </c>
      <c r="G18" s="20"/>
    </row>
    <row r="19" spans="1:7" x14ac:dyDescent="0.3">
      <c r="A19" s="12" t="s">
        <v>153</v>
      </c>
      <c r="B19" s="30"/>
      <c r="C19" s="30"/>
      <c r="D19" s="13"/>
      <c r="E19" s="14">
        <v>1.8736900000000001E-2</v>
      </c>
      <c r="F19" s="15">
        <v>1.9999999999999999E-6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-13.5587369</v>
      </c>
      <c r="F20" s="24">
        <v>-1.702E-3</v>
      </c>
      <c r="G20" s="15">
        <v>6.6409999999999997E-2</v>
      </c>
    </row>
    <row r="21" spans="1:7" x14ac:dyDescent="0.3">
      <c r="A21" s="25" t="s">
        <v>155</v>
      </c>
      <c r="B21" s="33"/>
      <c r="C21" s="33"/>
      <c r="D21" s="26"/>
      <c r="E21" s="27">
        <v>7956.76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45138</v>
      </c>
      <c r="C30" s="48">
        <v>45169</v>
      </c>
    </row>
    <row r="31" spans="1:7" x14ac:dyDescent="0.3">
      <c r="A31" t="s">
        <v>166</v>
      </c>
      <c r="B31">
        <v>18.203199999999999</v>
      </c>
      <c r="C31">
        <v>17.9267</v>
      </c>
      <c r="E31" s="2"/>
    </row>
    <row r="32" spans="1:7" x14ac:dyDescent="0.3">
      <c r="A32" t="s">
        <v>630</v>
      </c>
      <c r="B32">
        <v>16.772099999999998</v>
      </c>
      <c r="C32">
        <v>16.505700000000001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7867.3154792999994</v>
      </c>
    </row>
    <row r="38" spans="1:5" ht="43.5" customHeight="1" x14ac:dyDescent="0.3">
      <c r="A38" s="47" t="s">
        <v>2664</v>
      </c>
      <c r="B38" s="34" t="s">
        <v>112</v>
      </c>
    </row>
    <row r="39" spans="1:5" ht="28.95" customHeight="1" x14ac:dyDescent="0.3">
      <c r="A39" s="47" t="s">
        <v>2665</v>
      </c>
      <c r="B39" s="34" t="s">
        <v>112</v>
      </c>
    </row>
    <row r="40" spans="1:5" ht="28.95" customHeight="1" x14ac:dyDescent="0.3">
      <c r="A40" s="47" t="s">
        <v>2666</v>
      </c>
      <c r="B40" s="34" t="s">
        <v>112</v>
      </c>
    </row>
    <row r="41" spans="1:5" x14ac:dyDescent="0.3">
      <c r="A41" t="s">
        <v>2667</v>
      </c>
      <c r="B41" s="34" t="s">
        <v>112</v>
      </c>
    </row>
    <row r="42" spans="1:5" x14ac:dyDescent="0.3">
      <c r="A42" t="s">
        <v>2668</v>
      </c>
      <c r="B42" s="34" t="s">
        <v>112</v>
      </c>
    </row>
    <row r="44" spans="1:5" ht="70.05" customHeight="1" x14ac:dyDescent="0.3">
      <c r="A44" s="72" t="s">
        <v>196</v>
      </c>
      <c r="B44" s="72" t="s">
        <v>197</v>
      </c>
      <c r="C44" s="72" t="s">
        <v>5</v>
      </c>
      <c r="D44" s="72" t="s">
        <v>6</v>
      </c>
    </row>
    <row r="45" spans="1:5" ht="70.05" customHeight="1" x14ac:dyDescent="0.3">
      <c r="A45" s="72" t="s">
        <v>2728</v>
      </c>
      <c r="B45" s="72"/>
      <c r="C45" s="72" t="s">
        <v>95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47" activePane="bottomLeft" state="frozen"/>
      <selection pane="bottomLeft" activeCell="C53" sqref="C53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2729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2730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2660</v>
      </c>
      <c r="B7" s="30"/>
      <c r="C7" s="30"/>
      <c r="D7" s="13"/>
      <c r="E7" s="14"/>
      <c r="F7" s="15"/>
      <c r="G7" s="15"/>
    </row>
    <row r="8" spans="1:8" x14ac:dyDescent="0.3">
      <c r="A8" s="16" t="s">
        <v>2661</v>
      </c>
      <c r="B8" s="31"/>
      <c r="C8" s="31"/>
      <c r="D8" s="17"/>
      <c r="E8" s="46"/>
      <c r="F8" s="20"/>
      <c r="G8" s="20"/>
    </row>
    <row r="9" spans="1:8" x14ac:dyDescent="0.3">
      <c r="A9" s="12" t="s">
        <v>2731</v>
      </c>
      <c r="B9" s="30" t="s">
        <v>2732</v>
      </c>
      <c r="C9" s="30"/>
      <c r="D9" s="13">
        <v>116242.42431</v>
      </c>
      <c r="E9" s="14">
        <v>12197.95</v>
      </c>
      <c r="F9" s="15">
        <v>1.0012000000000001</v>
      </c>
      <c r="G9" s="15"/>
    </row>
    <row r="10" spans="1:8" x14ac:dyDescent="0.3">
      <c r="A10" s="16" t="s">
        <v>120</v>
      </c>
      <c r="B10" s="31"/>
      <c r="C10" s="31"/>
      <c r="D10" s="17"/>
      <c r="E10" s="18">
        <v>12197.95</v>
      </c>
      <c r="F10" s="19">
        <v>1.0012000000000001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12197.95</v>
      </c>
      <c r="F12" s="19">
        <v>1.0012000000000001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69.989999999999995</v>
      </c>
      <c r="F15" s="15">
        <v>5.7000000000000002E-3</v>
      </c>
      <c r="G15" s="15">
        <v>6.6409999999999997E-2</v>
      </c>
    </row>
    <row r="16" spans="1:8" x14ac:dyDescent="0.3">
      <c r="A16" s="16" t="s">
        <v>120</v>
      </c>
      <c r="B16" s="31"/>
      <c r="C16" s="31"/>
      <c r="D16" s="17"/>
      <c r="E16" s="18">
        <v>69.989999999999995</v>
      </c>
      <c r="F16" s="19">
        <v>5.7000000000000002E-3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69.989999999999995</v>
      </c>
      <c r="F18" s="19">
        <v>5.7000000000000002E-3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1.27338E-2</v>
      </c>
      <c r="F19" s="15">
        <v>9.9999999999999995E-7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-84.302733799999999</v>
      </c>
      <c r="F20" s="24">
        <v>-6.901E-3</v>
      </c>
      <c r="G20" s="15">
        <v>6.6409999999999997E-2</v>
      </c>
    </row>
    <row r="21" spans="1:7" x14ac:dyDescent="0.3">
      <c r="A21" s="25" t="s">
        <v>155</v>
      </c>
      <c r="B21" s="33"/>
      <c r="C21" s="33"/>
      <c r="D21" s="26"/>
      <c r="E21" s="27">
        <v>12183.65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45138</v>
      </c>
      <c r="C30" s="48">
        <v>45169</v>
      </c>
    </row>
    <row r="31" spans="1:7" x14ac:dyDescent="0.3">
      <c r="A31" t="s">
        <v>166</v>
      </c>
      <c r="B31">
        <v>15.486000000000001</v>
      </c>
      <c r="C31">
        <v>14.523400000000001</v>
      </c>
      <c r="E31" s="2"/>
    </row>
    <row r="32" spans="1:7" x14ac:dyDescent="0.3">
      <c r="A32" t="s">
        <v>630</v>
      </c>
      <c r="B32">
        <v>14.499700000000001</v>
      </c>
      <c r="C32">
        <v>13.588100000000001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12197.948227700001</v>
      </c>
    </row>
    <row r="38" spans="1:5" ht="43.5" customHeight="1" x14ac:dyDescent="0.3">
      <c r="A38" s="47" t="s">
        <v>2664</v>
      </c>
      <c r="B38" s="34" t="s">
        <v>112</v>
      </c>
    </row>
    <row r="39" spans="1:5" ht="28.95" customHeight="1" x14ac:dyDescent="0.3">
      <c r="A39" s="47" t="s">
        <v>2665</v>
      </c>
      <c r="B39" s="34" t="s">
        <v>112</v>
      </c>
    </row>
    <row r="40" spans="1:5" ht="28.95" customHeight="1" x14ac:dyDescent="0.3">
      <c r="A40" s="47" t="s">
        <v>2666</v>
      </c>
      <c r="B40" s="34" t="s">
        <v>112</v>
      </c>
    </row>
    <row r="41" spans="1:5" x14ac:dyDescent="0.3">
      <c r="A41" t="s">
        <v>2667</v>
      </c>
      <c r="B41" s="34" t="s">
        <v>112</v>
      </c>
    </row>
    <row r="42" spans="1:5" x14ac:dyDescent="0.3">
      <c r="A42" t="s">
        <v>2668</v>
      </c>
      <c r="B42" s="34" t="s">
        <v>112</v>
      </c>
    </row>
    <row r="44" spans="1:5" ht="70.05" customHeight="1" x14ac:dyDescent="0.3">
      <c r="A44" s="72" t="s">
        <v>196</v>
      </c>
      <c r="B44" s="72" t="s">
        <v>197</v>
      </c>
      <c r="C44" s="72" t="s">
        <v>5</v>
      </c>
      <c r="D44" s="72" t="s">
        <v>6</v>
      </c>
    </row>
    <row r="45" spans="1:5" ht="70.05" customHeight="1" x14ac:dyDescent="0.3">
      <c r="A45" s="72" t="s">
        <v>2733</v>
      </c>
      <c r="B45" s="72"/>
      <c r="C45" s="72" t="s">
        <v>97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5" activePane="bottomLeft" state="frozen"/>
      <selection pane="bottomLeft" activeCell="B37" sqref="B37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2734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2735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2660</v>
      </c>
      <c r="B7" s="30"/>
      <c r="C7" s="30"/>
      <c r="D7" s="13"/>
      <c r="E7" s="14"/>
      <c r="F7" s="15"/>
      <c r="G7" s="15"/>
    </row>
    <row r="8" spans="1:8" x14ac:dyDescent="0.3">
      <c r="A8" s="16" t="s">
        <v>2661</v>
      </c>
      <c r="B8" s="31"/>
      <c r="C8" s="31"/>
      <c r="D8" s="17"/>
      <c r="E8" s="46"/>
      <c r="F8" s="20"/>
      <c r="G8" s="20"/>
    </row>
    <row r="9" spans="1:8" x14ac:dyDescent="0.3">
      <c r="A9" s="12" t="s">
        <v>2736</v>
      </c>
      <c r="B9" s="30" t="s">
        <v>2737</v>
      </c>
      <c r="C9" s="30"/>
      <c r="D9" s="13">
        <v>35582.508000000002</v>
      </c>
      <c r="E9" s="14">
        <v>9282.2999999999993</v>
      </c>
      <c r="F9" s="15">
        <v>0.9929</v>
      </c>
      <c r="G9" s="15"/>
    </row>
    <row r="10" spans="1:8" x14ac:dyDescent="0.3">
      <c r="A10" s="16" t="s">
        <v>120</v>
      </c>
      <c r="B10" s="31"/>
      <c r="C10" s="31"/>
      <c r="D10" s="17"/>
      <c r="E10" s="18">
        <v>9282.2999999999993</v>
      </c>
      <c r="F10" s="19">
        <v>0.9929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9282.2999999999993</v>
      </c>
      <c r="F12" s="19">
        <v>0.9929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97.98</v>
      </c>
      <c r="F15" s="15">
        <v>1.0500000000000001E-2</v>
      </c>
      <c r="G15" s="15">
        <v>6.6409999999999997E-2</v>
      </c>
    </row>
    <row r="16" spans="1:8" x14ac:dyDescent="0.3">
      <c r="A16" s="16" t="s">
        <v>120</v>
      </c>
      <c r="B16" s="31"/>
      <c r="C16" s="31"/>
      <c r="D16" s="17"/>
      <c r="E16" s="18">
        <v>97.98</v>
      </c>
      <c r="F16" s="19">
        <v>1.0500000000000001E-2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97.98</v>
      </c>
      <c r="F18" s="19">
        <v>1.0500000000000001E-2</v>
      </c>
      <c r="G18" s="20"/>
    </row>
    <row r="19" spans="1:7" x14ac:dyDescent="0.3">
      <c r="A19" s="12" t="s">
        <v>153</v>
      </c>
      <c r="B19" s="30"/>
      <c r="C19" s="30"/>
      <c r="D19" s="13"/>
      <c r="E19" s="14">
        <v>1.78274E-2</v>
      </c>
      <c r="F19" s="15">
        <v>9.9999999999999995E-7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-32.017827400000002</v>
      </c>
      <c r="F20" s="24">
        <v>-3.4009999999999999E-3</v>
      </c>
      <c r="G20" s="15">
        <v>6.6409999999999997E-2</v>
      </c>
    </row>
    <row r="21" spans="1:7" x14ac:dyDescent="0.3">
      <c r="A21" s="25" t="s">
        <v>155</v>
      </c>
      <c r="B21" s="33"/>
      <c r="C21" s="33"/>
      <c r="D21" s="26"/>
      <c r="E21" s="27">
        <v>9348.2800000000007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45138</v>
      </c>
      <c r="C30" s="48">
        <v>45169</v>
      </c>
    </row>
    <row r="31" spans="1:7" x14ac:dyDescent="0.3">
      <c r="A31" t="s">
        <v>166</v>
      </c>
      <c r="B31">
        <v>28.931100000000001</v>
      </c>
      <c r="C31">
        <v>28.247399999999999</v>
      </c>
      <c r="E31" s="2"/>
    </row>
    <row r="32" spans="1:7" x14ac:dyDescent="0.3">
      <c r="A32" t="s">
        <v>630</v>
      </c>
      <c r="B32">
        <v>26.636700000000001</v>
      </c>
      <c r="C32">
        <v>25.987500000000001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9282.2981144000005</v>
      </c>
    </row>
    <row r="38" spans="1:5" ht="43.5" customHeight="1" x14ac:dyDescent="0.3">
      <c r="A38" s="47" t="s">
        <v>2664</v>
      </c>
      <c r="B38" s="34" t="s">
        <v>112</v>
      </c>
    </row>
    <row r="39" spans="1:5" ht="28.95" customHeight="1" x14ac:dyDescent="0.3">
      <c r="A39" s="47" t="s">
        <v>2665</v>
      </c>
      <c r="B39" s="34" t="s">
        <v>112</v>
      </c>
    </row>
    <row r="40" spans="1:5" ht="28.95" customHeight="1" x14ac:dyDescent="0.3">
      <c r="A40" s="47" t="s">
        <v>2666</v>
      </c>
      <c r="B40" s="34" t="s">
        <v>112</v>
      </c>
    </row>
    <row r="41" spans="1:5" x14ac:dyDescent="0.3">
      <c r="A41" t="s">
        <v>2667</v>
      </c>
      <c r="B41" s="34" t="s">
        <v>112</v>
      </c>
    </row>
    <row r="42" spans="1:5" x14ac:dyDescent="0.3">
      <c r="A42" t="s">
        <v>2668</v>
      </c>
      <c r="B42" s="34" t="s">
        <v>112</v>
      </c>
    </row>
    <row r="44" spans="1:5" ht="70.05" customHeight="1" x14ac:dyDescent="0.3">
      <c r="A44" s="72" t="s">
        <v>196</v>
      </c>
      <c r="B44" s="72" t="s">
        <v>197</v>
      </c>
      <c r="C44" s="72" t="s">
        <v>5</v>
      </c>
      <c r="D44" s="72" t="s">
        <v>6</v>
      </c>
    </row>
    <row r="45" spans="1:5" ht="70.05" customHeight="1" x14ac:dyDescent="0.3">
      <c r="A45" s="72" t="s">
        <v>2738</v>
      </c>
      <c r="B45" s="72"/>
      <c r="C45" s="72" t="s">
        <v>99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1"/>
  <sheetViews>
    <sheetView showGridLines="0" workbookViewId="0">
      <pane ySplit="4" topLeftCell="A94" activePane="bottomLeft" state="frozen"/>
      <selection pane="bottomLeft" activeCell="B95" sqref="B9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441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0" customHeight="1" x14ac:dyDescent="0.3">
      <c r="A2" s="74" t="s">
        <v>442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443</v>
      </c>
      <c r="B11" s="30" t="s">
        <v>444</v>
      </c>
      <c r="C11" s="30" t="s">
        <v>207</v>
      </c>
      <c r="D11" s="13">
        <v>102000000</v>
      </c>
      <c r="E11" s="14">
        <v>95644.479999999996</v>
      </c>
      <c r="F11" s="15">
        <v>7.4399999999999994E-2</v>
      </c>
      <c r="G11" s="15">
        <v>7.5050000000000006E-2</v>
      </c>
    </row>
    <row r="12" spans="1:8" x14ac:dyDescent="0.3">
      <c r="A12" s="12" t="s">
        <v>445</v>
      </c>
      <c r="B12" s="30" t="s">
        <v>446</v>
      </c>
      <c r="C12" s="30" t="s">
        <v>207</v>
      </c>
      <c r="D12" s="13">
        <v>97500000</v>
      </c>
      <c r="E12" s="14">
        <v>93958.02</v>
      </c>
      <c r="F12" s="15">
        <v>7.3099999999999998E-2</v>
      </c>
      <c r="G12" s="15">
        <v>7.5491000000000003E-2</v>
      </c>
    </row>
    <row r="13" spans="1:8" x14ac:dyDescent="0.3">
      <c r="A13" s="12" t="s">
        <v>447</v>
      </c>
      <c r="B13" s="30" t="s">
        <v>448</v>
      </c>
      <c r="C13" s="30" t="s">
        <v>216</v>
      </c>
      <c r="D13" s="13">
        <v>100000000</v>
      </c>
      <c r="E13" s="14">
        <v>93478.3</v>
      </c>
      <c r="F13" s="15">
        <v>7.2700000000000001E-2</v>
      </c>
      <c r="G13" s="15">
        <v>7.5999999999999998E-2</v>
      </c>
    </row>
    <row r="14" spans="1:8" x14ac:dyDescent="0.3">
      <c r="A14" s="12" t="s">
        <v>449</v>
      </c>
      <c r="B14" s="30" t="s">
        <v>450</v>
      </c>
      <c r="C14" s="30" t="s">
        <v>207</v>
      </c>
      <c r="D14" s="13">
        <v>98500000</v>
      </c>
      <c r="E14" s="14">
        <v>92861.86</v>
      </c>
      <c r="F14" s="15">
        <v>7.22E-2</v>
      </c>
      <c r="G14" s="15">
        <v>7.5175000000000006E-2</v>
      </c>
    </row>
    <row r="15" spans="1:8" x14ac:dyDescent="0.3">
      <c r="A15" s="12" t="s">
        <v>451</v>
      </c>
      <c r="B15" s="30" t="s">
        <v>452</v>
      </c>
      <c r="C15" s="30" t="s">
        <v>216</v>
      </c>
      <c r="D15" s="13">
        <v>96000000</v>
      </c>
      <c r="E15" s="14">
        <v>92026.46</v>
      </c>
      <c r="F15" s="15">
        <v>7.1599999999999997E-2</v>
      </c>
      <c r="G15" s="15">
        <v>7.5276999999999997E-2</v>
      </c>
    </row>
    <row r="16" spans="1:8" x14ac:dyDescent="0.3">
      <c r="A16" s="12" t="s">
        <v>453</v>
      </c>
      <c r="B16" s="30" t="s">
        <v>454</v>
      </c>
      <c r="C16" s="30" t="s">
        <v>207</v>
      </c>
      <c r="D16" s="13">
        <v>95500000</v>
      </c>
      <c r="E16" s="14">
        <v>91693.66</v>
      </c>
      <c r="F16" s="15">
        <v>7.1300000000000002E-2</v>
      </c>
      <c r="G16" s="15">
        <v>7.5901999999999997E-2</v>
      </c>
    </row>
    <row r="17" spans="1:7" x14ac:dyDescent="0.3">
      <c r="A17" s="12" t="s">
        <v>455</v>
      </c>
      <c r="B17" s="30" t="s">
        <v>456</v>
      </c>
      <c r="C17" s="30" t="s">
        <v>216</v>
      </c>
      <c r="D17" s="13">
        <v>82000000</v>
      </c>
      <c r="E17" s="14">
        <v>76847.45</v>
      </c>
      <c r="F17" s="15">
        <v>5.9799999999999999E-2</v>
      </c>
      <c r="G17" s="15">
        <v>7.5174000000000005E-2</v>
      </c>
    </row>
    <row r="18" spans="1:7" x14ac:dyDescent="0.3">
      <c r="A18" s="12" t="s">
        <v>457</v>
      </c>
      <c r="B18" s="30" t="s">
        <v>458</v>
      </c>
      <c r="C18" s="30" t="s">
        <v>207</v>
      </c>
      <c r="D18" s="13">
        <v>80000000</v>
      </c>
      <c r="E18" s="14">
        <v>74513.600000000006</v>
      </c>
      <c r="F18" s="15">
        <v>5.79E-2</v>
      </c>
      <c r="G18" s="15">
        <v>7.5075000000000003E-2</v>
      </c>
    </row>
    <row r="19" spans="1:7" x14ac:dyDescent="0.3">
      <c r="A19" s="12" t="s">
        <v>459</v>
      </c>
      <c r="B19" s="30" t="s">
        <v>460</v>
      </c>
      <c r="C19" s="30" t="s">
        <v>207</v>
      </c>
      <c r="D19" s="13">
        <v>75000000</v>
      </c>
      <c r="E19" s="14">
        <v>71122.2</v>
      </c>
      <c r="F19" s="15">
        <v>5.5300000000000002E-2</v>
      </c>
      <c r="G19" s="15">
        <v>7.5399999999999995E-2</v>
      </c>
    </row>
    <row r="20" spans="1:7" x14ac:dyDescent="0.3">
      <c r="A20" s="12" t="s">
        <v>461</v>
      </c>
      <c r="B20" s="30" t="s">
        <v>462</v>
      </c>
      <c r="C20" s="30" t="s">
        <v>463</v>
      </c>
      <c r="D20" s="13">
        <v>66500000</v>
      </c>
      <c r="E20" s="14">
        <v>63111.03</v>
      </c>
      <c r="F20" s="15">
        <v>4.9099999999999998E-2</v>
      </c>
      <c r="G20" s="15">
        <v>7.5950000000000004E-2</v>
      </c>
    </row>
    <row r="21" spans="1:7" x14ac:dyDescent="0.3">
      <c r="A21" s="12" t="s">
        <v>464</v>
      </c>
      <c r="B21" s="30" t="s">
        <v>465</v>
      </c>
      <c r="C21" s="30" t="s">
        <v>207</v>
      </c>
      <c r="D21" s="13">
        <v>38500000</v>
      </c>
      <c r="E21" s="14">
        <v>35838.730000000003</v>
      </c>
      <c r="F21" s="15">
        <v>2.7900000000000001E-2</v>
      </c>
      <c r="G21" s="15">
        <v>7.5077000000000005E-2</v>
      </c>
    </row>
    <row r="22" spans="1:7" x14ac:dyDescent="0.3">
      <c r="A22" s="12" t="s">
        <v>466</v>
      </c>
      <c r="B22" s="30" t="s">
        <v>467</v>
      </c>
      <c r="C22" s="30" t="s">
        <v>207</v>
      </c>
      <c r="D22" s="13">
        <v>33500000</v>
      </c>
      <c r="E22" s="14">
        <v>33412.199999999997</v>
      </c>
      <c r="F22" s="15">
        <v>2.5999999999999999E-2</v>
      </c>
      <c r="G22" s="15">
        <v>7.5899999999999995E-2</v>
      </c>
    </row>
    <row r="23" spans="1:7" x14ac:dyDescent="0.3">
      <c r="A23" s="12" t="s">
        <v>468</v>
      </c>
      <c r="B23" s="30" t="s">
        <v>469</v>
      </c>
      <c r="C23" s="30" t="s">
        <v>207</v>
      </c>
      <c r="D23" s="13">
        <v>28000000</v>
      </c>
      <c r="E23" s="14">
        <v>27200.99</v>
      </c>
      <c r="F23" s="15">
        <v>2.12E-2</v>
      </c>
      <c r="G23" s="15">
        <v>7.5914999999999996E-2</v>
      </c>
    </row>
    <row r="24" spans="1:7" x14ac:dyDescent="0.3">
      <c r="A24" s="12" t="s">
        <v>470</v>
      </c>
      <c r="B24" s="30" t="s">
        <v>471</v>
      </c>
      <c r="C24" s="30" t="s">
        <v>207</v>
      </c>
      <c r="D24" s="13">
        <v>26000000</v>
      </c>
      <c r="E24" s="14">
        <v>26314.83</v>
      </c>
      <c r="F24" s="15">
        <v>2.0500000000000001E-2</v>
      </c>
      <c r="G24" s="15">
        <v>7.5902999999999998E-2</v>
      </c>
    </row>
    <row r="25" spans="1:7" x14ac:dyDescent="0.3">
      <c r="A25" s="12" t="s">
        <v>472</v>
      </c>
      <c r="B25" s="30" t="s">
        <v>473</v>
      </c>
      <c r="C25" s="30" t="s">
        <v>207</v>
      </c>
      <c r="D25" s="13">
        <v>27500000</v>
      </c>
      <c r="E25" s="14">
        <v>26301</v>
      </c>
      <c r="F25" s="15">
        <v>2.0500000000000001E-2</v>
      </c>
      <c r="G25" s="15">
        <v>7.5899999999999995E-2</v>
      </c>
    </row>
    <row r="26" spans="1:7" x14ac:dyDescent="0.3">
      <c r="A26" s="12" t="s">
        <v>304</v>
      </c>
      <c r="B26" s="30" t="s">
        <v>305</v>
      </c>
      <c r="C26" s="30" t="s">
        <v>207</v>
      </c>
      <c r="D26" s="13">
        <v>13500000</v>
      </c>
      <c r="E26" s="14">
        <v>13694.37</v>
      </c>
      <c r="F26" s="15">
        <v>1.06E-2</v>
      </c>
      <c r="G26" s="15">
        <v>7.5899999999999995E-2</v>
      </c>
    </row>
    <row r="27" spans="1:7" x14ac:dyDescent="0.3">
      <c r="A27" s="12" t="s">
        <v>474</v>
      </c>
      <c r="B27" s="30" t="s">
        <v>475</v>
      </c>
      <c r="C27" s="30" t="s">
        <v>207</v>
      </c>
      <c r="D27" s="13">
        <v>12500000</v>
      </c>
      <c r="E27" s="14">
        <v>12127.54</v>
      </c>
      <c r="F27" s="15">
        <v>9.4000000000000004E-3</v>
      </c>
      <c r="G27" s="15">
        <v>7.5915999999999997E-2</v>
      </c>
    </row>
    <row r="28" spans="1:7" x14ac:dyDescent="0.3">
      <c r="A28" s="12" t="s">
        <v>476</v>
      </c>
      <c r="B28" s="30" t="s">
        <v>477</v>
      </c>
      <c r="C28" s="30" t="s">
        <v>207</v>
      </c>
      <c r="D28" s="13">
        <v>11500000</v>
      </c>
      <c r="E28" s="14">
        <v>11080.51</v>
      </c>
      <c r="F28" s="15">
        <v>8.6E-3</v>
      </c>
      <c r="G28" s="15">
        <v>7.5491000000000003E-2</v>
      </c>
    </row>
    <row r="29" spans="1:7" x14ac:dyDescent="0.3">
      <c r="A29" s="12" t="s">
        <v>478</v>
      </c>
      <c r="B29" s="30" t="s">
        <v>479</v>
      </c>
      <c r="C29" s="30" t="s">
        <v>207</v>
      </c>
      <c r="D29" s="13">
        <v>6000000</v>
      </c>
      <c r="E29" s="14">
        <v>6386.07</v>
      </c>
      <c r="F29" s="15">
        <v>5.0000000000000001E-3</v>
      </c>
      <c r="G29" s="15">
        <v>7.5915999999999997E-2</v>
      </c>
    </row>
    <row r="30" spans="1:7" x14ac:dyDescent="0.3">
      <c r="A30" s="12" t="s">
        <v>480</v>
      </c>
      <c r="B30" s="30" t="s">
        <v>481</v>
      </c>
      <c r="C30" s="30" t="s">
        <v>207</v>
      </c>
      <c r="D30" s="13">
        <v>6000000</v>
      </c>
      <c r="E30" s="14">
        <v>6057.95</v>
      </c>
      <c r="F30" s="15">
        <v>4.7000000000000002E-3</v>
      </c>
      <c r="G30" s="15">
        <v>7.5899999999999995E-2</v>
      </c>
    </row>
    <row r="31" spans="1:7" x14ac:dyDescent="0.3">
      <c r="A31" s="12" t="s">
        <v>482</v>
      </c>
      <c r="B31" s="30" t="s">
        <v>483</v>
      </c>
      <c r="C31" s="30" t="s">
        <v>207</v>
      </c>
      <c r="D31" s="13">
        <v>5500000</v>
      </c>
      <c r="E31" s="14">
        <v>5542.19</v>
      </c>
      <c r="F31" s="15">
        <v>4.3E-3</v>
      </c>
      <c r="G31" s="15">
        <v>7.5915999999999997E-2</v>
      </c>
    </row>
    <row r="32" spans="1:7" x14ac:dyDescent="0.3">
      <c r="A32" s="12" t="s">
        <v>484</v>
      </c>
      <c r="B32" s="30" t="s">
        <v>485</v>
      </c>
      <c r="C32" s="30" t="s">
        <v>207</v>
      </c>
      <c r="D32" s="13">
        <v>3300000</v>
      </c>
      <c r="E32" s="14">
        <v>3445.48</v>
      </c>
      <c r="F32" s="15">
        <v>2.7000000000000001E-3</v>
      </c>
      <c r="G32" s="15">
        <v>7.5027999999999997E-2</v>
      </c>
    </row>
    <row r="33" spans="1:7" x14ac:dyDescent="0.3">
      <c r="A33" s="12" t="s">
        <v>486</v>
      </c>
      <c r="B33" s="30" t="s">
        <v>487</v>
      </c>
      <c r="C33" s="30" t="s">
        <v>207</v>
      </c>
      <c r="D33" s="13">
        <v>3500000</v>
      </c>
      <c r="E33" s="14">
        <v>3289.58</v>
      </c>
      <c r="F33" s="15">
        <v>2.5999999999999999E-3</v>
      </c>
      <c r="G33" s="15">
        <v>7.5075000000000003E-2</v>
      </c>
    </row>
    <row r="34" spans="1:7" x14ac:dyDescent="0.3">
      <c r="A34" s="12" t="s">
        <v>488</v>
      </c>
      <c r="B34" s="30" t="s">
        <v>489</v>
      </c>
      <c r="C34" s="30" t="s">
        <v>207</v>
      </c>
      <c r="D34" s="13">
        <v>3000000</v>
      </c>
      <c r="E34" s="14">
        <v>3126.07</v>
      </c>
      <c r="F34" s="15">
        <v>2.3999999999999998E-3</v>
      </c>
      <c r="G34" s="15">
        <v>7.5301999999999994E-2</v>
      </c>
    </row>
    <row r="35" spans="1:7" x14ac:dyDescent="0.3">
      <c r="A35" s="12" t="s">
        <v>306</v>
      </c>
      <c r="B35" s="30" t="s">
        <v>307</v>
      </c>
      <c r="C35" s="30" t="s">
        <v>207</v>
      </c>
      <c r="D35" s="13">
        <v>2500000</v>
      </c>
      <c r="E35" s="14">
        <v>2533.0300000000002</v>
      </c>
      <c r="F35" s="15">
        <v>2E-3</v>
      </c>
      <c r="G35" s="15">
        <v>7.5915999999999997E-2</v>
      </c>
    </row>
    <row r="36" spans="1:7" x14ac:dyDescent="0.3">
      <c r="A36" s="12" t="s">
        <v>490</v>
      </c>
      <c r="B36" s="30" t="s">
        <v>491</v>
      </c>
      <c r="C36" s="30" t="s">
        <v>207</v>
      </c>
      <c r="D36" s="13">
        <v>2500000</v>
      </c>
      <c r="E36" s="14">
        <v>2510.63</v>
      </c>
      <c r="F36" s="15">
        <v>2E-3</v>
      </c>
      <c r="G36" s="15">
        <v>7.5915999999999997E-2</v>
      </c>
    </row>
    <row r="37" spans="1:7" x14ac:dyDescent="0.3">
      <c r="A37" s="12" t="s">
        <v>492</v>
      </c>
      <c r="B37" s="30" t="s">
        <v>493</v>
      </c>
      <c r="C37" s="30" t="s">
        <v>207</v>
      </c>
      <c r="D37" s="13">
        <v>2000000</v>
      </c>
      <c r="E37" s="14">
        <v>2062.5</v>
      </c>
      <c r="F37" s="15">
        <v>1.6000000000000001E-3</v>
      </c>
      <c r="G37" s="15">
        <v>7.5026999999999996E-2</v>
      </c>
    </row>
    <row r="38" spans="1:7" x14ac:dyDescent="0.3">
      <c r="A38" s="12" t="s">
        <v>494</v>
      </c>
      <c r="B38" s="30" t="s">
        <v>495</v>
      </c>
      <c r="C38" s="30" t="s">
        <v>207</v>
      </c>
      <c r="D38" s="13">
        <v>2000000</v>
      </c>
      <c r="E38" s="14">
        <v>1979.32</v>
      </c>
      <c r="F38" s="15">
        <v>1.5E-3</v>
      </c>
      <c r="G38" s="15">
        <v>7.5915999999999997E-2</v>
      </c>
    </row>
    <row r="39" spans="1:7" x14ac:dyDescent="0.3">
      <c r="A39" s="12" t="s">
        <v>496</v>
      </c>
      <c r="B39" s="30" t="s">
        <v>497</v>
      </c>
      <c r="C39" s="30" t="s">
        <v>207</v>
      </c>
      <c r="D39" s="13">
        <v>1500000</v>
      </c>
      <c r="E39" s="14">
        <v>1515.03</v>
      </c>
      <c r="F39" s="15">
        <v>1.1999999999999999E-3</v>
      </c>
      <c r="G39" s="15">
        <v>7.5914999999999996E-2</v>
      </c>
    </row>
    <row r="40" spans="1:7" x14ac:dyDescent="0.3">
      <c r="A40" s="12" t="s">
        <v>498</v>
      </c>
      <c r="B40" s="30" t="s">
        <v>499</v>
      </c>
      <c r="C40" s="30" t="s">
        <v>207</v>
      </c>
      <c r="D40" s="13">
        <v>1000000</v>
      </c>
      <c r="E40" s="14">
        <v>1045.54</v>
      </c>
      <c r="F40" s="15">
        <v>8.0000000000000004E-4</v>
      </c>
      <c r="G40" s="15">
        <v>7.5027999999999997E-2</v>
      </c>
    </row>
    <row r="41" spans="1:7" x14ac:dyDescent="0.3">
      <c r="A41" s="12" t="s">
        <v>500</v>
      </c>
      <c r="B41" s="30" t="s">
        <v>501</v>
      </c>
      <c r="C41" s="30" t="s">
        <v>207</v>
      </c>
      <c r="D41" s="13">
        <v>1000000</v>
      </c>
      <c r="E41" s="14">
        <v>1036.24</v>
      </c>
      <c r="F41" s="15">
        <v>8.0000000000000004E-4</v>
      </c>
      <c r="G41" s="15">
        <v>7.4580999999999995E-2</v>
      </c>
    </row>
    <row r="42" spans="1:7" x14ac:dyDescent="0.3">
      <c r="A42" s="12" t="s">
        <v>502</v>
      </c>
      <c r="B42" s="30" t="s">
        <v>503</v>
      </c>
      <c r="C42" s="30" t="s">
        <v>207</v>
      </c>
      <c r="D42" s="13">
        <v>1000000</v>
      </c>
      <c r="E42" s="14">
        <v>991.78</v>
      </c>
      <c r="F42" s="15">
        <v>8.0000000000000004E-4</v>
      </c>
      <c r="G42" s="15">
        <v>7.5315999999999994E-2</v>
      </c>
    </row>
    <row r="43" spans="1:7" x14ac:dyDescent="0.3">
      <c r="A43" s="12" t="s">
        <v>504</v>
      </c>
      <c r="B43" s="30" t="s">
        <v>505</v>
      </c>
      <c r="C43" s="30" t="s">
        <v>207</v>
      </c>
      <c r="D43" s="13">
        <v>1000000</v>
      </c>
      <c r="E43" s="14">
        <v>991.14</v>
      </c>
      <c r="F43" s="15">
        <v>8.0000000000000004E-4</v>
      </c>
      <c r="G43" s="15">
        <v>7.5124999999999997E-2</v>
      </c>
    </row>
    <row r="44" spans="1:7" x14ac:dyDescent="0.3">
      <c r="A44" s="12" t="s">
        <v>506</v>
      </c>
      <c r="B44" s="30" t="s">
        <v>507</v>
      </c>
      <c r="C44" s="30" t="s">
        <v>207</v>
      </c>
      <c r="D44" s="13">
        <v>1000000</v>
      </c>
      <c r="E44" s="14">
        <v>966.91</v>
      </c>
      <c r="F44" s="15">
        <v>8.0000000000000004E-4</v>
      </c>
      <c r="G44" s="15">
        <v>7.5902999999999998E-2</v>
      </c>
    </row>
    <row r="45" spans="1:7" x14ac:dyDescent="0.3">
      <c r="A45" s="12" t="s">
        <v>508</v>
      </c>
      <c r="B45" s="30" t="s">
        <v>509</v>
      </c>
      <c r="C45" s="30" t="s">
        <v>207</v>
      </c>
      <c r="D45" s="13">
        <v>500000</v>
      </c>
      <c r="E45" s="14">
        <v>543.29</v>
      </c>
      <c r="F45" s="15">
        <v>4.0000000000000002E-4</v>
      </c>
      <c r="G45" s="15">
        <v>7.5027999999999997E-2</v>
      </c>
    </row>
    <row r="46" spans="1:7" x14ac:dyDescent="0.3">
      <c r="A46" s="12" t="s">
        <v>510</v>
      </c>
      <c r="B46" s="30" t="s">
        <v>511</v>
      </c>
      <c r="C46" s="30" t="s">
        <v>207</v>
      </c>
      <c r="D46" s="13">
        <v>500000</v>
      </c>
      <c r="E46" s="14">
        <v>519.1</v>
      </c>
      <c r="F46" s="15">
        <v>4.0000000000000002E-4</v>
      </c>
      <c r="G46" s="15">
        <v>7.5328000000000006E-2</v>
      </c>
    </row>
    <row r="47" spans="1:7" x14ac:dyDescent="0.3">
      <c r="A47" s="12" t="s">
        <v>426</v>
      </c>
      <c r="B47" s="30" t="s">
        <v>427</v>
      </c>
      <c r="C47" s="30" t="s">
        <v>207</v>
      </c>
      <c r="D47" s="13">
        <v>500000</v>
      </c>
      <c r="E47" s="14">
        <v>516.85</v>
      </c>
      <c r="F47" s="15">
        <v>4.0000000000000002E-4</v>
      </c>
      <c r="G47" s="15">
        <v>7.5027999999999997E-2</v>
      </c>
    </row>
    <row r="48" spans="1:7" x14ac:dyDescent="0.3">
      <c r="A48" s="12" t="s">
        <v>512</v>
      </c>
      <c r="B48" s="30" t="s">
        <v>513</v>
      </c>
      <c r="C48" s="30" t="s">
        <v>207</v>
      </c>
      <c r="D48" s="13">
        <v>500000</v>
      </c>
      <c r="E48" s="14">
        <v>515.34</v>
      </c>
      <c r="F48" s="15">
        <v>4.0000000000000002E-4</v>
      </c>
      <c r="G48" s="15">
        <v>7.4598999999999999E-2</v>
      </c>
    </row>
    <row r="49" spans="1:7" x14ac:dyDescent="0.3">
      <c r="A49" s="12" t="s">
        <v>430</v>
      </c>
      <c r="B49" s="30" t="s">
        <v>431</v>
      </c>
      <c r="C49" s="30" t="s">
        <v>207</v>
      </c>
      <c r="D49" s="13">
        <v>500000</v>
      </c>
      <c r="E49" s="14">
        <v>513.79999999999995</v>
      </c>
      <c r="F49" s="15">
        <v>4.0000000000000002E-4</v>
      </c>
      <c r="G49" s="15">
        <v>7.4978000000000003E-2</v>
      </c>
    </row>
    <row r="50" spans="1:7" x14ac:dyDescent="0.3">
      <c r="A50" s="12" t="s">
        <v>514</v>
      </c>
      <c r="B50" s="30" t="s">
        <v>515</v>
      </c>
      <c r="C50" s="30" t="s">
        <v>204</v>
      </c>
      <c r="D50" s="13">
        <v>500000</v>
      </c>
      <c r="E50" s="14">
        <v>480.42</v>
      </c>
      <c r="F50" s="15">
        <v>4.0000000000000002E-4</v>
      </c>
      <c r="G50" s="15">
        <v>7.5600000000000001E-2</v>
      </c>
    </row>
    <row r="51" spans="1:7" x14ac:dyDescent="0.3">
      <c r="A51" s="12" t="s">
        <v>516</v>
      </c>
      <c r="B51" s="30" t="s">
        <v>517</v>
      </c>
      <c r="C51" s="30" t="s">
        <v>216</v>
      </c>
      <c r="D51" s="13">
        <v>500000</v>
      </c>
      <c r="E51" s="14">
        <v>480.1</v>
      </c>
      <c r="F51" s="15">
        <v>4.0000000000000002E-4</v>
      </c>
      <c r="G51" s="15">
        <v>7.5149999999999995E-2</v>
      </c>
    </row>
    <row r="52" spans="1:7" x14ac:dyDescent="0.3">
      <c r="A52" s="16" t="s">
        <v>120</v>
      </c>
      <c r="B52" s="31"/>
      <c r="C52" s="31"/>
      <c r="D52" s="17"/>
      <c r="E52" s="18">
        <v>1078275.5900000001</v>
      </c>
      <c r="F52" s="19">
        <v>0.83889999999999998</v>
      </c>
      <c r="G52" s="20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16" t="s">
        <v>291</v>
      </c>
      <c r="B54" s="30"/>
      <c r="C54" s="30"/>
      <c r="D54" s="13"/>
      <c r="E54" s="14"/>
      <c r="F54" s="15"/>
      <c r="G54" s="15"/>
    </row>
    <row r="55" spans="1:7" x14ac:dyDescent="0.3">
      <c r="A55" s="12" t="s">
        <v>518</v>
      </c>
      <c r="B55" s="30" t="s">
        <v>519</v>
      </c>
      <c r="C55" s="30" t="s">
        <v>117</v>
      </c>
      <c r="D55" s="13">
        <v>67000000</v>
      </c>
      <c r="E55" s="14">
        <v>66986.67</v>
      </c>
      <c r="F55" s="15">
        <v>5.21E-2</v>
      </c>
      <c r="G55" s="15">
        <v>7.3000760306000001E-2</v>
      </c>
    </row>
    <row r="56" spans="1:7" x14ac:dyDescent="0.3">
      <c r="A56" s="12" t="s">
        <v>520</v>
      </c>
      <c r="B56" s="30" t="s">
        <v>521</v>
      </c>
      <c r="C56" s="30" t="s">
        <v>117</v>
      </c>
      <c r="D56" s="13">
        <v>56000000</v>
      </c>
      <c r="E56" s="14">
        <v>57188.15</v>
      </c>
      <c r="F56" s="15">
        <v>4.4499999999999998E-2</v>
      </c>
      <c r="G56" s="15">
        <v>7.3313612072000003E-2</v>
      </c>
    </row>
    <row r="57" spans="1:7" x14ac:dyDescent="0.3">
      <c r="A57" s="12" t="s">
        <v>436</v>
      </c>
      <c r="B57" s="30" t="s">
        <v>437</v>
      </c>
      <c r="C57" s="30" t="s">
        <v>117</v>
      </c>
      <c r="D57" s="13">
        <v>56500000</v>
      </c>
      <c r="E57" s="14">
        <v>56296.32</v>
      </c>
      <c r="F57" s="15">
        <v>4.3799999999999999E-2</v>
      </c>
      <c r="G57" s="15">
        <v>7.3050482042000001E-2</v>
      </c>
    </row>
    <row r="58" spans="1:7" x14ac:dyDescent="0.3">
      <c r="A58" s="16" t="s">
        <v>120</v>
      </c>
      <c r="B58" s="31"/>
      <c r="C58" s="31"/>
      <c r="D58" s="17"/>
      <c r="E58" s="18">
        <v>180471.14</v>
      </c>
      <c r="F58" s="19">
        <v>0.1404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294</v>
      </c>
      <c r="B60" s="30"/>
      <c r="C60" s="30"/>
      <c r="D60" s="13"/>
      <c r="E60" s="14"/>
      <c r="F60" s="15"/>
      <c r="G60" s="15"/>
    </row>
    <row r="61" spans="1:7" x14ac:dyDescent="0.3">
      <c r="A61" s="16" t="s">
        <v>120</v>
      </c>
      <c r="B61" s="30"/>
      <c r="C61" s="30"/>
      <c r="D61" s="13"/>
      <c r="E61" s="35" t="s">
        <v>112</v>
      </c>
      <c r="F61" s="36" t="s">
        <v>112</v>
      </c>
      <c r="G61" s="15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6" t="s">
        <v>295</v>
      </c>
      <c r="B63" s="30"/>
      <c r="C63" s="30"/>
      <c r="D63" s="13"/>
      <c r="E63" s="14"/>
      <c r="F63" s="15"/>
      <c r="G63" s="15"/>
    </row>
    <row r="64" spans="1:7" x14ac:dyDescent="0.3">
      <c r="A64" s="16" t="s">
        <v>120</v>
      </c>
      <c r="B64" s="30"/>
      <c r="C64" s="30"/>
      <c r="D64" s="13"/>
      <c r="E64" s="35" t="s">
        <v>112</v>
      </c>
      <c r="F64" s="36" t="s">
        <v>112</v>
      </c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150</v>
      </c>
      <c r="B66" s="32"/>
      <c r="C66" s="32"/>
      <c r="D66" s="22"/>
      <c r="E66" s="18">
        <v>1258746.73</v>
      </c>
      <c r="F66" s="19">
        <v>0.97929999999999995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151</v>
      </c>
      <c r="B69" s="30"/>
      <c r="C69" s="30"/>
      <c r="D69" s="13"/>
      <c r="E69" s="14"/>
      <c r="F69" s="15"/>
      <c r="G69" s="15"/>
    </row>
    <row r="70" spans="1:7" x14ac:dyDescent="0.3">
      <c r="A70" s="12" t="s">
        <v>152</v>
      </c>
      <c r="B70" s="30"/>
      <c r="C70" s="30"/>
      <c r="D70" s="13"/>
      <c r="E70" s="14">
        <v>514.91</v>
      </c>
      <c r="F70" s="15">
        <v>4.0000000000000002E-4</v>
      </c>
      <c r="G70" s="15">
        <v>6.6409999999999997E-2</v>
      </c>
    </row>
    <row r="71" spans="1:7" x14ac:dyDescent="0.3">
      <c r="A71" s="16" t="s">
        <v>120</v>
      </c>
      <c r="B71" s="31"/>
      <c r="C71" s="31"/>
      <c r="D71" s="17"/>
      <c r="E71" s="18">
        <v>514.91</v>
      </c>
      <c r="F71" s="19">
        <v>4.0000000000000002E-4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150</v>
      </c>
      <c r="B73" s="32"/>
      <c r="C73" s="32"/>
      <c r="D73" s="22"/>
      <c r="E73" s="18">
        <v>514.91</v>
      </c>
      <c r="F73" s="19">
        <v>4.0000000000000002E-4</v>
      </c>
      <c r="G73" s="20"/>
    </row>
    <row r="74" spans="1:7" x14ac:dyDescent="0.3">
      <c r="A74" s="12" t="s">
        <v>153</v>
      </c>
      <c r="B74" s="30"/>
      <c r="C74" s="30"/>
      <c r="D74" s="13"/>
      <c r="E74" s="14">
        <v>26734.016458099999</v>
      </c>
      <c r="F74" s="15">
        <v>2.0788999999999998E-2</v>
      </c>
      <c r="G74" s="15"/>
    </row>
    <row r="75" spans="1:7" x14ac:dyDescent="0.3">
      <c r="A75" s="12" t="s">
        <v>154</v>
      </c>
      <c r="B75" s="30"/>
      <c r="C75" s="30"/>
      <c r="D75" s="13"/>
      <c r="E75" s="23">
        <v>-37.376458100000001</v>
      </c>
      <c r="F75" s="24">
        <v>-4.8899999999999996E-4</v>
      </c>
      <c r="G75" s="15">
        <v>6.6409999999999997E-2</v>
      </c>
    </row>
    <row r="76" spans="1:7" x14ac:dyDescent="0.3">
      <c r="A76" s="25" t="s">
        <v>155</v>
      </c>
      <c r="B76" s="33"/>
      <c r="C76" s="33"/>
      <c r="D76" s="26"/>
      <c r="E76" s="27">
        <v>1285958.28</v>
      </c>
      <c r="F76" s="28">
        <v>1</v>
      </c>
      <c r="G76" s="28"/>
    </row>
    <row r="78" spans="1:7" x14ac:dyDescent="0.3">
      <c r="A78" s="1" t="s">
        <v>157</v>
      </c>
    </row>
    <row r="81" spans="1:5" x14ac:dyDescent="0.3">
      <c r="A81" s="1" t="s">
        <v>158</v>
      </c>
    </row>
    <row r="82" spans="1:5" x14ac:dyDescent="0.3">
      <c r="A82" s="47" t="s">
        <v>159</v>
      </c>
      <c r="B82" s="34" t="s">
        <v>112</v>
      </c>
    </row>
    <row r="83" spans="1:5" x14ac:dyDescent="0.3">
      <c r="A83" t="s">
        <v>160</v>
      </c>
    </row>
    <row r="84" spans="1:5" x14ac:dyDescent="0.3">
      <c r="A84" t="s">
        <v>298</v>
      </c>
      <c r="B84" t="s">
        <v>162</v>
      </c>
      <c r="C84" t="s">
        <v>162</v>
      </c>
    </row>
    <row r="85" spans="1:5" x14ac:dyDescent="0.3">
      <c r="B85" s="48">
        <v>45138</v>
      </c>
      <c r="C85" s="48">
        <v>45169</v>
      </c>
    </row>
    <row r="86" spans="1:5" x14ac:dyDescent="0.3">
      <c r="A86" t="s">
        <v>299</v>
      </c>
      <c r="B86">
        <v>1152.2757999999999</v>
      </c>
      <c r="C86">
        <v>1155.7541000000001</v>
      </c>
      <c r="E86" s="2"/>
    </row>
    <row r="87" spans="1:5" x14ac:dyDescent="0.3">
      <c r="E87" s="2"/>
    </row>
    <row r="88" spans="1:5" x14ac:dyDescent="0.3">
      <c r="A88" t="s">
        <v>177</v>
      </c>
      <c r="B88" s="34" t="s">
        <v>112</v>
      </c>
    </row>
    <row r="89" spans="1:5" x14ac:dyDescent="0.3">
      <c r="A89" t="s">
        <v>178</v>
      </c>
      <c r="B89" s="34" t="s">
        <v>112</v>
      </c>
    </row>
    <row r="90" spans="1:5" ht="28.95" customHeight="1" x14ac:dyDescent="0.3">
      <c r="A90" s="47" t="s">
        <v>179</v>
      </c>
      <c r="B90" s="34" t="s">
        <v>112</v>
      </c>
    </row>
    <row r="91" spans="1:5" ht="28.95" customHeight="1" x14ac:dyDescent="0.3">
      <c r="A91" s="47" t="s">
        <v>180</v>
      </c>
      <c r="B91" s="34" t="s">
        <v>112</v>
      </c>
    </row>
    <row r="92" spans="1:5" x14ac:dyDescent="0.3">
      <c r="A92" t="s">
        <v>181</v>
      </c>
      <c r="B92" s="49">
        <f>+B106</f>
        <v>7.3042464501175077</v>
      </c>
    </row>
    <row r="93" spans="1:5" ht="43.5" customHeight="1" x14ac:dyDescent="0.3">
      <c r="A93" s="47" t="s">
        <v>182</v>
      </c>
      <c r="B93" s="34" t="s">
        <v>112</v>
      </c>
    </row>
    <row r="94" spans="1:5" ht="28.95" customHeight="1" x14ac:dyDescent="0.3">
      <c r="A94" s="47" t="s">
        <v>183</v>
      </c>
      <c r="B94" s="34" t="s">
        <v>112</v>
      </c>
    </row>
    <row r="95" spans="1:5" ht="28.95" customHeight="1" x14ac:dyDescent="0.3">
      <c r="A95" s="47" t="s">
        <v>184</v>
      </c>
      <c r="B95" s="49">
        <v>428459.91224699997</v>
      </c>
    </row>
    <row r="96" spans="1:5" x14ac:dyDescent="0.3">
      <c r="A96" t="s">
        <v>185</v>
      </c>
      <c r="B96" s="34" t="s">
        <v>112</v>
      </c>
    </row>
    <row r="97" spans="1:4" x14ac:dyDescent="0.3">
      <c r="A97" t="s">
        <v>186</v>
      </c>
      <c r="B97" s="34" t="s">
        <v>112</v>
      </c>
    </row>
    <row r="99" spans="1:4" x14ac:dyDescent="0.3">
      <c r="A99" t="s">
        <v>187</v>
      </c>
    </row>
    <row r="100" spans="1:4" x14ac:dyDescent="0.3">
      <c r="A100" s="54" t="s">
        <v>188</v>
      </c>
      <c r="B100" s="54" t="s">
        <v>522</v>
      </c>
    </row>
    <row r="101" spans="1:4" x14ac:dyDescent="0.3">
      <c r="A101" s="54" t="s">
        <v>190</v>
      </c>
      <c r="B101" s="54" t="s">
        <v>301</v>
      </c>
    </row>
    <row r="102" spans="1:4" x14ac:dyDescent="0.3">
      <c r="A102" s="54"/>
      <c r="B102" s="54"/>
    </row>
    <row r="103" spans="1:4" x14ac:dyDescent="0.3">
      <c r="A103" s="54" t="s">
        <v>192</v>
      </c>
      <c r="B103" s="55">
        <v>7.5155323801000522</v>
      </c>
    </row>
    <row r="104" spans="1:4" x14ac:dyDescent="0.3">
      <c r="A104" s="54"/>
      <c r="B104" s="54"/>
    </row>
    <row r="105" spans="1:4" x14ac:dyDescent="0.3">
      <c r="A105" s="54" t="s">
        <v>193</v>
      </c>
      <c r="B105" s="56">
        <v>5.8226000000000004</v>
      </c>
    </row>
    <row r="106" spans="1:4" x14ac:dyDescent="0.3">
      <c r="A106" s="54" t="s">
        <v>194</v>
      </c>
      <c r="B106" s="56">
        <v>7.3042464501175077</v>
      </c>
    </row>
    <row r="107" spans="1:4" x14ac:dyDescent="0.3">
      <c r="A107" s="54"/>
      <c r="B107" s="54"/>
    </row>
    <row r="108" spans="1:4" x14ac:dyDescent="0.3">
      <c r="A108" s="54" t="s">
        <v>195</v>
      </c>
      <c r="B108" s="57">
        <v>45169</v>
      </c>
    </row>
    <row r="110" spans="1:4" ht="70.05" customHeight="1" x14ac:dyDescent="0.3">
      <c r="A110" s="72" t="s">
        <v>196</v>
      </c>
      <c r="B110" s="72" t="s">
        <v>197</v>
      </c>
      <c r="C110" s="72" t="s">
        <v>5</v>
      </c>
      <c r="D110" s="72" t="s">
        <v>6</v>
      </c>
    </row>
    <row r="111" spans="1:4" ht="70.05" customHeight="1" x14ac:dyDescent="0.3">
      <c r="A111" s="72" t="s">
        <v>522</v>
      </c>
      <c r="B111" s="72"/>
      <c r="C111" s="72" t="s">
        <v>16</v>
      </c>
      <c r="D11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pane="bottomLeft" activeCell="B9" sqref="B9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2739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19.5" customHeight="1" x14ac:dyDescent="0.3">
      <c r="A2" s="74" t="s">
        <v>2740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2660</v>
      </c>
      <c r="B7" s="30"/>
      <c r="C7" s="30"/>
      <c r="D7" s="13"/>
      <c r="E7" s="14"/>
      <c r="F7" s="15"/>
      <c r="G7" s="15"/>
    </row>
    <row r="8" spans="1:8" x14ac:dyDescent="0.3">
      <c r="A8" s="16" t="s">
        <v>2661</v>
      </c>
      <c r="B8" s="31"/>
      <c r="C8" s="31"/>
      <c r="D8" s="17"/>
      <c r="E8" s="46"/>
      <c r="F8" s="20"/>
      <c r="G8" s="20"/>
    </row>
    <row r="9" spans="1:8" x14ac:dyDescent="0.3">
      <c r="A9" s="12" t="s">
        <v>2741</v>
      </c>
      <c r="B9" s="30" t="s">
        <v>2742</v>
      </c>
      <c r="C9" s="30"/>
      <c r="D9" s="13">
        <v>1163919.0589999999</v>
      </c>
      <c r="E9" s="14">
        <v>203268.67</v>
      </c>
      <c r="F9" s="15">
        <v>0.99929999999999997</v>
      </c>
      <c r="G9" s="15"/>
    </row>
    <row r="10" spans="1:8" x14ac:dyDescent="0.3">
      <c r="A10" s="16" t="s">
        <v>120</v>
      </c>
      <c r="B10" s="31"/>
      <c r="C10" s="31"/>
      <c r="D10" s="17"/>
      <c r="E10" s="18">
        <v>203268.67</v>
      </c>
      <c r="F10" s="19">
        <v>0.99929999999999997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203268.67</v>
      </c>
      <c r="F12" s="19">
        <v>0.99929999999999997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857.84</v>
      </c>
      <c r="F15" s="15">
        <v>4.1999999999999997E-3</v>
      </c>
      <c r="G15" s="15">
        <v>6.6409999999999997E-2</v>
      </c>
    </row>
    <row r="16" spans="1:8" x14ac:dyDescent="0.3">
      <c r="A16" s="16" t="s">
        <v>120</v>
      </c>
      <c r="B16" s="31"/>
      <c r="C16" s="31"/>
      <c r="D16" s="17"/>
      <c r="E16" s="18">
        <v>857.84</v>
      </c>
      <c r="F16" s="19">
        <v>4.1999999999999997E-3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857.84</v>
      </c>
      <c r="F18" s="19">
        <v>4.1999999999999997E-3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0.15608060000000001</v>
      </c>
      <c r="F19" s="15">
        <v>0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-710.92608059999998</v>
      </c>
      <c r="F20" s="24">
        <v>-3.5000000000000001E-3</v>
      </c>
      <c r="G20" s="15">
        <v>6.6409999999999997E-2</v>
      </c>
    </row>
    <row r="21" spans="1:7" x14ac:dyDescent="0.3">
      <c r="A21" s="25" t="s">
        <v>155</v>
      </c>
      <c r="B21" s="33"/>
      <c r="C21" s="33"/>
      <c r="D21" s="26"/>
      <c r="E21" s="27">
        <v>203415.74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45138</v>
      </c>
      <c r="C30" s="48">
        <v>45169</v>
      </c>
    </row>
    <row r="31" spans="1:7" x14ac:dyDescent="0.3">
      <c r="A31" t="s">
        <v>166</v>
      </c>
      <c r="B31">
        <v>19.458600000000001</v>
      </c>
      <c r="C31">
        <v>19.012899999999998</v>
      </c>
      <c r="E31" s="2"/>
    </row>
    <row r="32" spans="1:7" x14ac:dyDescent="0.3">
      <c r="A32" t="s">
        <v>630</v>
      </c>
      <c r="B32">
        <v>18.810600000000001</v>
      </c>
      <c r="C32">
        <v>18.364999999999998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203268.66848190001</v>
      </c>
    </row>
    <row r="38" spans="1:5" ht="43.5" customHeight="1" x14ac:dyDescent="0.3">
      <c r="A38" s="47" t="s">
        <v>2664</v>
      </c>
      <c r="B38" s="34" t="s">
        <v>112</v>
      </c>
    </row>
    <row r="39" spans="1:5" ht="28.95" customHeight="1" x14ac:dyDescent="0.3">
      <c r="A39" s="47" t="s">
        <v>2665</v>
      </c>
      <c r="B39" s="34" t="s">
        <v>112</v>
      </c>
    </row>
    <row r="40" spans="1:5" ht="28.95" customHeight="1" x14ac:dyDescent="0.3">
      <c r="A40" s="47" t="s">
        <v>2666</v>
      </c>
      <c r="B40" s="34" t="s">
        <v>112</v>
      </c>
    </row>
    <row r="41" spans="1:5" x14ac:dyDescent="0.3">
      <c r="A41" t="s">
        <v>2667</v>
      </c>
      <c r="B41" s="34" t="s">
        <v>112</v>
      </c>
    </row>
    <row r="42" spans="1:5" x14ac:dyDescent="0.3">
      <c r="A42" t="s">
        <v>2668</v>
      </c>
      <c r="B42" s="34" t="s">
        <v>112</v>
      </c>
    </row>
    <row r="44" spans="1:5" ht="70.05" customHeight="1" x14ac:dyDescent="0.3">
      <c r="A44" s="72" t="s">
        <v>196</v>
      </c>
      <c r="B44" s="72" t="s">
        <v>197</v>
      </c>
      <c r="C44" s="72" t="s">
        <v>5</v>
      </c>
      <c r="D44" s="72" t="s">
        <v>6</v>
      </c>
    </row>
    <row r="45" spans="1:5" ht="70.05" customHeight="1" x14ac:dyDescent="0.3">
      <c r="A45" s="72" t="s">
        <v>2743</v>
      </c>
      <c r="B45" s="72"/>
      <c r="C45" s="72" t="s">
        <v>101</v>
      </c>
      <c r="D45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9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523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3" customHeight="1" x14ac:dyDescent="0.3">
      <c r="A2" s="74" t="s">
        <v>524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525</v>
      </c>
      <c r="B11" s="30" t="s">
        <v>526</v>
      </c>
      <c r="C11" s="30" t="s">
        <v>207</v>
      </c>
      <c r="D11" s="13">
        <v>157000000</v>
      </c>
      <c r="E11" s="14">
        <v>150793.79</v>
      </c>
      <c r="F11" s="15">
        <v>0.14449999999999999</v>
      </c>
      <c r="G11" s="15">
        <v>7.5541999999999998E-2</v>
      </c>
    </row>
    <row r="12" spans="1:8" x14ac:dyDescent="0.3">
      <c r="A12" s="12" t="s">
        <v>527</v>
      </c>
      <c r="B12" s="30" t="s">
        <v>528</v>
      </c>
      <c r="C12" s="30" t="s">
        <v>207</v>
      </c>
      <c r="D12" s="13">
        <v>127500000</v>
      </c>
      <c r="E12" s="14">
        <v>122128.17</v>
      </c>
      <c r="F12" s="15">
        <v>0.11700000000000001</v>
      </c>
      <c r="G12" s="15">
        <v>7.5999999999999998E-2</v>
      </c>
    </row>
    <row r="13" spans="1:8" x14ac:dyDescent="0.3">
      <c r="A13" s="12" t="s">
        <v>529</v>
      </c>
      <c r="B13" s="30" t="s">
        <v>530</v>
      </c>
      <c r="C13" s="30" t="s">
        <v>207</v>
      </c>
      <c r="D13" s="13">
        <v>87500000</v>
      </c>
      <c r="E13" s="14">
        <v>83472.11</v>
      </c>
      <c r="F13" s="15">
        <v>0.08</v>
      </c>
      <c r="G13" s="15">
        <v>7.4800000000000005E-2</v>
      </c>
    </row>
    <row r="14" spans="1:8" x14ac:dyDescent="0.3">
      <c r="A14" s="12" t="s">
        <v>531</v>
      </c>
      <c r="B14" s="30" t="s">
        <v>532</v>
      </c>
      <c r="C14" s="30" t="s">
        <v>204</v>
      </c>
      <c r="D14" s="13">
        <v>83700000</v>
      </c>
      <c r="E14" s="14">
        <v>82647.14</v>
      </c>
      <c r="F14" s="15">
        <v>7.9200000000000007E-2</v>
      </c>
      <c r="G14" s="15">
        <v>7.6799000000000006E-2</v>
      </c>
    </row>
    <row r="15" spans="1:8" x14ac:dyDescent="0.3">
      <c r="A15" s="12" t="s">
        <v>533</v>
      </c>
      <c r="B15" s="30" t="s">
        <v>534</v>
      </c>
      <c r="C15" s="30" t="s">
        <v>207</v>
      </c>
      <c r="D15" s="13">
        <v>82000000</v>
      </c>
      <c r="E15" s="14">
        <v>78538.210000000006</v>
      </c>
      <c r="F15" s="15">
        <v>7.5300000000000006E-2</v>
      </c>
      <c r="G15" s="15">
        <v>7.5499999999999998E-2</v>
      </c>
    </row>
    <row r="16" spans="1:8" x14ac:dyDescent="0.3">
      <c r="A16" s="12" t="s">
        <v>535</v>
      </c>
      <c r="B16" s="30" t="s">
        <v>536</v>
      </c>
      <c r="C16" s="30" t="s">
        <v>207</v>
      </c>
      <c r="D16" s="13">
        <v>75000000</v>
      </c>
      <c r="E16" s="14">
        <v>71992.800000000003</v>
      </c>
      <c r="F16" s="15">
        <v>6.9000000000000006E-2</v>
      </c>
      <c r="G16" s="15">
        <v>7.5200000000000003E-2</v>
      </c>
    </row>
    <row r="17" spans="1:7" x14ac:dyDescent="0.3">
      <c r="A17" s="12" t="s">
        <v>537</v>
      </c>
      <c r="B17" s="30" t="s">
        <v>538</v>
      </c>
      <c r="C17" s="30" t="s">
        <v>207</v>
      </c>
      <c r="D17" s="13">
        <v>50500000</v>
      </c>
      <c r="E17" s="14">
        <v>51204.17</v>
      </c>
      <c r="F17" s="15">
        <v>4.9099999999999998E-2</v>
      </c>
      <c r="G17" s="15">
        <v>7.5600000000000001E-2</v>
      </c>
    </row>
    <row r="18" spans="1:7" x14ac:dyDescent="0.3">
      <c r="A18" s="12" t="s">
        <v>539</v>
      </c>
      <c r="B18" s="30" t="s">
        <v>540</v>
      </c>
      <c r="C18" s="30" t="s">
        <v>207</v>
      </c>
      <c r="D18" s="13">
        <v>50000000</v>
      </c>
      <c r="E18" s="14">
        <v>47616.15</v>
      </c>
      <c r="F18" s="15">
        <v>4.5600000000000002E-2</v>
      </c>
      <c r="G18" s="15">
        <v>7.6149999999999995E-2</v>
      </c>
    </row>
    <row r="19" spans="1:7" x14ac:dyDescent="0.3">
      <c r="A19" s="12" t="s">
        <v>541</v>
      </c>
      <c r="B19" s="30" t="s">
        <v>542</v>
      </c>
      <c r="C19" s="30" t="s">
        <v>207</v>
      </c>
      <c r="D19" s="13">
        <v>39500000</v>
      </c>
      <c r="E19" s="14">
        <v>40112.720000000001</v>
      </c>
      <c r="F19" s="15">
        <v>3.8399999999999997E-2</v>
      </c>
      <c r="G19" s="15">
        <v>7.5550000000000006E-2</v>
      </c>
    </row>
    <row r="20" spans="1:7" x14ac:dyDescent="0.3">
      <c r="A20" s="12" t="s">
        <v>543</v>
      </c>
      <c r="B20" s="30" t="s">
        <v>544</v>
      </c>
      <c r="C20" s="30" t="s">
        <v>207</v>
      </c>
      <c r="D20" s="13">
        <v>38000000</v>
      </c>
      <c r="E20" s="14">
        <v>36332.449999999997</v>
      </c>
      <c r="F20" s="15">
        <v>3.4799999999999998E-2</v>
      </c>
      <c r="G20" s="15">
        <v>7.5575000000000003E-2</v>
      </c>
    </row>
    <row r="21" spans="1:7" x14ac:dyDescent="0.3">
      <c r="A21" s="12" t="s">
        <v>545</v>
      </c>
      <c r="B21" s="30" t="s">
        <v>546</v>
      </c>
      <c r="C21" s="30" t="s">
        <v>207</v>
      </c>
      <c r="D21" s="13">
        <v>28000000</v>
      </c>
      <c r="E21" s="14">
        <v>27034.11</v>
      </c>
      <c r="F21" s="15">
        <v>2.5899999999999999E-2</v>
      </c>
      <c r="G21" s="15">
        <v>7.5050000000000006E-2</v>
      </c>
    </row>
    <row r="22" spans="1:7" x14ac:dyDescent="0.3">
      <c r="A22" s="12" t="s">
        <v>547</v>
      </c>
      <c r="B22" s="30" t="s">
        <v>548</v>
      </c>
      <c r="C22" s="30" t="s">
        <v>207</v>
      </c>
      <c r="D22" s="13">
        <v>25000000</v>
      </c>
      <c r="E22" s="14">
        <v>25318.48</v>
      </c>
      <c r="F22" s="15">
        <v>2.4299999999999999E-2</v>
      </c>
      <c r="G22" s="15">
        <v>7.5999999999999998E-2</v>
      </c>
    </row>
    <row r="23" spans="1:7" x14ac:dyDescent="0.3">
      <c r="A23" s="12" t="s">
        <v>549</v>
      </c>
      <c r="B23" s="30" t="s">
        <v>550</v>
      </c>
      <c r="C23" s="30" t="s">
        <v>207</v>
      </c>
      <c r="D23" s="13">
        <v>14000000</v>
      </c>
      <c r="E23" s="14">
        <v>13497.06</v>
      </c>
      <c r="F23" s="15">
        <v>1.29E-2</v>
      </c>
      <c r="G23" s="15">
        <v>7.5050000000000006E-2</v>
      </c>
    </row>
    <row r="24" spans="1:7" x14ac:dyDescent="0.3">
      <c r="A24" s="12" t="s">
        <v>551</v>
      </c>
      <c r="B24" s="30" t="s">
        <v>552</v>
      </c>
      <c r="C24" s="30" t="s">
        <v>207</v>
      </c>
      <c r="D24" s="13">
        <v>10000000</v>
      </c>
      <c r="E24" s="14">
        <v>9866.8700000000008</v>
      </c>
      <c r="F24" s="15">
        <v>9.4999999999999998E-3</v>
      </c>
      <c r="G24" s="15">
        <v>7.5999999999999998E-2</v>
      </c>
    </row>
    <row r="25" spans="1:7" x14ac:dyDescent="0.3">
      <c r="A25" s="12" t="s">
        <v>553</v>
      </c>
      <c r="B25" s="30" t="s">
        <v>554</v>
      </c>
      <c r="C25" s="30" t="s">
        <v>207</v>
      </c>
      <c r="D25" s="13">
        <v>8500000</v>
      </c>
      <c r="E25" s="14">
        <v>8091.35</v>
      </c>
      <c r="F25" s="15">
        <v>7.7999999999999996E-3</v>
      </c>
      <c r="G25" s="15">
        <v>7.5075000000000003E-2</v>
      </c>
    </row>
    <row r="26" spans="1:7" x14ac:dyDescent="0.3">
      <c r="A26" s="12" t="s">
        <v>555</v>
      </c>
      <c r="B26" s="30" t="s">
        <v>556</v>
      </c>
      <c r="C26" s="30" t="s">
        <v>207</v>
      </c>
      <c r="D26" s="13">
        <v>4000000</v>
      </c>
      <c r="E26" s="14">
        <v>4133.17</v>
      </c>
      <c r="F26" s="15">
        <v>4.0000000000000001E-3</v>
      </c>
      <c r="G26" s="15">
        <v>7.5075000000000003E-2</v>
      </c>
    </row>
    <row r="27" spans="1:7" x14ac:dyDescent="0.3">
      <c r="A27" s="12" t="s">
        <v>557</v>
      </c>
      <c r="B27" s="30" t="s">
        <v>558</v>
      </c>
      <c r="C27" s="30" t="s">
        <v>207</v>
      </c>
      <c r="D27" s="13">
        <v>3500000</v>
      </c>
      <c r="E27" s="14">
        <v>3467.08</v>
      </c>
      <c r="F27" s="15">
        <v>3.3E-3</v>
      </c>
      <c r="G27" s="15">
        <v>7.5899999999999995E-2</v>
      </c>
    </row>
    <row r="28" spans="1:7" x14ac:dyDescent="0.3">
      <c r="A28" s="12" t="s">
        <v>559</v>
      </c>
      <c r="B28" s="30" t="s">
        <v>560</v>
      </c>
      <c r="C28" s="30" t="s">
        <v>207</v>
      </c>
      <c r="D28" s="13">
        <v>1200000</v>
      </c>
      <c r="E28" s="14">
        <v>1202.82</v>
      </c>
      <c r="F28" s="15">
        <v>1.1999999999999999E-3</v>
      </c>
      <c r="G28" s="15">
        <v>7.5077000000000005E-2</v>
      </c>
    </row>
    <row r="29" spans="1:7" x14ac:dyDescent="0.3">
      <c r="A29" s="12" t="s">
        <v>561</v>
      </c>
      <c r="B29" s="30" t="s">
        <v>562</v>
      </c>
      <c r="C29" s="30" t="s">
        <v>204</v>
      </c>
      <c r="D29" s="13">
        <v>1000000</v>
      </c>
      <c r="E29" s="14">
        <v>1042.03</v>
      </c>
      <c r="F29" s="15">
        <v>1E-3</v>
      </c>
      <c r="G29" s="15">
        <v>7.5024999999999994E-2</v>
      </c>
    </row>
    <row r="30" spans="1:7" x14ac:dyDescent="0.3">
      <c r="A30" s="12" t="s">
        <v>563</v>
      </c>
      <c r="B30" s="30" t="s">
        <v>564</v>
      </c>
      <c r="C30" s="30" t="s">
        <v>207</v>
      </c>
      <c r="D30" s="13">
        <v>1000000</v>
      </c>
      <c r="E30" s="14">
        <v>998.55</v>
      </c>
      <c r="F30" s="15">
        <v>1E-3</v>
      </c>
      <c r="G30" s="15">
        <v>7.5075000000000003E-2</v>
      </c>
    </row>
    <row r="31" spans="1:7" x14ac:dyDescent="0.3">
      <c r="A31" s="12" t="s">
        <v>565</v>
      </c>
      <c r="B31" s="30" t="s">
        <v>566</v>
      </c>
      <c r="C31" s="30" t="s">
        <v>207</v>
      </c>
      <c r="D31" s="13">
        <v>1000000</v>
      </c>
      <c r="E31" s="14">
        <v>971.57</v>
      </c>
      <c r="F31" s="15">
        <v>8.9999999999999998E-4</v>
      </c>
      <c r="G31" s="15">
        <v>7.4874999999999997E-2</v>
      </c>
    </row>
    <row r="32" spans="1:7" x14ac:dyDescent="0.3">
      <c r="A32" s="16" t="s">
        <v>120</v>
      </c>
      <c r="B32" s="31"/>
      <c r="C32" s="31"/>
      <c r="D32" s="17"/>
      <c r="E32" s="18">
        <v>860460.8</v>
      </c>
      <c r="F32" s="19">
        <v>0.82469999999999999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291</v>
      </c>
      <c r="B34" s="30"/>
      <c r="C34" s="30"/>
      <c r="D34" s="13"/>
      <c r="E34" s="14"/>
      <c r="F34" s="15"/>
      <c r="G34" s="15"/>
    </row>
    <row r="35" spans="1:7" x14ac:dyDescent="0.3">
      <c r="A35" s="12" t="s">
        <v>567</v>
      </c>
      <c r="B35" s="30" t="s">
        <v>568</v>
      </c>
      <c r="C35" s="30" t="s">
        <v>117</v>
      </c>
      <c r="D35" s="13">
        <v>151500000</v>
      </c>
      <c r="E35" s="14">
        <v>145412.28</v>
      </c>
      <c r="F35" s="15">
        <v>0.1394</v>
      </c>
      <c r="G35" s="15">
        <v>7.3140605624999994E-2</v>
      </c>
    </row>
    <row r="36" spans="1:7" x14ac:dyDescent="0.3">
      <c r="A36" s="16" t="s">
        <v>120</v>
      </c>
      <c r="B36" s="31"/>
      <c r="C36" s="31"/>
      <c r="D36" s="17"/>
      <c r="E36" s="18">
        <v>145412.28</v>
      </c>
      <c r="F36" s="19">
        <v>0.1394</v>
      </c>
      <c r="G36" s="20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294</v>
      </c>
      <c r="B38" s="30"/>
      <c r="C38" s="30"/>
      <c r="D38" s="13"/>
      <c r="E38" s="14"/>
      <c r="F38" s="15"/>
      <c r="G38" s="15"/>
    </row>
    <row r="39" spans="1:7" x14ac:dyDescent="0.3">
      <c r="A39" s="16" t="s">
        <v>120</v>
      </c>
      <c r="B39" s="30"/>
      <c r="C39" s="30"/>
      <c r="D39" s="13"/>
      <c r="E39" s="35" t="s">
        <v>112</v>
      </c>
      <c r="F39" s="36" t="s">
        <v>112</v>
      </c>
      <c r="G39" s="15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16" t="s">
        <v>295</v>
      </c>
      <c r="B41" s="30"/>
      <c r="C41" s="30"/>
      <c r="D41" s="13"/>
      <c r="E41" s="14"/>
      <c r="F41" s="15"/>
      <c r="G41" s="15"/>
    </row>
    <row r="42" spans="1:7" x14ac:dyDescent="0.3">
      <c r="A42" s="16" t="s">
        <v>120</v>
      </c>
      <c r="B42" s="30"/>
      <c r="C42" s="30"/>
      <c r="D42" s="13"/>
      <c r="E42" s="35" t="s">
        <v>112</v>
      </c>
      <c r="F42" s="36" t="s">
        <v>112</v>
      </c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21" t="s">
        <v>150</v>
      </c>
      <c r="B44" s="32"/>
      <c r="C44" s="32"/>
      <c r="D44" s="22"/>
      <c r="E44" s="18">
        <v>1005873.08</v>
      </c>
      <c r="F44" s="19">
        <v>0.96409999999999996</v>
      </c>
      <c r="G44" s="20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6" t="s">
        <v>151</v>
      </c>
      <c r="B47" s="30"/>
      <c r="C47" s="30"/>
      <c r="D47" s="13"/>
      <c r="E47" s="14"/>
      <c r="F47" s="15"/>
      <c r="G47" s="15"/>
    </row>
    <row r="48" spans="1:7" x14ac:dyDescent="0.3">
      <c r="A48" s="12" t="s">
        <v>152</v>
      </c>
      <c r="B48" s="30"/>
      <c r="C48" s="30"/>
      <c r="D48" s="13"/>
      <c r="E48" s="14">
        <v>426.92</v>
      </c>
      <c r="F48" s="15">
        <v>4.0000000000000002E-4</v>
      </c>
      <c r="G48" s="15">
        <v>6.6409999999999997E-2</v>
      </c>
    </row>
    <row r="49" spans="1:7" x14ac:dyDescent="0.3">
      <c r="A49" s="16" t="s">
        <v>120</v>
      </c>
      <c r="B49" s="31"/>
      <c r="C49" s="31"/>
      <c r="D49" s="17"/>
      <c r="E49" s="18">
        <v>426.92</v>
      </c>
      <c r="F49" s="19">
        <v>4.0000000000000002E-4</v>
      </c>
      <c r="G49" s="20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21" t="s">
        <v>150</v>
      </c>
      <c r="B51" s="32"/>
      <c r="C51" s="32"/>
      <c r="D51" s="22"/>
      <c r="E51" s="18">
        <v>426.92</v>
      </c>
      <c r="F51" s="19">
        <v>4.0000000000000002E-4</v>
      </c>
      <c r="G51" s="20"/>
    </row>
    <row r="52" spans="1:7" x14ac:dyDescent="0.3">
      <c r="A52" s="12" t="s">
        <v>153</v>
      </c>
      <c r="B52" s="30"/>
      <c r="C52" s="30"/>
      <c r="D52" s="13"/>
      <c r="E52" s="14">
        <v>37141.873082700004</v>
      </c>
      <c r="F52" s="15">
        <v>3.5595000000000002E-2</v>
      </c>
      <c r="G52" s="15"/>
    </row>
    <row r="53" spans="1:7" x14ac:dyDescent="0.3">
      <c r="A53" s="12" t="s">
        <v>154</v>
      </c>
      <c r="B53" s="30"/>
      <c r="C53" s="30"/>
      <c r="D53" s="13"/>
      <c r="E53" s="14">
        <v>14.3169173</v>
      </c>
      <c r="F53" s="24">
        <v>-9.5000000000000005E-5</v>
      </c>
      <c r="G53" s="15">
        <v>6.6409999999999997E-2</v>
      </c>
    </row>
    <row r="54" spans="1:7" x14ac:dyDescent="0.3">
      <c r="A54" s="25" t="s">
        <v>155</v>
      </c>
      <c r="B54" s="33"/>
      <c r="C54" s="33"/>
      <c r="D54" s="26"/>
      <c r="E54" s="27">
        <v>1043456.19</v>
      </c>
      <c r="F54" s="28">
        <v>1</v>
      </c>
      <c r="G54" s="28"/>
    </row>
    <row r="56" spans="1:7" x14ac:dyDescent="0.3">
      <c r="A56" s="1" t="s">
        <v>157</v>
      </c>
    </row>
    <row r="59" spans="1:7" x14ac:dyDescent="0.3">
      <c r="A59" s="1" t="s">
        <v>158</v>
      </c>
    </row>
    <row r="60" spans="1:7" x14ac:dyDescent="0.3">
      <c r="A60" s="47" t="s">
        <v>159</v>
      </c>
      <c r="B60" s="34" t="s">
        <v>112</v>
      </c>
    </row>
    <row r="61" spans="1:7" x14ac:dyDescent="0.3">
      <c r="A61" t="s">
        <v>160</v>
      </c>
    </row>
    <row r="62" spans="1:7" x14ac:dyDescent="0.3">
      <c r="A62" t="s">
        <v>298</v>
      </c>
      <c r="B62" t="s">
        <v>162</v>
      </c>
      <c r="C62" t="s">
        <v>162</v>
      </c>
    </row>
    <row r="63" spans="1:7" x14ac:dyDescent="0.3">
      <c r="B63" s="48">
        <v>45138</v>
      </c>
      <c r="C63" s="48">
        <v>45169</v>
      </c>
    </row>
    <row r="64" spans="1:7" x14ac:dyDescent="0.3">
      <c r="A64" t="s">
        <v>299</v>
      </c>
      <c r="B64">
        <v>1080.6023</v>
      </c>
      <c r="C64">
        <v>1083.4926</v>
      </c>
      <c r="E64" s="2"/>
    </row>
    <row r="65" spans="1:5" x14ac:dyDescent="0.3">
      <c r="E65" s="2"/>
    </row>
    <row r="66" spans="1:5" x14ac:dyDescent="0.3">
      <c r="A66" t="s">
        <v>177</v>
      </c>
      <c r="B66" s="34" t="s">
        <v>112</v>
      </c>
    </row>
    <row r="67" spans="1:5" x14ac:dyDescent="0.3">
      <c r="A67" t="s">
        <v>178</v>
      </c>
      <c r="B67" s="34" t="s">
        <v>112</v>
      </c>
    </row>
    <row r="68" spans="1:5" ht="28.95" customHeight="1" x14ac:dyDescent="0.3">
      <c r="A68" s="47" t="s">
        <v>179</v>
      </c>
      <c r="B68" s="34" t="s">
        <v>112</v>
      </c>
    </row>
    <row r="69" spans="1:5" ht="28.95" customHeight="1" x14ac:dyDescent="0.3">
      <c r="A69" s="47" t="s">
        <v>180</v>
      </c>
      <c r="B69" s="34" t="s">
        <v>112</v>
      </c>
    </row>
    <row r="70" spans="1:5" x14ac:dyDescent="0.3">
      <c r="A70" t="s">
        <v>181</v>
      </c>
      <c r="B70" s="49">
        <f>+B84</f>
        <v>8.530912084637702</v>
      </c>
    </row>
    <row r="71" spans="1:5" ht="43.5" customHeight="1" x14ac:dyDescent="0.3">
      <c r="A71" s="47" t="s">
        <v>182</v>
      </c>
      <c r="B71" s="34" t="s">
        <v>112</v>
      </c>
    </row>
    <row r="72" spans="1:5" ht="28.95" customHeight="1" x14ac:dyDescent="0.3">
      <c r="A72" s="47" t="s">
        <v>183</v>
      </c>
      <c r="B72" s="34" t="s">
        <v>112</v>
      </c>
    </row>
    <row r="73" spans="1:5" ht="28.95" customHeight="1" x14ac:dyDescent="0.3">
      <c r="A73" s="47" t="s">
        <v>184</v>
      </c>
      <c r="B73" s="49">
        <v>415680.90134759998</v>
      </c>
    </row>
    <row r="74" spans="1:5" x14ac:dyDescent="0.3">
      <c r="A74" t="s">
        <v>185</v>
      </c>
      <c r="B74" s="34" t="s">
        <v>112</v>
      </c>
    </row>
    <row r="75" spans="1:5" x14ac:dyDescent="0.3">
      <c r="A75" t="s">
        <v>186</v>
      </c>
      <c r="B75" s="34" t="s">
        <v>112</v>
      </c>
    </row>
    <row r="77" spans="1:5" x14ac:dyDescent="0.3">
      <c r="A77" t="s">
        <v>187</v>
      </c>
    </row>
    <row r="78" spans="1:5" x14ac:dyDescent="0.3">
      <c r="A78" s="54" t="s">
        <v>188</v>
      </c>
      <c r="B78" s="54" t="s">
        <v>569</v>
      </c>
    </row>
    <row r="79" spans="1:5" x14ac:dyDescent="0.3">
      <c r="A79" s="54" t="s">
        <v>190</v>
      </c>
      <c r="B79" s="54" t="s">
        <v>301</v>
      </c>
    </row>
    <row r="80" spans="1:5" x14ac:dyDescent="0.3">
      <c r="A80" s="54"/>
      <c r="B80" s="54"/>
    </row>
    <row r="81" spans="1:4" x14ac:dyDescent="0.3">
      <c r="A81" s="54" t="s">
        <v>192</v>
      </c>
      <c r="B81" s="55">
        <v>7.5287887444164454</v>
      </c>
    </row>
    <row r="82" spans="1:4" x14ac:dyDescent="0.3">
      <c r="A82" s="54"/>
      <c r="B82" s="54"/>
    </row>
    <row r="83" spans="1:4" x14ac:dyDescent="0.3">
      <c r="A83" s="54" t="s">
        <v>193</v>
      </c>
      <c r="B83" s="56">
        <v>6.4170999999999996</v>
      </c>
    </row>
    <row r="84" spans="1:4" x14ac:dyDescent="0.3">
      <c r="A84" s="54" t="s">
        <v>194</v>
      </c>
      <c r="B84" s="56">
        <v>8.530912084637702</v>
      </c>
    </row>
    <row r="85" spans="1:4" x14ac:dyDescent="0.3">
      <c r="A85" s="54"/>
      <c r="B85" s="54"/>
    </row>
    <row r="86" spans="1:4" x14ac:dyDescent="0.3">
      <c r="A86" s="54" t="s">
        <v>195</v>
      </c>
      <c r="B86" s="57">
        <v>45169</v>
      </c>
    </row>
    <row r="88" spans="1:4" ht="70.05" customHeight="1" x14ac:dyDescent="0.3">
      <c r="A88" s="72" t="s">
        <v>196</v>
      </c>
      <c r="B88" s="72" t="s">
        <v>197</v>
      </c>
      <c r="C88" s="72" t="s">
        <v>5</v>
      </c>
      <c r="D88" s="72" t="s">
        <v>6</v>
      </c>
    </row>
    <row r="89" spans="1:4" ht="70.05" customHeight="1" x14ac:dyDescent="0.3">
      <c r="A89" s="72" t="s">
        <v>569</v>
      </c>
      <c r="B89" s="72"/>
      <c r="C89" s="72" t="s">
        <v>18</v>
      </c>
      <c r="D89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7"/>
  <sheetViews>
    <sheetView showGridLines="0" workbookViewId="0">
      <pane ySplit="4" topLeftCell="A5" activePane="bottomLeft" state="frozen"/>
      <selection pane="bottomLeft" activeCell="B7" sqref="B7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570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27.45" customHeight="1" x14ac:dyDescent="0.3">
      <c r="A2" s="74" t="s">
        <v>571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572</v>
      </c>
      <c r="B11" s="30" t="s">
        <v>573</v>
      </c>
      <c r="C11" s="30" t="s">
        <v>216</v>
      </c>
      <c r="D11" s="13">
        <v>53500000</v>
      </c>
      <c r="E11" s="14">
        <v>53480.21</v>
      </c>
      <c r="F11" s="15">
        <v>9.8299999999999998E-2</v>
      </c>
      <c r="G11" s="15">
        <v>7.5466000000000005E-2</v>
      </c>
    </row>
    <row r="12" spans="1:8" x14ac:dyDescent="0.3">
      <c r="A12" s="12" t="s">
        <v>574</v>
      </c>
      <c r="B12" s="30" t="s">
        <v>575</v>
      </c>
      <c r="C12" s="30" t="s">
        <v>207</v>
      </c>
      <c r="D12" s="13">
        <v>37700000</v>
      </c>
      <c r="E12" s="14">
        <v>37589.120000000003</v>
      </c>
      <c r="F12" s="15">
        <v>6.9099999999999995E-2</v>
      </c>
      <c r="G12" s="15">
        <v>7.6202000000000006E-2</v>
      </c>
    </row>
    <row r="13" spans="1:8" x14ac:dyDescent="0.3">
      <c r="A13" s="12" t="s">
        <v>576</v>
      </c>
      <c r="B13" s="30" t="s">
        <v>577</v>
      </c>
      <c r="C13" s="30" t="s">
        <v>207</v>
      </c>
      <c r="D13" s="13">
        <v>37500000</v>
      </c>
      <c r="E13" s="14">
        <v>37301.06</v>
      </c>
      <c r="F13" s="15">
        <v>6.8500000000000005E-2</v>
      </c>
      <c r="G13" s="15">
        <v>7.6100000000000001E-2</v>
      </c>
    </row>
    <row r="14" spans="1:8" x14ac:dyDescent="0.3">
      <c r="A14" s="12" t="s">
        <v>578</v>
      </c>
      <c r="B14" s="30" t="s">
        <v>579</v>
      </c>
      <c r="C14" s="30" t="s">
        <v>207</v>
      </c>
      <c r="D14" s="13">
        <v>37000000</v>
      </c>
      <c r="E14" s="14">
        <v>36894.660000000003</v>
      </c>
      <c r="F14" s="15">
        <v>6.7799999999999999E-2</v>
      </c>
      <c r="G14" s="15">
        <v>7.5149999999999995E-2</v>
      </c>
    </row>
    <row r="15" spans="1:8" x14ac:dyDescent="0.3">
      <c r="A15" s="12" t="s">
        <v>580</v>
      </c>
      <c r="B15" s="30" t="s">
        <v>581</v>
      </c>
      <c r="C15" s="30" t="s">
        <v>207</v>
      </c>
      <c r="D15" s="13">
        <v>35500000</v>
      </c>
      <c r="E15" s="14">
        <v>35466.949999999997</v>
      </c>
      <c r="F15" s="15">
        <v>6.5199999999999994E-2</v>
      </c>
      <c r="G15" s="15">
        <v>7.5499999999999998E-2</v>
      </c>
    </row>
    <row r="16" spans="1:8" x14ac:dyDescent="0.3">
      <c r="A16" s="12" t="s">
        <v>582</v>
      </c>
      <c r="B16" s="30" t="s">
        <v>583</v>
      </c>
      <c r="C16" s="30" t="s">
        <v>216</v>
      </c>
      <c r="D16" s="13">
        <v>35000000</v>
      </c>
      <c r="E16" s="14">
        <v>34897</v>
      </c>
      <c r="F16" s="15">
        <v>6.4100000000000004E-2</v>
      </c>
      <c r="G16" s="15">
        <v>7.5599E-2</v>
      </c>
    </row>
    <row r="17" spans="1:7" x14ac:dyDescent="0.3">
      <c r="A17" s="12" t="s">
        <v>584</v>
      </c>
      <c r="B17" s="30" t="s">
        <v>585</v>
      </c>
      <c r="C17" s="30" t="s">
        <v>207</v>
      </c>
      <c r="D17" s="13">
        <v>35000000</v>
      </c>
      <c r="E17" s="14">
        <v>34842.75</v>
      </c>
      <c r="F17" s="15">
        <v>6.4000000000000001E-2</v>
      </c>
      <c r="G17" s="15">
        <v>7.5741000000000003E-2</v>
      </c>
    </row>
    <row r="18" spans="1:7" x14ac:dyDescent="0.3">
      <c r="A18" s="12" t="s">
        <v>586</v>
      </c>
      <c r="B18" s="30" t="s">
        <v>587</v>
      </c>
      <c r="C18" s="30" t="s">
        <v>207</v>
      </c>
      <c r="D18" s="13">
        <v>35000000</v>
      </c>
      <c r="E18" s="14">
        <v>34838.93</v>
      </c>
      <c r="F18" s="15">
        <v>6.4000000000000001E-2</v>
      </c>
      <c r="G18" s="15">
        <v>7.5049000000000005E-2</v>
      </c>
    </row>
    <row r="19" spans="1:7" x14ac:dyDescent="0.3">
      <c r="A19" s="12" t="s">
        <v>588</v>
      </c>
      <c r="B19" s="30" t="s">
        <v>589</v>
      </c>
      <c r="C19" s="30" t="s">
        <v>207</v>
      </c>
      <c r="D19" s="13">
        <v>29500000</v>
      </c>
      <c r="E19" s="14">
        <v>29971.88</v>
      </c>
      <c r="F19" s="15">
        <v>5.5100000000000003E-2</v>
      </c>
      <c r="G19" s="15">
        <v>7.5149999999999995E-2</v>
      </c>
    </row>
    <row r="20" spans="1:7" x14ac:dyDescent="0.3">
      <c r="A20" s="12" t="s">
        <v>525</v>
      </c>
      <c r="B20" s="30" t="s">
        <v>526</v>
      </c>
      <c r="C20" s="30" t="s">
        <v>207</v>
      </c>
      <c r="D20" s="13">
        <v>24000000</v>
      </c>
      <c r="E20" s="14">
        <v>23051.279999999999</v>
      </c>
      <c r="F20" s="15">
        <v>4.24E-2</v>
      </c>
      <c r="G20" s="15">
        <v>7.5541999999999998E-2</v>
      </c>
    </row>
    <row r="21" spans="1:7" x14ac:dyDescent="0.3">
      <c r="A21" s="12" t="s">
        <v>590</v>
      </c>
      <c r="B21" s="30" t="s">
        <v>591</v>
      </c>
      <c r="C21" s="30" t="s">
        <v>207</v>
      </c>
      <c r="D21" s="13">
        <v>15000000</v>
      </c>
      <c r="E21" s="14">
        <v>15102.06</v>
      </c>
      <c r="F21" s="15">
        <v>2.7799999999999998E-2</v>
      </c>
      <c r="G21" s="15">
        <v>7.5741000000000003E-2</v>
      </c>
    </row>
    <row r="22" spans="1:7" x14ac:dyDescent="0.3">
      <c r="A22" s="12" t="s">
        <v>592</v>
      </c>
      <c r="B22" s="30" t="s">
        <v>593</v>
      </c>
      <c r="C22" s="30" t="s">
        <v>207</v>
      </c>
      <c r="D22" s="13">
        <v>15000000</v>
      </c>
      <c r="E22" s="14">
        <v>15070.17</v>
      </c>
      <c r="F22" s="15">
        <v>2.7699999999999999E-2</v>
      </c>
      <c r="G22" s="15">
        <v>7.6202000000000006E-2</v>
      </c>
    </row>
    <row r="23" spans="1:7" x14ac:dyDescent="0.3">
      <c r="A23" s="12" t="s">
        <v>527</v>
      </c>
      <c r="B23" s="30" t="s">
        <v>528</v>
      </c>
      <c r="C23" s="30" t="s">
        <v>207</v>
      </c>
      <c r="D23" s="13">
        <v>12500000</v>
      </c>
      <c r="E23" s="14">
        <v>11973.35</v>
      </c>
      <c r="F23" s="15">
        <v>2.1999999999999999E-2</v>
      </c>
      <c r="G23" s="15">
        <v>7.5999999999999998E-2</v>
      </c>
    </row>
    <row r="24" spans="1:7" x14ac:dyDescent="0.3">
      <c r="A24" s="12" t="s">
        <v>594</v>
      </c>
      <c r="B24" s="30" t="s">
        <v>595</v>
      </c>
      <c r="C24" s="30" t="s">
        <v>207</v>
      </c>
      <c r="D24" s="13">
        <v>10000000</v>
      </c>
      <c r="E24" s="14">
        <v>10124.83</v>
      </c>
      <c r="F24" s="15">
        <v>1.8599999999999998E-2</v>
      </c>
      <c r="G24" s="15">
        <v>7.6202000000000006E-2</v>
      </c>
    </row>
    <row r="25" spans="1:7" x14ac:dyDescent="0.3">
      <c r="A25" s="12" t="s">
        <v>596</v>
      </c>
      <c r="B25" s="30" t="s">
        <v>597</v>
      </c>
      <c r="C25" s="30" t="s">
        <v>207</v>
      </c>
      <c r="D25" s="13">
        <v>9000000</v>
      </c>
      <c r="E25" s="14">
        <v>9077.1299999999992</v>
      </c>
      <c r="F25" s="15">
        <v>1.67E-2</v>
      </c>
      <c r="G25" s="15">
        <v>7.5200000000000003E-2</v>
      </c>
    </row>
    <row r="26" spans="1:7" x14ac:dyDescent="0.3">
      <c r="A26" s="12" t="s">
        <v>598</v>
      </c>
      <c r="B26" s="30" t="s">
        <v>599</v>
      </c>
      <c r="C26" s="30" t="s">
        <v>207</v>
      </c>
      <c r="D26" s="13">
        <v>8000000</v>
      </c>
      <c r="E26" s="14">
        <v>7979.2</v>
      </c>
      <c r="F26" s="15">
        <v>1.47E-2</v>
      </c>
      <c r="G26" s="15">
        <v>7.4800000000000005E-2</v>
      </c>
    </row>
    <row r="27" spans="1:7" x14ac:dyDescent="0.3">
      <c r="A27" s="12" t="s">
        <v>600</v>
      </c>
      <c r="B27" s="30" t="s">
        <v>601</v>
      </c>
      <c r="C27" s="30" t="s">
        <v>207</v>
      </c>
      <c r="D27" s="13">
        <v>1000000</v>
      </c>
      <c r="E27" s="14">
        <v>1003.92</v>
      </c>
      <c r="F27" s="15">
        <v>1.8E-3</v>
      </c>
      <c r="G27" s="15">
        <v>7.6149999999999995E-2</v>
      </c>
    </row>
    <row r="28" spans="1:7" x14ac:dyDescent="0.3">
      <c r="A28" s="12" t="s">
        <v>602</v>
      </c>
      <c r="B28" s="30" t="s">
        <v>603</v>
      </c>
      <c r="C28" s="30" t="s">
        <v>207</v>
      </c>
      <c r="D28" s="13">
        <v>500000</v>
      </c>
      <c r="E28" s="14">
        <v>532.39</v>
      </c>
      <c r="F28" s="15">
        <v>1E-3</v>
      </c>
      <c r="G28" s="15">
        <v>7.5124999999999997E-2</v>
      </c>
    </row>
    <row r="29" spans="1:7" x14ac:dyDescent="0.3">
      <c r="A29" s="16" t="s">
        <v>120</v>
      </c>
      <c r="B29" s="31"/>
      <c r="C29" s="31"/>
      <c r="D29" s="17"/>
      <c r="E29" s="18">
        <v>429196.89</v>
      </c>
      <c r="F29" s="19">
        <v>0.78879999999999995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291</v>
      </c>
      <c r="B31" s="30"/>
      <c r="C31" s="30"/>
      <c r="D31" s="13"/>
      <c r="E31" s="14"/>
      <c r="F31" s="15"/>
      <c r="G31" s="15"/>
    </row>
    <row r="32" spans="1:7" x14ac:dyDescent="0.3">
      <c r="A32" s="12" t="s">
        <v>604</v>
      </c>
      <c r="B32" s="30" t="s">
        <v>605</v>
      </c>
      <c r="C32" s="30" t="s">
        <v>117</v>
      </c>
      <c r="D32" s="13">
        <v>69000000</v>
      </c>
      <c r="E32" s="14">
        <v>69333.2</v>
      </c>
      <c r="F32" s="15">
        <v>0.12740000000000001</v>
      </c>
      <c r="G32" s="15">
        <v>7.3146821183999997E-2</v>
      </c>
    </row>
    <row r="33" spans="1:7" x14ac:dyDescent="0.3">
      <c r="A33" s="12" t="s">
        <v>606</v>
      </c>
      <c r="B33" s="30" t="s">
        <v>607</v>
      </c>
      <c r="C33" s="30" t="s">
        <v>117</v>
      </c>
      <c r="D33" s="13">
        <v>21000000</v>
      </c>
      <c r="E33" s="14">
        <v>21131.78</v>
      </c>
      <c r="F33" s="15">
        <v>3.8800000000000001E-2</v>
      </c>
      <c r="G33" s="15">
        <v>7.2945860560999998E-2</v>
      </c>
    </row>
    <row r="34" spans="1:7" x14ac:dyDescent="0.3">
      <c r="A34" s="16" t="s">
        <v>120</v>
      </c>
      <c r="B34" s="31"/>
      <c r="C34" s="31"/>
      <c r="D34" s="17"/>
      <c r="E34" s="18">
        <v>90464.98</v>
      </c>
      <c r="F34" s="19">
        <v>0.16619999999999999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294</v>
      </c>
      <c r="B36" s="30"/>
      <c r="C36" s="30"/>
      <c r="D36" s="13"/>
      <c r="E36" s="14"/>
      <c r="F36" s="15"/>
      <c r="G36" s="15"/>
    </row>
    <row r="37" spans="1:7" x14ac:dyDescent="0.3">
      <c r="A37" s="16" t="s">
        <v>120</v>
      </c>
      <c r="B37" s="30"/>
      <c r="C37" s="30"/>
      <c r="D37" s="13"/>
      <c r="E37" s="35" t="s">
        <v>112</v>
      </c>
      <c r="F37" s="36" t="s">
        <v>112</v>
      </c>
      <c r="G37" s="15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295</v>
      </c>
      <c r="B39" s="30"/>
      <c r="C39" s="30"/>
      <c r="D39" s="13"/>
      <c r="E39" s="14"/>
      <c r="F39" s="15"/>
      <c r="G39" s="15"/>
    </row>
    <row r="40" spans="1:7" x14ac:dyDescent="0.3">
      <c r="A40" s="16" t="s">
        <v>120</v>
      </c>
      <c r="B40" s="30"/>
      <c r="C40" s="30"/>
      <c r="D40" s="13"/>
      <c r="E40" s="35" t="s">
        <v>112</v>
      </c>
      <c r="F40" s="36" t="s">
        <v>112</v>
      </c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150</v>
      </c>
      <c r="B42" s="32"/>
      <c r="C42" s="32"/>
      <c r="D42" s="22"/>
      <c r="E42" s="18">
        <v>519661.87</v>
      </c>
      <c r="F42" s="19">
        <v>0.95499999999999996</v>
      </c>
      <c r="G42" s="20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6" t="s">
        <v>151</v>
      </c>
      <c r="B45" s="30"/>
      <c r="C45" s="30"/>
      <c r="D45" s="13"/>
      <c r="E45" s="14"/>
      <c r="F45" s="15"/>
      <c r="G45" s="15"/>
    </row>
    <row r="46" spans="1:7" x14ac:dyDescent="0.3">
      <c r="A46" s="12" t="s">
        <v>152</v>
      </c>
      <c r="B46" s="30"/>
      <c r="C46" s="30"/>
      <c r="D46" s="13"/>
      <c r="E46" s="14">
        <v>4253.2299999999996</v>
      </c>
      <c r="F46" s="15">
        <v>7.7999999999999996E-3</v>
      </c>
      <c r="G46" s="15">
        <v>6.6409999999999997E-2</v>
      </c>
    </row>
    <row r="47" spans="1:7" x14ac:dyDescent="0.3">
      <c r="A47" s="16" t="s">
        <v>120</v>
      </c>
      <c r="B47" s="31"/>
      <c r="C47" s="31"/>
      <c r="D47" s="17"/>
      <c r="E47" s="18">
        <v>4253.2299999999996</v>
      </c>
      <c r="F47" s="19">
        <v>7.7999999999999996E-3</v>
      </c>
      <c r="G47" s="20"/>
    </row>
    <row r="48" spans="1:7" x14ac:dyDescent="0.3">
      <c r="A48" s="12"/>
      <c r="B48" s="30"/>
      <c r="C48" s="30"/>
      <c r="D48" s="13"/>
      <c r="E48" s="14"/>
      <c r="F48" s="15"/>
      <c r="G48" s="15"/>
    </row>
    <row r="49" spans="1:7" x14ac:dyDescent="0.3">
      <c r="A49" s="21" t="s">
        <v>150</v>
      </c>
      <c r="B49" s="32"/>
      <c r="C49" s="32"/>
      <c r="D49" s="22"/>
      <c r="E49" s="18">
        <v>4253.2299999999996</v>
      </c>
      <c r="F49" s="19">
        <v>7.7999999999999996E-3</v>
      </c>
      <c r="G49" s="20"/>
    </row>
    <row r="50" spans="1:7" x14ac:dyDescent="0.3">
      <c r="A50" s="12" t="s">
        <v>153</v>
      </c>
      <c r="B50" s="30"/>
      <c r="C50" s="30"/>
      <c r="D50" s="13"/>
      <c r="E50" s="14">
        <v>20199.0710401</v>
      </c>
      <c r="F50" s="15">
        <v>3.7118999999999999E-2</v>
      </c>
      <c r="G50" s="15"/>
    </row>
    <row r="51" spans="1:7" x14ac:dyDescent="0.3">
      <c r="A51" s="12" t="s">
        <v>154</v>
      </c>
      <c r="B51" s="30"/>
      <c r="C51" s="30"/>
      <c r="D51" s="13"/>
      <c r="E51" s="14">
        <v>52.4789599</v>
      </c>
      <c r="F51" s="15">
        <v>8.1000000000000004E-5</v>
      </c>
      <c r="G51" s="15">
        <v>6.6409999999999997E-2</v>
      </c>
    </row>
    <row r="52" spans="1:7" x14ac:dyDescent="0.3">
      <c r="A52" s="25" t="s">
        <v>155</v>
      </c>
      <c r="B52" s="33"/>
      <c r="C52" s="33"/>
      <c r="D52" s="26"/>
      <c r="E52" s="27">
        <v>544166.65</v>
      </c>
      <c r="F52" s="28">
        <v>1</v>
      </c>
      <c r="G52" s="28"/>
    </row>
    <row r="54" spans="1:7" x14ac:dyDescent="0.3">
      <c r="A54" s="1" t="s">
        <v>157</v>
      </c>
    </row>
    <row r="57" spans="1:7" x14ac:dyDescent="0.3">
      <c r="A57" s="1" t="s">
        <v>158</v>
      </c>
    </row>
    <row r="58" spans="1:7" x14ac:dyDescent="0.3">
      <c r="A58" s="47" t="s">
        <v>159</v>
      </c>
      <c r="B58" s="34" t="s">
        <v>112</v>
      </c>
    </row>
    <row r="59" spans="1:7" x14ac:dyDescent="0.3">
      <c r="A59" t="s">
        <v>160</v>
      </c>
    </row>
    <row r="60" spans="1:7" x14ac:dyDescent="0.3">
      <c r="A60" t="s">
        <v>298</v>
      </c>
      <c r="B60" t="s">
        <v>162</v>
      </c>
      <c r="C60" t="s">
        <v>162</v>
      </c>
    </row>
    <row r="61" spans="1:7" x14ac:dyDescent="0.3">
      <c r="B61" s="48">
        <v>45138</v>
      </c>
      <c r="C61" s="48">
        <v>45169</v>
      </c>
    </row>
    <row r="62" spans="1:7" x14ac:dyDescent="0.3">
      <c r="A62" t="s">
        <v>299</v>
      </c>
      <c r="B62">
        <v>1048.3062</v>
      </c>
      <c r="C62">
        <v>1051.7560000000001</v>
      </c>
      <c r="E62" s="2"/>
    </row>
    <row r="63" spans="1:7" x14ac:dyDescent="0.3">
      <c r="E63" s="2"/>
    </row>
    <row r="64" spans="1:7" x14ac:dyDescent="0.3">
      <c r="A64" t="s">
        <v>177</v>
      </c>
      <c r="B64" s="34" t="s">
        <v>112</v>
      </c>
    </row>
    <row r="65" spans="1:2" x14ac:dyDescent="0.3">
      <c r="A65" t="s">
        <v>178</v>
      </c>
      <c r="B65" s="34" t="s">
        <v>112</v>
      </c>
    </row>
    <row r="66" spans="1:2" ht="28.95" customHeight="1" x14ac:dyDescent="0.3">
      <c r="A66" s="47" t="s">
        <v>179</v>
      </c>
      <c r="B66" s="34" t="s">
        <v>112</v>
      </c>
    </row>
    <row r="67" spans="1:2" ht="28.95" customHeight="1" x14ac:dyDescent="0.3">
      <c r="A67" s="47" t="s">
        <v>180</v>
      </c>
      <c r="B67" s="34" t="s">
        <v>112</v>
      </c>
    </row>
    <row r="68" spans="1:2" x14ac:dyDescent="0.3">
      <c r="A68" t="s">
        <v>181</v>
      </c>
      <c r="B68" s="49">
        <f>+B82</f>
        <v>9.3323116347805595</v>
      </c>
    </row>
    <row r="69" spans="1:2" ht="43.5" customHeight="1" x14ac:dyDescent="0.3">
      <c r="A69" s="47" t="s">
        <v>182</v>
      </c>
      <c r="B69" s="34" t="s">
        <v>112</v>
      </c>
    </row>
    <row r="70" spans="1:2" ht="28.95" customHeight="1" x14ac:dyDescent="0.3">
      <c r="A70" s="47" t="s">
        <v>183</v>
      </c>
      <c r="B70" s="34" t="s">
        <v>112</v>
      </c>
    </row>
    <row r="71" spans="1:2" ht="28.95" customHeight="1" x14ac:dyDescent="0.3">
      <c r="A71" s="47" t="s">
        <v>184</v>
      </c>
      <c r="B71" s="49">
        <v>191225.01155170001</v>
      </c>
    </row>
    <row r="72" spans="1:2" x14ac:dyDescent="0.3">
      <c r="A72" t="s">
        <v>185</v>
      </c>
      <c r="B72" s="34" t="s">
        <v>112</v>
      </c>
    </row>
    <row r="73" spans="1:2" x14ac:dyDescent="0.3">
      <c r="A73" t="s">
        <v>186</v>
      </c>
      <c r="B73" s="34" t="s">
        <v>112</v>
      </c>
    </row>
    <row r="75" spans="1:2" x14ac:dyDescent="0.3">
      <c r="A75" t="s">
        <v>187</v>
      </c>
    </row>
    <row r="76" spans="1:2" x14ac:dyDescent="0.3">
      <c r="A76" s="54" t="s">
        <v>188</v>
      </c>
      <c r="B76" s="54" t="s">
        <v>608</v>
      </c>
    </row>
    <row r="77" spans="1:2" x14ac:dyDescent="0.3">
      <c r="A77" s="54" t="s">
        <v>190</v>
      </c>
      <c r="B77" s="54" t="s">
        <v>301</v>
      </c>
    </row>
    <row r="78" spans="1:2" x14ac:dyDescent="0.3">
      <c r="A78" s="54"/>
      <c r="B78" s="54"/>
    </row>
    <row r="79" spans="1:2" x14ac:dyDescent="0.3">
      <c r="A79" s="54" t="s">
        <v>192</v>
      </c>
      <c r="B79" s="55">
        <v>7.5096960708264966</v>
      </c>
    </row>
    <row r="80" spans="1:2" x14ac:dyDescent="0.3">
      <c r="A80" s="54"/>
      <c r="B80" s="54"/>
    </row>
    <row r="81" spans="1:4" x14ac:dyDescent="0.3">
      <c r="A81" s="54" t="s">
        <v>193</v>
      </c>
      <c r="B81" s="56">
        <v>6.7355999999999998</v>
      </c>
    </row>
    <row r="82" spans="1:4" x14ac:dyDescent="0.3">
      <c r="A82" s="54" t="s">
        <v>194</v>
      </c>
      <c r="B82" s="56">
        <v>9.3323116347805595</v>
      </c>
    </row>
    <row r="83" spans="1:4" x14ac:dyDescent="0.3">
      <c r="A83" s="54"/>
      <c r="B83" s="54"/>
    </row>
    <row r="84" spans="1:4" x14ac:dyDescent="0.3">
      <c r="A84" s="54" t="s">
        <v>195</v>
      </c>
      <c r="B84" s="57">
        <v>45169</v>
      </c>
    </row>
    <row r="86" spans="1:4" ht="70.05" customHeight="1" x14ac:dyDescent="0.3">
      <c r="A86" s="72" t="s">
        <v>196</v>
      </c>
      <c r="B86" s="72" t="s">
        <v>197</v>
      </c>
      <c r="C86" s="72" t="s">
        <v>5</v>
      </c>
      <c r="D86" s="72" t="s">
        <v>6</v>
      </c>
    </row>
    <row r="87" spans="1:4" ht="70.05" customHeight="1" x14ac:dyDescent="0.3">
      <c r="A87" s="72" t="s">
        <v>609</v>
      </c>
      <c r="B87" s="72"/>
      <c r="C87" s="72" t="s">
        <v>20</v>
      </c>
      <c r="D87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1"/>
  <sheetViews>
    <sheetView showGridLines="0" workbookViewId="0">
      <pane ySplit="4" topLeftCell="A93" activePane="bottomLeft" state="frozen"/>
      <selection pane="bottomLeft" activeCell="B93" sqref="B93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610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28.95" customHeight="1" x14ac:dyDescent="0.3">
      <c r="A2" s="74" t="s">
        <v>611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612</v>
      </c>
      <c r="B11" s="30" t="s">
        <v>613</v>
      </c>
      <c r="C11" s="30" t="s">
        <v>216</v>
      </c>
      <c r="D11" s="13">
        <v>3000000</v>
      </c>
      <c r="E11" s="14">
        <v>3131.31</v>
      </c>
      <c r="F11" s="15">
        <v>9.0700000000000003E-2</v>
      </c>
      <c r="G11" s="15">
        <v>7.5232999999999994E-2</v>
      </c>
    </row>
    <row r="12" spans="1:8" x14ac:dyDescent="0.3">
      <c r="A12" s="12" t="s">
        <v>337</v>
      </c>
      <c r="B12" s="30" t="s">
        <v>338</v>
      </c>
      <c r="C12" s="30" t="s">
        <v>207</v>
      </c>
      <c r="D12" s="13">
        <v>3000000</v>
      </c>
      <c r="E12" s="14">
        <v>2993.66</v>
      </c>
      <c r="F12" s="15">
        <v>8.6699999999999999E-2</v>
      </c>
      <c r="G12" s="15">
        <v>7.5200000000000003E-2</v>
      </c>
    </row>
    <row r="13" spans="1:8" x14ac:dyDescent="0.3">
      <c r="A13" s="12" t="s">
        <v>324</v>
      </c>
      <c r="B13" s="30" t="s">
        <v>325</v>
      </c>
      <c r="C13" s="30" t="s">
        <v>326</v>
      </c>
      <c r="D13" s="13">
        <v>3000000</v>
      </c>
      <c r="E13" s="14">
        <v>2979.69</v>
      </c>
      <c r="F13" s="15">
        <v>8.6300000000000002E-2</v>
      </c>
      <c r="G13" s="15">
        <v>7.5450000000000003E-2</v>
      </c>
    </row>
    <row r="14" spans="1:8" x14ac:dyDescent="0.3">
      <c r="A14" s="12" t="s">
        <v>351</v>
      </c>
      <c r="B14" s="30" t="s">
        <v>352</v>
      </c>
      <c r="C14" s="30" t="s">
        <v>207</v>
      </c>
      <c r="D14" s="13">
        <v>1850000</v>
      </c>
      <c r="E14" s="14">
        <v>1953.03</v>
      </c>
      <c r="F14" s="15">
        <v>5.6599999999999998E-2</v>
      </c>
      <c r="G14" s="15">
        <v>7.5800000000000006E-2</v>
      </c>
    </row>
    <row r="15" spans="1:8" x14ac:dyDescent="0.3">
      <c r="A15" s="12" t="s">
        <v>308</v>
      </c>
      <c r="B15" s="30" t="s">
        <v>309</v>
      </c>
      <c r="C15" s="30" t="s">
        <v>207</v>
      </c>
      <c r="D15" s="13">
        <v>1990000</v>
      </c>
      <c r="E15" s="14">
        <v>1938.14</v>
      </c>
      <c r="F15" s="15">
        <v>5.6099999999999997E-2</v>
      </c>
      <c r="G15" s="15">
        <v>7.535E-2</v>
      </c>
    </row>
    <row r="16" spans="1:8" x14ac:dyDescent="0.3">
      <c r="A16" s="12" t="s">
        <v>353</v>
      </c>
      <c r="B16" s="30" t="s">
        <v>354</v>
      </c>
      <c r="C16" s="30" t="s">
        <v>355</v>
      </c>
      <c r="D16" s="13">
        <v>1900000</v>
      </c>
      <c r="E16" s="14">
        <v>1901</v>
      </c>
      <c r="F16" s="15">
        <v>5.5E-2</v>
      </c>
      <c r="G16" s="15">
        <v>7.6175000000000007E-2</v>
      </c>
    </row>
    <row r="17" spans="1:7" x14ac:dyDescent="0.3">
      <c r="A17" s="12" t="s">
        <v>329</v>
      </c>
      <c r="B17" s="30" t="s">
        <v>330</v>
      </c>
      <c r="C17" s="30" t="s">
        <v>207</v>
      </c>
      <c r="D17" s="13">
        <v>1300000</v>
      </c>
      <c r="E17" s="14">
        <v>1296.57</v>
      </c>
      <c r="F17" s="15">
        <v>3.7499999999999999E-2</v>
      </c>
      <c r="G17" s="15">
        <v>7.5425000000000006E-2</v>
      </c>
    </row>
    <row r="18" spans="1:7" x14ac:dyDescent="0.3">
      <c r="A18" s="12" t="s">
        <v>434</v>
      </c>
      <c r="B18" s="30" t="s">
        <v>435</v>
      </c>
      <c r="C18" s="30" t="s">
        <v>207</v>
      </c>
      <c r="D18" s="13">
        <v>1000000</v>
      </c>
      <c r="E18" s="14">
        <v>1062.77</v>
      </c>
      <c r="F18" s="15">
        <v>3.0800000000000001E-2</v>
      </c>
      <c r="G18" s="15">
        <v>7.5124999999999997E-2</v>
      </c>
    </row>
    <row r="19" spans="1:7" x14ac:dyDescent="0.3">
      <c r="A19" s="12" t="s">
        <v>500</v>
      </c>
      <c r="B19" s="30" t="s">
        <v>501</v>
      </c>
      <c r="C19" s="30" t="s">
        <v>207</v>
      </c>
      <c r="D19" s="13">
        <v>1000000</v>
      </c>
      <c r="E19" s="14">
        <v>1036.24</v>
      </c>
      <c r="F19" s="15">
        <v>0.03</v>
      </c>
      <c r="G19" s="15">
        <v>7.4580999999999995E-2</v>
      </c>
    </row>
    <row r="20" spans="1:7" x14ac:dyDescent="0.3">
      <c r="A20" s="12" t="s">
        <v>343</v>
      </c>
      <c r="B20" s="30" t="s">
        <v>344</v>
      </c>
      <c r="C20" s="30" t="s">
        <v>204</v>
      </c>
      <c r="D20" s="13">
        <v>1000000</v>
      </c>
      <c r="E20" s="14">
        <v>1035.19</v>
      </c>
      <c r="F20" s="15">
        <v>0.03</v>
      </c>
      <c r="G20" s="15">
        <v>7.4685000000000001E-2</v>
      </c>
    </row>
    <row r="21" spans="1:7" x14ac:dyDescent="0.3">
      <c r="A21" s="12" t="s">
        <v>428</v>
      </c>
      <c r="B21" s="30" t="s">
        <v>429</v>
      </c>
      <c r="C21" s="30" t="s">
        <v>207</v>
      </c>
      <c r="D21" s="13">
        <v>1000000</v>
      </c>
      <c r="E21" s="14">
        <v>1032.98</v>
      </c>
      <c r="F21" s="15">
        <v>2.9899999999999999E-2</v>
      </c>
      <c r="G21" s="15">
        <v>7.5075000000000003E-2</v>
      </c>
    </row>
    <row r="22" spans="1:7" x14ac:dyDescent="0.3">
      <c r="A22" s="12" t="s">
        <v>362</v>
      </c>
      <c r="B22" s="30" t="s">
        <v>363</v>
      </c>
      <c r="C22" s="30" t="s">
        <v>216</v>
      </c>
      <c r="D22" s="13">
        <v>1000000</v>
      </c>
      <c r="E22" s="14">
        <v>1023.29</v>
      </c>
      <c r="F22" s="15">
        <v>2.9600000000000001E-2</v>
      </c>
      <c r="G22" s="15">
        <v>7.5624999999999998E-2</v>
      </c>
    </row>
    <row r="23" spans="1:7" x14ac:dyDescent="0.3">
      <c r="A23" s="12" t="s">
        <v>420</v>
      </c>
      <c r="B23" s="30" t="s">
        <v>421</v>
      </c>
      <c r="C23" s="30" t="s">
        <v>207</v>
      </c>
      <c r="D23" s="13">
        <v>1000000</v>
      </c>
      <c r="E23" s="14">
        <v>992.21</v>
      </c>
      <c r="F23" s="15">
        <v>2.87E-2</v>
      </c>
      <c r="G23" s="15">
        <v>7.5027999999999997E-2</v>
      </c>
    </row>
    <row r="24" spans="1:7" x14ac:dyDescent="0.3">
      <c r="A24" s="12" t="s">
        <v>310</v>
      </c>
      <c r="B24" s="30" t="s">
        <v>311</v>
      </c>
      <c r="C24" s="30" t="s">
        <v>207</v>
      </c>
      <c r="D24" s="13">
        <v>1000000</v>
      </c>
      <c r="E24" s="14">
        <v>990.29</v>
      </c>
      <c r="F24" s="15">
        <v>2.87E-2</v>
      </c>
      <c r="G24" s="15">
        <v>7.5914999999999996E-2</v>
      </c>
    </row>
    <row r="25" spans="1:7" x14ac:dyDescent="0.3">
      <c r="A25" s="12" t="s">
        <v>322</v>
      </c>
      <c r="B25" s="30" t="s">
        <v>323</v>
      </c>
      <c r="C25" s="30" t="s">
        <v>207</v>
      </c>
      <c r="D25" s="13">
        <v>800000</v>
      </c>
      <c r="E25" s="14">
        <v>795.86</v>
      </c>
      <c r="F25" s="15">
        <v>2.3E-2</v>
      </c>
      <c r="G25" s="15">
        <v>7.5899999999999995E-2</v>
      </c>
    </row>
    <row r="26" spans="1:7" x14ac:dyDescent="0.3">
      <c r="A26" s="12" t="s">
        <v>614</v>
      </c>
      <c r="B26" s="30" t="s">
        <v>615</v>
      </c>
      <c r="C26" s="30" t="s">
        <v>355</v>
      </c>
      <c r="D26" s="13">
        <v>500000</v>
      </c>
      <c r="E26" s="14">
        <v>528.75</v>
      </c>
      <c r="F26" s="15">
        <v>1.5299999999999999E-2</v>
      </c>
      <c r="G26" s="15">
        <v>7.6124999999999998E-2</v>
      </c>
    </row>
    <row r="27" spans="1:7" x14ac:dyDescent="0.3">
      <c r="A27" s="12" t="s">
        <v>616</v>
      </c>
      <c r="B27" s="30" t="s">
        <v>617</v>
      </c>
      <c r="C27" s="30" t="s">
        <v>207</v>
      </c>
      <c r="D27" s="13">
        <v>500000</v>
      </c>
      <c r="E27" s="14">
        <v>526.30999999999995</v>
      </c>
      <c r="F27" s="15">
        <v>1.52E-2</v>
      </c>
      <c r="G27" s="15">
        <v>7.4649999999999994E-2</v>
      </c>
    </row>
    <row r="28" spans="1:7" x14ac:dyDescent="0.3">
      <c r="A28" s="12" t="s">
        <v>618</v>
      </c>
      <c r="B28" s="30" t="s">
        <v>619</v>
      </c>
      <c r="C28" s="30" t="s">
        <v>207</v>
      </c>
      <c r="D28" s="13">
        <v>500000</v>
      </c>
      <c r="E28" s="14">
        <v>517.19000000000005</v>
      </c>
      <c r="F28" s="15">
        <v>1.4999999999999999E-2</v>
      </c>
      <c r="G28" s="15">
        <v>7.6085E-2</v>
      </c>
    </row>
    <row r="29" spans="1:7" x14ac:dyDescent="0.3">
      <c r="A29" s="12" t="s">
        <v>320</v>
      </c>
      <c r="B29" s="30" t="s">
        <v>321</v>
      </c>
      <c r="C29" s="30" t="s">
        <v>207</v>
      </c>
      <c r="D29" s="13">
        <v>500000</v>
      </c>
      <c r="E29" s="14">
        <v>503.66</v>
      </c>
      <c r="F29" s="15">
        <v>1.46E-2</v>
      </c>
      <c r="G29" s="15">
        <v>7.5425000000000006E-2</v>
      </c>
    </row>
    <row r="30" spans="1:7" x14ac:dyDescent="0.3">
      <c r="A30" s="12" t="s">
        <v>620</v>
      </c>
      <c r="B30" s="30" t="s">
        <v>621</v>
      </c>
      <c r="C30" s="30" t="s">
        <v>207</v>
      </c>
      <c r="D30" s="13">
        <v>120000</v>
      </c>
      <c r="E30" s="14">
        <v>128.84</v>
      </c>
      <c r="F30" s="15">
        <v>3.7000000000000002E-3</v>
      </c>
      <c r="G30" s="15">
        <v>7.5050000000000006E-2</v>
      </c>
    </row>
    <row r="31" spans="1:7" x14ac:dyDescent="0.3">
      <c r="A31" s="12" t="s">
        <v>622</v>
      </c>
      <c r="B31" s="30" t="s">
        <v>623</v>
      </c>
      <c r="C31" s="30" t="s">
        <v>207</v>
      </c>
      <c r="D31" s="13">
        <v>10000</v>
      </c>
      <c r="E31" s="14">
        <v>10.4</v>
      </c>
      <c r="F31" s="15">
        <v>2.9999999999999997E-4</v>
      </c>
      <c r="G31" s="15">
        <v>7.775E-2</v>
      </c>
    </row>
    <row r="32" spans="1:7" x14ac:dyDescent="0.3">
      <c r="A32" s="16" t="s">
        <v>120</v>
      </c>
      <c r="B32" s="31"/>
      <c r="C32" s="31"/>
      <c r="D32" s="17"/>
      <c r="E32" s="18">
        <v>26377.38</v>
      </c>
      <c r="F32" s="19">
        <v>0.76370000000000005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291</v>
      </c>
      <c r="B34" s="30"/>
      <c r="C34" s="30"/>
      <c r="D34" s="13"/>
      <c r="E34" s="14"/>
      <c r="F34" s="15"/>
      <c r="G34" s="15"/>
    </row>
    <row r="35" spans="1:7" x14ac:dyDescent="0.3">
      <c r="A35" s="12" t="s">
        <v>436</v>
      </c>
      <c r="B35" s="30" t="s">
        <v>437</v>
      </c>
      <c r="C35" s="30" t="s">
        <v>117</v>
      </c>
      <c r="D35" s="13">
        <v>4000000</v>
      </c>
      <c r="E35" s="14">
        <v>3985.58</v>
      </c>
      <c r="F35" s="15">
        <v>0.1154</v>
      </c>
      <c r="G35" s="15">
        <v>7.3050482042000001E-2</v>
      </c>
    </row>
    <row r="36" spans="1:7" x14ac:dyDescent="0.3">
      <c r="A36" s="12" t="s">
        <v>624</v>
      </c>
      <c r="B36" s="30" t="s">
        <v>625</v>
      </c>
      <c r="C36" s="30" t="s">
        <v>117</v>
      </c>
      <c r="D36" s="13">
        <v>2500000</v>
      </c>
      <c r="E36" s="14">
        <v>2517.39</v>
      </c>
      <c r="F36" s="15">
        <v>7.2900000000000006E-2</v>
      </c>
      <c r="G36" s="15">
        <v>7.2913750040000003E-2</v>
      </c>
    </row>
    <row r="37" spans="1:7" x14ac:dyDescent="0.3">
      <c r="A37" s="16" t="s">
        <v>120</v>
      </c>
      <c r="B37" s="31"/>
      <c r="C37" s="31"/>
      <c r="D37" s="17"/>
      <c r="E37" s="18">
        <v>6502.97</v>
      </c>
      <c r="F37" s="19">
        <v>0.1883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294</v>
      </c>
      <c r="B39" s="30"/>
      <c r="C39" s="30"/>
      <c r="D39" s="13"/>
      <c r="E39" s="14"/>
      <c r="F39" s="15"/>
      <c r="G39" s="15"/>
    </row>
    <row r="40" spans="1:7" x14ac:dyDescent="0.3">
      <c r="A40" s="16" t="s">
        <v>120</v>
      </c>
      <c r="B40" s="30"/>
      <c r="C40" s="30"/>
      <c r="D40" s="13"/>
      <c r="E40" s="35" t="s">
        <v>112</v>
      </c>
      <c r="F40" s="36" t="s">
        <v>112</v>
      </c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6" t="s">
        <v>295</v>
      </c>
      <c r="B42" s="30"/>
      <c r="C42" s="30"/>
      <c r="D42" s="13"/>
      <c r="E42" s="14"/>
      <c r="F42" s="15"/>
      <c r="G42" s="15"/>
    </row>
    <row r="43" spans="1:7" x14ac:dyDescent="0.3">
      <c r="A43" s="16" t="s">
        <v>120</v>
      </c>
      <c r="B43" s="30"/>
      <c r="C43" s="30"/>
      <c r="D43" s="13"/>
      <c r="E43" s="35" t="s">
        <v>112</v>
      </c>
      <c r="F43" s="36" t="s">
        <v>112</v>
      </c>
      <c r="G43" s="15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21" t="s">
        <v>150</v>
      </c>
      <c r="B45" s="32"/>
      <c r="C45" s="32"/>
      <c r="D45" s="22"/>
      <c r="E45" s="18">
        <v>32880.35</v>
      </c>
      <c r="F45" s="19">
        <v>0.95199999999999996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151</v>
      </c>
      <c r="B48" s="30"/>
      <c r="C48" s="30"/>
      <c r="D48" s="13"/>
      <c r="E48" s="14"/>
      <c r="F48" s="15"/>
      <c r="G48" s="15"/>
    </row>
    <row r="49" spans="1:7" x14ac:dyDescent="0.3">
      <c r="A49" s="12" t="s">
        <v>152</v>
      </c>
      <c r="B49" s="30"/>
      <c r="C49" s="30"/>
      <c r="D49" s="13"/>
      <c r="E49" s="14">
        <v>606.89</v>
      </c>
      <c r="F49" s="15">
        <v>1.7600000000000001E-2</v>
      </c>
      <c r="G49" s="15">
        <v>6.6409999999999997E-2</v>
      </c>
    </row>
    <row r="50" spans="1:7" x14ac:dyDescent="0.3">
      <c r="A50" s="16" t="s">
        <v>120</v>
      </c>
      <c r="B50" s="31"/>
      <c r="C50" s="31"/>
      <c r="D50" s="17"/>
      <c r="E50" s="18">
        <v>606.89</v>
      </c>
      <c r="F50" s="19">
        <v>1.7600000000000001E-2</v>
      </c>
      <c r="G50" s="20"/>
    </row>
    <row r="51" spans="1:7" x14ac:dyDescent="0.3">
      <c r="A51" s="12"/>
      <c r="B51" s="30"/>
      <c r="C51" s="30"/>
      <c r="D51" s="13"/>
      <c r="E51" s="14"/>
      <c r="F51" s="15"/>
      <c r="G51" s="15"/>
    </row>
    <row r="52" spans="1:7" x14ac:dyDescent="0.3">
      <c r="A52" s="21" t="s">
        <v>150</v>
      </c>
      <c r="B52" s="32"/>
      <c r="C52" s="32"/>
      <c r="D52" s="22"/>
      <c r="E52" s="18">
        <v>606.89</v>
      </c>
      <c r="F52" s="19">
        <v>1.7600000000000001E-2</v>
      </c>
      <c r="G52" s="20"/>
    </row>
    <row r="53" spans="1:7" x14ac:dyDescent="0.3">
      <c r="A53" s="12" t="s">
        <v>153</v>
      </c>
      <c r="B53" s="30"/>
      <c r="C53" s="30"/>
      <c r="D53" s="13"/>
      <c r="E53" s="14">
        <v>1143.1854218999999</v>
      </c>
      <c r="F53" s="15">
        <v>3.3100999999999998E-2</v>
      </c>
      <c r="G53" s="15"/>
    </row>
    <row r="54" spans="1:7" x14ac:dyDescent="0.3">
      <c r="A54" s="12" t="s">
        <v>154</v>
      </c>
      <c r="B54" s="30"/>
      <c r="C54" s="30"/>
      <c r="D54" s="13"/>
      <c r="E54" s="23">
        <v>-94.365421900000001</v>
      </c>
      <c r="F54" s="24">
        <v>-2.7009999999999998E-3</v>
      </c>
      <c r="G54" s="15">
        <v>6.6409999999999997E-2</v>
      </c>
    </row>
    <row r="55" spans="1:7" x14ac:dyDescent="0.3">
      <c r="A55" s="25" t="s">
        <v>155</v>
      </c>
      <c r="B55" s="33"/>
      <c r="C55" s="33"/>
      <c r="D55" s="26"/>
      <c r="E55" s="27">
        <v>34536.06</v>
      </c>
      <c r="F55" s="28">
        <v>1</v>
      </c>
      <c r="G55" s="28"/>
    </row>
    <row r="57" spans="1:7" x14ac:dyDescent="0.3">
      <c r="A57" s="1" t="s">
        <v>157</v>
      </c>
    </row>
    <row r="60" spans="1:7" x14ac:dyDescent="0.3">
      <c r="A60" s="1" t="s">
        <v>158</v>
      </c>
    </row>
    <row r="61" spans="1:7" x14ac:dyDescent="0.3">
      <c r="A61" s="47" t="s">
        <v>159</v>
      </c>
      <c r="B61" s="34" t="s">
        <v>112</v>
      </c>
    </row>
    <row r="62" spans="1:7" x14ac:dyDescent="0.3">
      <c r="A62" t="s">
        <v>160</v>
      </c>
    </row>
    <row r="63" spans="1:7" x14ac:dyDescent="0.3">
      <c r="A63" t="s">
        <v>161</v>
      </c>
      <c r="B63" t="s">
        <v>162</v>
      </c>
      <c r="C63" t="s">
        <v>162</v>
      </c>
    </row>
    <row r="64" spans="1:7" x14ac:dyDescent="0.3">
      <c r="B64" s="48">
        <v>45138</v>
      </c>
      <c r="C64" s="48">
        <v>45169</v>
      </c>
    </row>
    <row r="65" spans="1:5" x14ac:dyDescent="0.3">
      <c r="A65" t="s">
        <v>164</v>
      </c>
      <c r="B65" t="s">
        <v>165</v>
      </c>
      <c r="C65" t="s">
        <v>165</v>
      </c>
      <c r="E65" s="2"/>
    </row>
    <row r="66" spans="1:5" x14ac:dyDescent="0.3">
      <c r="A66" t="s">
        <v>626</v>
      </c>
      <c r="B66">
        <v>14.554</v>
      </c>
      <c r="C66">
        <v>14.5496</v>
      </c>
      <c r="E66" s="2"/>
    </row>
    <row r="67" spans="1:5" x14ac:dyDescent="0.3">
      <c r="A67" t="s">
        <v>166</v>
      </c>
      <c r="B67">
        <v>21.94</v>
      </c>
      <c r="C67">
        <v>22.020600000000002</v>
      </c>
      <c r="E67" s="2"/>
    </row>
    <row r="68" spans="1:5" x14ac:dyDescent="0.3">
      <c r="A68" t="s">
        <v>167</v>
      </c>
      <c r="B68">
        <v>18.155999999999999</v>
      </c>
      <c r="C68">
        <v>18.2227</v>
      </c>
      <c r="E68" s="2"/>
    </row>
    <row r="69" spans="1:5" x14ac:dyDescent="0.3">
      <c r="A69" t="s">
        <v>627</v>
      </c>
      <c r="B69">
        <v>10.9016</v>
      </c>
      <c r="C69">
        <v>10.9293</v>
      </c>
      <c r="E69" s="2"/>
    </row>
    <row r="70" spans="1:5" x14ac:dyDescent="0.3">
      <c r="A70" t="s">
        <v>628</v>
      </c>
      <c r="B70">
        <v>10.5463</v>
      </c>
      <c r="C70">
        <v>10.5664</v>
      </c>
      <c r="E70" s="2"/>
    </row>
    <row r="71" spans="1:5" x14ac:dyDescent="0.3">
      <c r="A71" t="s">
        <v>175</v>
      </c>
      <c r="B71" t="s">
        <v>165</v>
      </c>
      <c r="C71" t="s">
        <v>165</v>
      </c>
      <c r="E71" s="2"/>
    </row>
    <row r="72" spans="1:5" x14ac:dyDescent="0.3">
      <c r="A72" t="s">
        <v>629</v>
      </c>
      <c r="B72">
        <v>14.1747</v>
      </c>
      <c r="C72">
        <v>14.167999999999999</v>
      </c>
      <c r="E72" s="2"/>
    </row>
    <row r="73" spans="1:5" x14ac:dyDescent="0.3">
      <c r="A73" t="s">
        <v>630</v>
      </c>
      <c r="B73">
        <v>21.299399999999999</v>
      </c>
      <c r="C73">
        <v>21.372</v>
      </c>
      <c r="E73" s="2"/>
    </row>
    <row r="74" spans="1:5" x14ac:dyDescent="0.3">
      <c r="A74" t="s">
        <v>631</v>
      </c>
      <c r="B74">
        <v>17.532699999999998</v>
      </c>
      <c r="C74">
        <v>17.592400000000001</v>
      </c>
      <c r="E74" s="2"/>
    </row>
    <row r="75" spans="1:5" x14ac:dyDescent="0.3">
      <c r="A75" t="s">
        <v>632</v>
      </c>
      <c r="B75">
        <v>11.145899999999999</v>
      </c>
      <c r="C75">
        <v>11.1744</v>
      </c>
      <c r="E75" s="2"/>
    </row>
    <row r="76" spans="1:5" x14ac:dyDescent="0.3">
      <c r="A76" t="s">
        <v>633</v>
      </c>
      <c r="B76">
        <v>10.140499999999999</v>
      </c>
      <c r="C76">
        <v>10.161199999999999</v>
      </c>
      <c r="E76" s="2"/>
    </row>
    <row r="77" spans="1:5" x14ac:dyDescent="0.3">
      <c r="A77" t="s">
        <v>176</v>
      </c>
      <c r="E77" s="2"/>
    </row>
    <row r="79" spans="1:5" x14ac:dyDescent="0.3">
      <c r="A79" t="s">
        <v>634</v>
      </c>
    </row>
    <row r="81" spans="1:4" x14ac:dyDescent="0.3">
      <c r="A81" s="50" t="s">
        <v>635</v>
      </c>
      <c r="B81" s="50" t="s">
        <v>636</v>
      </c>
      <c r="C81" s="50" t="s">
        <v>637</v>
      </c>
      <c r="D81" s="50" t="s">
        <v>638</v>
      </c>
    </row>
    <row r="82" spans="1:4" x14ac:dyDescent="0.3">
      <c r="A82" s="50" t="s">
        <v>639</v>
      </c>
      <c r="B82" s="50"/>
      <c r="C82" s="50">
        <v>5.7852199999999999E-2</v>
      </c>
      <c r="D82" s="50">
        <v>5.7852199999999999E-2</v>
      </c>
    </row>
    <row r="83" spans="1:4" x14ac:dyDescent="0.3">
      <c r="A83" s="50" t="s">
        <v>640</v>
      </c>
      <c r="B83" s="50"/>
      <c r="C83" s="50">
        <v>1.23318E-2</v>
      </c>
      <c r="D83" s="50">
        <v>1.23318E-2</v>
      </c>
    </row>
    <row r="84" spans="1:4" x14ac:dyDescent="0.3">
      <c r="A84" s="50" t="s">
        <v>641</v>
      </c>
      <c r="B84" s="50"/>
      <c r="C84" s="50">
        <v>1.8585600000000001E-2</v>
      </c>
      <c r="D84" s="50">
        <v>1.8585600000000001E-2</v>
      </c>
    </row>
    <row r="85" spans="1:4" x14ac:dyDescent="0.3">
      <c r="A85" s="50" t="s">
        <v>642</v>
      </c>
      <c r="B85" s="50"/>
      <c r="C85" s="50">
        <v>5.4892499999999997E-2</v>
      </c>
      <c r="D85" s="50">
        <v>5.4892499999999997E-2</v>
      </c>
    </row>
    <row r="86" spans="1:4" x14ac:dyDescent="0.3">
      <c r="A86" s="50" t="s">
        <v>643</v>
      </c>
      <c r="B86" s="50"/>
      <c r="C86" s="50">
        <v>9.5078000000000003E-3</v>
      </c>
      <c r="D86" s="50">
        <v>9.5078000000000003E-3</v>
      </c>
    </row>
    <row r="87" spans="1:4" x14ac:dyDescent="0.3">
      <c r="A87" s="50" t="s">
        <v>644</v>
      </c>
      <c r="B87" s="50"/>
      <c r="C87" s="50">
        <v>1.38607E-2</v>
      </c>
      <c r="D87" s="50">
        <v>1.38607E-2</v>
      </c>
    </row>
    <row r="89" spans="1:4" x14ac:dyDescent="0.3">
      <c r="A89" t="s">
        <v>178</v>
      </c>
      <c r="B89" s="34" t="s">
        <v>112</v>
      </c>
    </row>
    <row r="90" spans="1:4" ht="28.95" customHeight="1" x14ac:dyDescent="0.3">
      <c r="A90" s="47" t="s">
        <v>179</v>
      </c>
      <c r="B90" s="34" t="s">
        <v>112</v>
      </c>
    </row>
    <row r="91" spans="1:4" ht="28.95" customHeight="1" x14ac:dyDescent="0.3">
      <c r="A91" s="47" t="s">
        <v>180</v>
      </c>
      <c r="B91" s="34" t="s">
        <v>112</v>
      </c>
    </row>
    <row r="92" spans="1:4" x14ac:dyDescent="0.3">
      <c r="A92" t="s">
        <v>181</v>
      </c>
      <c r="B92" s="49">
        <f>+B106</f>
        <v>5.6736134069113522</v>
      </c>
    </row>
    <row r="93" spans="1:4" ht="43.5" customHeight="1" x14ac:dyDescent="0.3">
      <c r="A93" s="47" t="s">
        <v>182</v>
      </c>
      <c r="B93" s="34" t="s">
        <v>112</v>
      </c>
    </row>
    <row r="94" spans="1:4" ht="28.95" customHeight="1" x14ac:dyDescent="0.3">
      <c r="A94" s="47" t="s">
        <v>183</v>
      </c>
      <c r="B94" s="34" t="s">
        <v>112</v>
      </c>
    </row>
    <row r="95" spans="1:4" ht="28.95" customHeight="1" x14ac:dyDescent="0.3">
      <c r="A95" s="47" t="s">
        <v>184</v>
      </c>
      <c r="B95" s="34" t="s">
        <v>112</v>
      </c>
    </row>
    <row r="96" spans="1:4" x14ac:dyDescent="0.3">
      <c r="A96" t="s">
        <v>185</v>
      </c>
      <c r="B96" s="34" t="s">
        <v>112</v>
      </c>
    </row>
    <row r="97" spans="1:6" x14ac:dyDescent="0.3">
      <c r="A97" t="s">
        <v>186</v>
      </c>
      <c r="B97" s="34" t="s">
        <v>112</v>
      </c>
    </row>
    <row r="99" spans="1:6" x14ac:dyDescent="0.3">
      <c r="A99" t="s">
        <v>187</v>
      </c>
    </row>
    <row r="100" spans="1:6" x14ac:dyDescent="0.3">
      <c r="A100" s="54" t="s">
        <v>188</v>
      </c>
      <c r="B100" s="54" t="s">
        <v>645</v>
      </c>
    </row>
    <row r="101" spans="1:6" x14ac:dyDescent="0.3">
      <c r="A101" s="54" t="s">
        <v>190</v>
      </c>
      <c r="B101" s="54" t="s">
        <v>646</v>
      </c>
    </row>
    <row r="102" spans="1:6" x14ac:dyDescent="0.3">
      <c r="A102" s="54"/>
      <c r="B102" s="54"/>
    </row>
    <row r="103" spans="1:6" x14ac:dyDescent="0.3">
      <c r="A103" s="54" t="s">
        <v>192</v>
      </c>
      <c r="B103" s="55">
        <v>7.481353180234354</v>
      </c>
    </row>
    <row r="104" spans="1:6" x14ac:dyDescent="0.3">
      <c r="A104" s="54"/>
      <c r="B104" s="54"/>
    </row>
    <row r="105" spans="1:6" x14ac:dyDescent="0.3">
      <c r="A105" s="54" t="s">
        <v>193</v>
      </c>
      <c r="B105" s="56">
        <v>4.5871000000000004</v>
      </c>
    </row>
    <row r="106" spans="1:6" x14ac:dyDescent="0.3">
      <c r="A106" s="54" t="s">
        <v>194</v>
      </c>
      <c r="B106" s="56">
        <v>5.6736134069113522</v>
      </c>
    </row>
    <row r="107" spans="1:6" x14ac:dyDescent="0.3">
      <c r="A107" s="54"/>
      <c r="B107" s="54"/>
    </row>
    <row r="108" spans="1:6" x14ac:dyDescent="0.3">
      <c r="A108" s="54" t="s">
        <v>195</v>
      </c>
      <c r="B108" s="57">
        <v>45169</v>
      </c>
    </row>
    <row r="110" spans="1:6" ht="70.05" customHeight="1" x14ac:dyDescent="0.3">
      <c r="A110" s="72" t="s">
        <v>196</v>
      </c>
      <c r="B110" s="72" t="s">
        <v>197</v>
      </c>
      <c r="C110" s="72" t="s">
        <v>5</v>
      </c>
      <c r="D110" s="72" t="s">
        <v>6</v>
      </c>
      <c r="E110" s="72" t="s">
        <v>5</v>
      </c>
      <c r="F110" s="72" t="s">
        <v>6</v>
      </c>
    </row>
    <row r="111" spans="1:6" ht="70.05" customHeight="1" x14ac:dyDescent="0.3">
      <c r="A111" s="72" t="s">
        <v>647</v>
      </c>
      <c r="B111" s="72"/>
      <c r="C111" s="72" t="s">
        <v>22</v>
      </c>
      <c r="D111" s="72"/>
      <c r="E111" s="72" t="s">
        <v>23</v>
      </c>
      <c r="F111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62" activePane="bottomLeft" state="frozen"/>
      <selection pane="bottomLeft" activeCell="B62" sqref="B62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74" t="s">
        <v>648</v>
      </c>
      <c r="B1" s="75"/>
      <c r="C1" s="75"/>
      <c r="D1" s="75"/>
      <c r="E1" s="75"/>
      <c r="F1" s="75"/>
      <c r="G1" s="76"/>
      <c r="H1" s="51" t="str">
        <f>HYPERLINK("[EDEL_Portfolio Monthly Notes 31-Aug-2023.xlsx]Index!A1","Index")</f>
        <v>Index</v>
      </c>
    </row>
    <row r="2" spans="1:8" ht="31.95" customHeight="1" x14ac:dyDescent="0.3">
      <c r="A2" s="74" t="s">
        <v>649</v>
      </c>
      <c r="B2" s="75"/>
      <c r="C2" s="75"/>
      <c r="D2" s="75"/>
      <c r="E2" s="75"/>
      <c r="F2" s="75"/>
      <c r="G2" s="76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291</v>
      </c>
      <c r="B12" s="30"/>
      <c r="C12" s="30"/>
      <c r="D12" s="13"/>
      <c r="E12" s="14"/>
      <c r="F12" s="15"/>
      <c r="G12" s="15"/>
    </row>
    <row r="13" spans="1:8" x14ac:dyDescent="0.3">
      <c r="A13" s="12" t="s">
        <v>624</v>
      </c>
      <c r="B13" s="30" t="s">
        <v>625</v>
      </c>
      <c r="C13" s="30" t="s">
        <v>117</v>
      </c>
      <c r="D13" s="13">
        <v>4600000</v>
      </c>
      <c r="E13" s="14">
        <v>4632</v>
      </c>
      <c r="F13" s="15">
        <v>0.5141</v>
      </c>
      <c r="G13" s="15">
        <v>7.2913750040000003E-2</v>
      </c>
    </row>
    <row r="14" spans="1:8" x14ac:dyDescent="0.3">
      <c r="A14" s="16" t="s">
        <v>120</v>
      </c>
      <c r="B14" s="31"/>
      <c r="C14" s="31"/>
      <c r="D14" s="17"/>
      <c r="E14" s="18">
        <v>4632</v>
      </c>
      <c r="F14" s="19">
        <v>0.5141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651</v>
      </c>
      <c r="B16" s="30"/>
      <c r="C16" s="30"/>
      <c r="D16" s="13"/>
      <c r="E16" s="14"/>
      <c r="F16" s="15"/>
      <c r="G16" s="15"/>
    </row>
    <row r="17" spans="1:7" x14ac:dyDescent="0.3">
      <c r="A17" s="12" t="s">
        <v>652</v>
      </c>
      <c r="B17" s="30" t="s">
        <v>653</v>
      </c>
      <c r="C17" s="30" t="s">
        <v>117</v>
      </c>
      <c r="D17" s="13">
        <v>1500000</v>
      </c>
      <c r="E17" s="14">
        <v>1489.7</v>
      </c>
      <c r="F17" s="15">
        <v>0.16539999999999999</v>
      </c>
      <c r="G17" s="15">
        <v>7.5265302500000006E-2</v>
      </c>
    </row>
    <row r="18" spans="1:7" x14ac:dyDescent="0.3">
      <c r="A18" s="12" t="s">
        <v>654</v>
      </c>
      <c r="B18" s="30" t="s">
        <v>655</v>
      </c>
      <c r="C18" s="30" t="s">
        <v>117</v>
      </c>
      <c r="D18" s="13">
        <v>1000000</v>
      </c>
      <c r="E18" s="14">
        <v>1009.87</v>
      </c>
      <c r="F18" s="15">
        <v>0.11210000000000001</v>
      </c>
      <c r="G18" s="15">
        <v>7.5213455624999995E-2</v>
      </c>
    </row>
    <row r="19" spans="1:7" x14ac:dyDescent="0.3">
      <c r="A19" s="12" t="s">
        <v>656</v>
      </c>
      <c r="B19" s="30" t="s">
        <v>657</v>
      </c>
      <c r="C19" s="30" t="s">
        <v>117</v>
      </c>
      <c r="D19" s="13">
        <v>500000</v>
      </c>
      <c r="E19" s="14">
        <v>501.9</v>
      </c>
      <c r="F19" s="15">
        <v>5.57E-2</v>
      </c>
      <c r="G19" s="15">
        <v>7.5330631342000007E-2</v>
      </c>
    </row>
    <row r="20" spans="1:7" x14ac:dyDescent="0.3">
      <c r="A20" s="12" t="s">
        <v>658</v>
      </c>
      <c r="B20" s="30" t="s">
        <v>659</v>
      </c>
      <c r="C20" s="30" t="s">
        <v>117</v>
      </c>
      <c r="D20" s="13">
        <v>500000</v>
      </c>
      <c r="E20" s="14">
        <v>501.86</v>
      </c>
      <c r="F20" s="15">
        <v>5.57E-2</v>
      </c>
      <c r="G20" s="15">
        <v>7.5358630024999998E-2</v>
      </c>
    </row>
    <row r="21" spans="1:7" x14ac:dyDescent="0.3">
      <c r="A21" s="12" t="s">
        <v>660</v>
      </c>
      <c r="B21" s="30" t="s">
        <v>661</v>
      </c>
      <c r="C21" s="30" t="s">
        <v>117</v>
      </c>
      <c r="D21" s="13">
        <v>500000</v>
      </c>
      <c r="E21" s="14">
        <v>501.81</v>
      </c>
      <c r="F21" s="15">
        <v>5.57E-2</v>
      </c>
      <c r="G21" s="15">
        <v>7.5282930721999999E-2</v>
      </c>
    </row>
    <row r="22" spans="1:7" x14ac:dyDescent="0.3">
      <c r="A22" s="12" t="s">
        <v>662</v>
      </c>
      <c r="B22" s="30" t="s">
        <v>663</v>
      </c>
      <c r="C22" s="30" t="s">
        <v>117</v>
      </c>
      <c r="D22" s="13">
        <v>200000</v>
      </c>
      <c r="E22" s="14">
        <v>201.67</v>
      </c>
      <c r="F22" s="15">
        <v>2.24E-2</v>
      </c>
      <c r="G22" s="15">
        <v>7.5358630024999998E-2</v>
      </c>
    </row>
    <row r="23" spans="1:7" x14ac:dyDescent="0.3">
      <c r="A23" s="16" t="s">
        <v>120</v>
      </c>
      <c r="B23" s="31"/>
      <c r="C23" s="31"/>
      <c r="D23" s="17"/>
      <c r="E23" s="18">
        <v>4206.8100000000004</v>
      </c>
      <c r="F23" s="19">
        <v>0.46700000000000003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294</v>
      </c>
      <c r="B26" s="30"/>
      <c r="C26" s="30"/>
      <c r="D26" s="13"/>
      <c r="E26" s="14"/>
      <c r="F26" s="15"/>
      <c r="G26" s="15"/>
    </row>
    <row r="27" spans="1:7" x14ac:dyDescent="0.3">
      <c r="A27" s="16" t="s">
        <v>120</v>
      </c>
      <c r="B27" s="30"/>
      <c r="C27" s="30"/>
      <c r="D27" s="13"/>
      <c r="E27" s="35" t="s">
        <v>112</v>
      </c>
      <c r="F27" s="36" t="s">
        <v>112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295</v>
      </c>
      <c r="B29" s="30"/>
      <c r="C29" s="30"/>
      <c r="D29" s="13"/>
      <c r="E29" s="14"/>
      <c r="F29" s="15"/>
      <c r="G29" s="15"/>
    </row>
    <row r="30" spans="1:7" x14ac:dyDescent="0.3">
      <c r="A30" s="16" t="s">
        <v>120</v>
      </c>
      <c r="B30" s="30"/>
      <c r="C30" s="30"/>
      <c r="D30" s="13"/>
      <c r="E30" s="35" t="s">
        <v>112</v>
      </c>
      <c r="F30" s="36" t="s">
        <v>112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21" t="s">
        <v>150</v>
      </c>
      <c r="B32" s="32"/>
      <c r="C32" s="32"/>
      <c r="D32" s="22"/>
      <c r="E32" s="18">
        <v>8838.81</v>
      </c>
      <c r="F32" s="19">
        <v>0.98109999999999997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151</v>
      </c>
      <c r="B35" s="30"/>
      <c r="C35" s="30"/>
      <c r="D35" s="13"/>
      <c r="E35" s="14"/>
      <c r="F35" s="15"/>
      <c r="G35" s="15"/>
    </row>
    <row r="36" spans="1:7" x14ac:dyDescent="0.3">
      <c r="A36" s="12" t="s">
        <v>152</v>
      </c>
      <c r="B36" s="30"/>
      <c r="C36" s="30"/>
      <c r="D36" s="13"/>
      <c r="E36" s="14">
        <v>7</v>
      </c>
      <c r="F36" s="15">
        <v>8.0000000000000004E-4</v>
      </c>
      <c r="G36" s="15">
        <v>6.6409999999999997E-2</v>
      </c>
    </row>
    <row r="37" spans="1:7" x14ac:dyDescent="0.3">
      <c r="A37" s="16" t="s">
        <v>120</v>
      </c>
      <c r="B37" s="31"/>
      <c r="C37" s="31"/>
      <c r="D37" s="17"/>
      <c r="E37" s="18">
        <v>7</v>
      </c>
      <c r="F37" s="19">
        <v>8.0000000000000004E-4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21" t="s">
        <v>150</v>
      </c>
      <c r="B39" s="32"/>
      <c r="C39" s="32"/>
      <c r="D39" s="22"/>
      <c r="E39" s="18">
        <v>7</v>
      </c>
      <c r="F39" s="19">
        <v>8.0000000000000004E-4</v>
      </c>
      <c r="G39" s="20"/>
    </row>
    <row r="40" spans="1:7" x14ac:dyDescent="0.3">
      <c r="A40" s="12" t="s">
        <v>153</v>
      </c>
      <c r="B40" s="30"/>
      <c r="C40" s="30"/>
      <c r="D40" s="13"/>
      <c r="E40" s="14">
        <v>156.7237456</v>
      </c>
      <c r="F40" s="15">
        <v>1.7395999999999998E-2</v>
      </c>
      <c r="G40" s="15"/>
    </row>
    <row r="41" spans="1:7" x14ac:dyDescent="0.3">
      <c r="A41" s="12" t="s">
        <v>154</v>
      </c>
      <c r="B41" s="30"/>
      <c r="C41" s="30"/>
      <c r="D41" s="13"/>
      <c r="E41" s="14">
        <v>6.5062544000000004</v>
      </c>
      <c r="F41" s="15">
        <v>7.0399999999999998E-4</v>
      </c>
      <c r="G41" s="15">
        <v>6.6409999999999997E-2</v>
      </c>
    </row>
    <row r="42" spans="1:7" x14ac:dyDescent="0.3">
      <c r="A42" s="25" t="s">
        <v>155</v>
      </c>
      <c r="B42" s="33"/>
      <c r="C42" s="33"/>
      <c r="D42" s="26"/>
      <c r="E42" s="27">
        <v>9009.0400000000009</v>
      </c>
      <c r="F42" s="28">
        <v>1</v>
      </c>
      <c r="G42" s="28"/>
    </row>
    <row r="44" spans="1:7" x14ac:dyDescent="0.3">
      <c r="A44" s="1" t="s">
        <v>157</v>
      </c>
    </row>
    <row r="47" spans="1:7" x14ac:dyDescent="0.3">
      <c r="A47" s="1" t="s">
        <v>158</v>
      </c>
    </row>
    <row r="48" spans="1:7" x14ac:dyDescent="0.3">
      <c r="A48" s="47" t="s">
        <v>159</v>
      </c>
      <c r="B48" s="34" t="s">
        <v>112</v>
      </c>
    </row>
    <row r="49" spans="1:5" x14ac:dyDescent="0.3">
      <c r="A49" t="s">
        <v>160</v>
      </c>
    </row>
    <row r="50" spans="1:5" x14ac:dyDescent="0.3">
      <c r="A50" t="s">
        <v>161</v>
      </c>
      <c r="B50" t="s">
        <v>162</v>
      </c>
      <c r="C50" t="s">
        <v>162</v>
      </c>
    </row>
    <row r="51" spans="1:5" x14ac:dyDescent="0.3">
      <c r="B51" s="48">
        <v>45138</v>
      </c>
      <c r="C51" s="48">
        <v>45169</v>
      </c>
    </row>
    <row r="52" spans="1:5" x14ac:dyDescent="0.3">
      <c r="A52" t="s">
        <v>664</v>
      </c>
      <c r="B52">
        <v>10.6297</v>
      </c>
      <c r="C52">
        <v>10.6844</v>
      </c>
      <c r="E52" s="2"/>
    </row>
    <row r="53" spans="1:5" x14ac:dyDescent="0.3">
      <c r="A53" t="s">
        <v>167</v>
      </c>
      <c r="B53">
        <v>10.629</v>
      </c>
      <c r="C53">
        <v>10.6837</v>
      </c>
      <c r="E53" s="2"/>
    </row>
    <row r="54" spans="1:5" x14ac:dyDescent="0.3">
      <c r="A54" t="s">
        <v>665</v>
      </c>
      <c r="B54">
        <v>10.609299999999999</v>
      </c>
      <c r="C54">
        <v>10.661799999999999</v>
      </c>
      <c r="E54" s="2"/>
    </row>
    <row r="55" spans="1:5" x14ac:dyDescent="0.3">
      <c r="A55" t="s">
        <v>631</v>
      </c>
      <c r="B55">
        <v>10.6096</v>
      </c>
      <c r="C55">
        <v>10.662100000000001</v>
      </c>
      <c r="E55" s="2"/>
    </row>
    <row r="56" spans="1:5" x14ac:dyDescent="0.3">
      <c r="E56" s="2"/>
    </row>
    <row r="57" spans="1:5" x14ac:dyDescent="0.3">
      <c r="A57" t="s">
        <v>177</v>
      </c>
      <c r="B57" s="34" t="s">
        <v>112</v>
      </c>
    </row>
    <row r="58" spans="1:5" x14ac:dyDescent="0.3">
      <c r="A58" t="s">
        <v>178</v>
      </c>
      <c r="B58" s="34" t="s">
        <v>112</v>
      </c>
    </row>
    <row r="59" spans="1:5" ht="28.95" customHeight="1" x14ac:dyDescent="0.3">
      <c r="A59" s="47" t="s">
        <v>179</v>
      </c>
      <c r="B59" s="34" t="s">
        <v>112</v>
      </c>
    </row>
    <row r="60" spans="1:5" ht="28.95" customHeight="1" x14ac:dyDescent="0.3">
      <c r="A60" s="47" t="s">
        <v>180</v>
      </c>
      <c r="B60" s="34" t="s">
        <v>112</v>
      </c>
    </row>
    <row r="61" spans="1:5" x14ac:dyDescent="0.3">
      <c r="A61" t="s">
        <v>181</v>
      </c>
      <c r="B61" s="49">
        <f>+B75</f>
        <v>3.671466444437256</v>
      </c>
    </row>
    <row r="62" spans="1:5" ht="43.5" customHeight="1" x14ac:dyDescent="0.3">
      <c r="A62" s="47" t="s">
        <v>182</v>
      </c>
      <c r="B62" s="34" t="s">
        <v>112</v>
      </c>
    </row>
    <row r="63" spans="1:5" ht="28.95" customHeight="1" x14ac:dyDescent="0.3">
      <c r="A63" s="47" t="s">
        <v>183</v>
      </c>
      <c r="B63" s="34" t="s">
        <v>112</v>
      </c>
    </row>
    <row r="64" spans="1:5" ht="28.95" customHeight="1" x14ac:dyDescent="0.3">
      <c r="A64" s="47" t="s">
        <v>184</v>
      </c>
      <c r="B64" s="34" t="s">
        <v>112</v>
      </c>
    </row>
    <row r="65" spans="1:4" x14ac:dyDescent="0.3">
      <c r="A65" t="s">
        <v>185</v>
      </c>
      <c r="B65" s="34" t="s">
        <v>112</v>
      </c>
    </row>
    <row r="66" spans="1:4" x14ac:dyDescent="0.3">
      <c r="A66" t="s">
        <v>186</v>
      </c>
      <c r="B66" s="34" t="s">
        <v>112</v>
      </c>
    </row>
    <row r="68" spans="1:4" x14ac:dyDescent="0.3">
      <c r="A68" t="s">
        <v>187</v>
      </c>
    </row>
    <row r="69" spans="1:4" ht="58.05" customHeight="1" x14ac:dyDescent="0.3">
      <c r="A69" s="54" t="s">
        <v>188</v>
      </c>
      <c r="B69" s="58" t="s">
        <v>666</v>
      </c>
    </row>
    <row r="70" spans="1:4" ht="43.5" customHeight="1" x14ac:dyDescent="0.3">
      <c r="A70" s="54" t="s">
        <v>190</v>
      </c>
      <c r="B70" s="58" t="s">
        <v>667</v>
      </c>
    </row>
    <row r="71" spans="1:4" x14ac:dyDescent="0.3">
      <c r="A71" s="54"/>
      <c r="B71" s="54"/>
    </row>
    <row r="72" spans="1:4" x14ac:dyDescent="0.3">
      <c r="A72" s="54" t="s">
        <v>192</v>
      </c>
      <c r="B72" s="55">
        <v>7.4031198249147181</v>
      </c>
    </row>
    <row r="73" spans="1:4" x14ac:dyDescent="0.3">
      <c r="A73" s="54"/>
      <c r="B73" s="54"/>
    </row>
    <row r="74" spans="1:4" x14ac:dyDescent="0.3">
      <c r="A74" s="54" t="s">
        <v>193</v>
      </c>
      <c r="B74" s="56">
        <v>3.2256999999999998</v>
      </c>
    </row>
    <row r="75" spans="1:4" x14ac:dyDescent="0.3">
      <c r="A75" s="54" t="s">
        <v>194</v>
      </c>
      <c r="B75" s="56">
        <v>3.671466444437256</v>
      </c>
    </row>
    <row r="76" spans="1:4" x14ac:dyDescent="0.3">
      <c r="A76" s="54"/>
      <c r="B76" s="54"/>
    </row>
    <row r="77" spans="1:4" x14ac:dyDescent="0.3">
      <c r="A77" s="54" t="s">
        <v>195</v>
      </c>
      <c r="B77" s="57">
        <v>45169</v>
      </c>
    </row>
    <row r="79" spans="1:4" ht="70.05" customHeight="1" x14ac:dyDescent="0.3">
      <c r="A79" s="72" t="s">
        <v>196</v>
      </c>
      <c r="B79" s="72" t="s">
        <v>197</v>
      </c>
      <c r="C79" s="72" t="s">
        <v>5</v>
      </c>
      <c r="D79" s="72" t="s">
        <v>6</v>
      </c>
    </row>
    <row r="80" spans="1:4" ht="70.05" customHeight="1" x14ac:dyDescent="0.3">
      <c r="A80" s="72" t="s">
        <v>668</v>
      </c>
      <c r="B80" s="72"/>
      <c r="C80" s="72" t="s">
        <v>25</v>
      </c>
      <c r="D80" s="72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EEMOF1</vt:lpstr>
      <vt:lpstr>EENN50</vt:lpstr>
      <vt:lpstr>EEPRUA</vt:lpstr>
      <vt:lpstr>EES250</vt:lpstr>
      <vt:lpstr>EESMCF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Ankita Sarolia - AMC</cp:lastModifiedBy>
  <dcterms:created xsi:type="dcterms:W3CDTF">2015-12-17T12:36:10Z</dcterms:created>
  <dcterms:modified xsi:type="dcterms:W3CDTF">2023-09-08T05:30:06Z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2023-09-08T05:30:06Z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5f482934-1d2c-42c8-b1b5-16fb7f8894f8</vt:lpwstr>
  </property>
  <property fmtid="{D5CDD505-2E9C-101B-9397-08002B2CF9AE}" pid="8" name="MSIP_Label_fae7b159-da8a-4f43-b4ed-ba6115f6e9fb_ContentBits">
    <vt:lpwstr>0</vt:lpwstr>
  </property>
</Properties>
</file>