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delweissmf-my.sharepoint.com/personal/jehzeel_master_edelweissmf_com1/Documents/FCMPL2/LAB/COMPLIANCE/Mutual Fund/compliance/Compliance/Reports/1 - SEBI/31_Monthly Portfolio Disclosure/2023/12. Dec 2023/"/>
    </mc:Choice>
  </mc:AlternateContent>
  <xr:revisionPtr revIDLastSave="5" documentId="11_557BC06CFAC4031C2222EDEE8313615782F956B5" xr6:coauthVersionLast="47" xr6:coauthVersionMax="47" xr10:uidLastSave="{D340C74B-AD1D-4CA5-82BD-AF829821D2B3}"/>
  <bookViews>
    <workbookView xWindow="-120" yWindow="-120" windowWidth="20730" windowHeight="11040" xr2:uid="{00000000-000D-0000-FFFF-FFFF00000000}"/>
  </bookViews>
  <sheets>
    <sheet name="Index" sheetId="1" r:id="rId1"/>
    <sheet name="EDACBF" sheetId="2" r:id="rId2"/>
    <sheet name="EDBE25" sheetId="3" r:id="rId3"/>
    <sheet name="EDBE30" sheetId="4" r:id="rId4"/>
    <sheet name="EDBE31" sheetId="5" r:id="rId5"/>
    <sheet name="EDBE32" sheetId="6" r:id="rId6"/>
    <sheet name="EDBE33" sheetId="7" r:id="rId7"/>
    <sheet name="EDBPDF" sheetId="8" r:id="rId8"/>
    <sheet name="EDCG27" sheetId="9" r:id="rId9"/>
    <sheet name="EDCG28" sheetId="10" r:id="rId10"/>
    <sheet name="EDCG37" sheetId="11" r:id="rId11"/>
    <sheet name="EDCPSF" sheetId="12" r:id="rId12"/>
    <sheet name="EDCSDF" sheetId="13" r:id="rId13"/>
    <sheet name="EDFF25" sheetId="14" r:id="rId14"/>
    <sheet name="EDFF30" sheetId="15" r:id="rId15"/>
    <sheet name="EDFF31" sheetId="16" r:id="rId16"/>
    <sheet name="EDFF32" sheetId="17" r:id="rId17"/>
    <sheet name="EDFF33" sheetId="18" r:id="rId18"/>
    <sheet name="EDGSEC" sheetId="19" r:id="rId19"/>
    <sheet name="EDNP27" sheetId="20" r:id="rId20"/>
    <sheet name="EDNPSF" sheetId="21" r:id="rId21"/>
    <sheet name="EDONTF" sheetId="22" r:id="rId22"/>
    <sheet name="EEARBF" sheetId="23" r:id="rId23"/>
    <sheet name="EEARFD" sheetId="24" r:id="rId24"/>
    <sheet name="EEDGEF" sheetId="25" r:id="rId25"/>
    <sheet name="EEECRF" sheetId="26" r:id="rId26"/>
    <sheet name="EEELSS" sheetId="27" r:id="rId27"/>
    <sheet name="EEEQTF" sheetId="28" r:id="rId28"/>
    <sheet name="EEESCF" sheetId="29" r:id="rId29"/>
    <sheet name="EEESSF" sheetId="30" r:id="rId30"/>
    <sheet name="EEFOCF" sheetId="31" r:id="rId31"/>
    <sheet name="EEIF30" sheetId="32" r:id="rId32"/>
    <sheet name="EEIF50" sheetId="33" r:id="rId33"/>
    <sheet name="EELMIF" sheetId="34" r:id="rId34"/>
    <sheet name="EEM150" sheetId="35" r:id="rId35"/>
    <sheet name="EEMAAF" sheetId="36" r:id="rId36"/>
    <sheet name="EEMCPF" sheetId="37" r:id="rId37"/>
    <sheet name="EEMOF1" sheetId="38" r:id="rId38"/>
    <sheet name="EENN50" sheetId="39" r:id="rId39"/>
    <sheet name="EEPRUA" sheetId="40" r:id="rId40"/>
    <sheet name="EES250" sheetId="41" r:id="rId41"/>
    <sheet name="EESMCF" sheetId="42" r:id="rId42"/>
    <sheet name="EGOLDE" sheetId="43" r:id="rId43"/>
    <sheet name="EGSFOF" sheetId="44" r:id="rId44"/>
    <sheet name="ELLIQF" sheetId="45" r:id="rId45"/>
    <sheet name="EOASEF" sheetId="46" r:id="rId46"/>
    <sheet name="EOCHIF" sheetId="47" r:id="rId47"/>
    <sheet name="EODWHF" sheetId="48" r:id="rId48"/>
    <sheet name="EOEDOF" sheetId="49" r:id="rId49"/>
    <sheet name="EOEMOP" sheetId="50" r:id="rId50"/>
    <sheet name="EOUSEF" sheetId="51" r:id="rId51"/>
    <sheet name="EOUSTF" sheetId="52" r:id="rId52"/>
    <sheet name="ESLVRE" sheetId="53" r:id="rId53"/>
  </sheets>
  <definedNames>
    <definedName name="Hedging_Positions_through_Futures_AS_ON_MMMM_DD__YYYY___NIL" localSheetId="2">EDBE25!#REF!</definedName>
    <definedName name="Hedging_Positions_through_Futures_AS_ON_MMMM_DD__YYYY___NIL" localSheetId="3">EDBE30!#REF!</definedName>
    <definedName name="Hedging_Positions_through_Futures_AS_ON_MMMM_DD__YYYY___NIL" localSheetId="4">EDBE31!#REF!</definedName>
    <definedName name="Hedging_Positions_through_Futures_AS_ON_MMMM_DD__YYYY___NIL" localSheetId="5">EDBE32!#REF!</definedName>
    <definedName name="Hedging_Positions_through_Futures_AS_ON_MMMM_DD__YYYY___NIL" localSheetId="6">EDBE33!#REF!</definedName>
    <definedName name="Hedging_Positions_through_Futures_AS_ON_MMMM_DD__YYYY___NIL" localSheetId="7">EDBPDF!#REF!</definedName>
    <definedName name="Hedging_Positions_through_Futures_AS_ON_MMMM_DD__YYYY___NIL" localSheetId="8">EDCG27!#REF!</definedName>
    <definedName name="Hedging_Positions_through_Futures_AS_ON_MMMM_DD__YYYY___NIL" localSheetId="9">EDCG28!#REF!</definedName>
    <definedName name="Hedging_Positions_through_Futures_AS_ON_MMMM_DD__YYYY___NIL" localSheetId="10">EDCG37!#REF!</definedName>
    <definedName name="Hedging_Positions_through_Futures_AS_ON_MMMM_DD__YYYY___NIL" localSheetId="11">EDCPSF!#REF!</definedName>
    <definedName name="Hedging_Positions_through_Futures_AS_ON_MMMM_DD__YYYY___NIL" localSheetId="12">EDCSDF!#REF!</definedName>
    <definedName name="Hedging_Positions_through_Futures_AS_ON_MMMM_DD__YYYY___NIL" localSheetId="13">EDFF25!#REF!</definedName>
    <definedName name="Hedging_Positions_through_Futures_AS_ON_MMMM_DD__YYYY___NIL" localSheetId="14">EDFF30!#REF!</definedName>
    <definedName name="Hedging_Positions_through_Futures_AS_ON_MMMM_DD__YYYY___NIL" localSheetId="15">EDFF31!#REF!</definedName>
    <definedName name="Hedging_Positions_through_Futures_AS_ON_MMMM_DD__YYYY___NIL" localSheetId="16">EDFF32!#REF!</definedName>
    <definedName name="Hedging_Positions_through_Futures_AS_ON_MMMM_DD__YYYY___NIL" localSheetId="17">EDFF33!#REF!</definedName>
    <definedName name="Hedging_Positions_through_Futures_AS_ON_MMMM_DD__YYYY___NIL" localSheetId="18">EDGSEC!#REF!</definedName>
    <definedName name="Hedging_Positions_through_Futures_AS_ON_MMMM_DD__YYYY___NIL" localSheetId="19">EDNP27!#REF!</definedName>
    <definedName name="Hedging_Positions_through_Futures_AS_ON_MMMM_DD__YYYY___NIL" localSheetId="20">EDNPSF!#REF!</definedName>
    <definedName name="Hedging_Positions_through_Futures_AS_ON_MMMM_DD__YYYY___NIL" localSheetId="21">EDONTF!#REF!</definedName>
    <definedName name="Hedging_Positions_through_Futures_AS_ON_MMMM_DD__YYYY___NIL" localSheetId="22">EEARBF!#REF!</definedName>
    <definedName name="Hedging_Positions_through_Futures_AS_ON_MMMM_DD__YYYY___NIL" localSheetId="23">EEARFD!#REF!</definedName>
    <definedName name="Hedging_Positions_through_Futures_AS_ON_MMMM_DD__YYYY___NIL" localSheetId="24">EEDGEF!#REF!</definedName>
    <definedName name="Hedging_Positions_through_Futures_AS_ON_MMMM_DD__YYYY___NIL" localSheetId="25">EEECRF!#REF!</definedName>
    <definedName name="Hedging_Positions_through_Futures_AS_ON_MMMM_DD__YYYY___NIL" localSheetId="26">EEELSS!#REF!</definedName>
    <definedName name="Hedging_Positions_through_Futures_AS_ON_MMMM_DD__YYYY___NIL" localSheetId="27">EEEQTF!#REF!</definedName>
    <definedName name="Hedging_Positions_through_Futures_AS_ON_MMMM_DD__YYYY___NIL" localSheetId="28">EEESCF!#REF!</definedName>
    <definedName name="Hedging_Positions_through_Futures_AS_ON_MMMM_DD__YYYY___NIL" localSheetId="29">EEESSF!#REF!</definedName>
    <definedName name="Hedging_Positions_through_Futures_AS_ON_MMMM_DD__YYYY___NIL" localSheetId="30">EEFOCF!#REF!</definedName>
    <definedName name="Hedging_Positions_through_Futures_AS_ON_MMMM_DD__YYYY___NIL" localSheetId="31">EEIF30!#REF!</definedName>
    <definedName name="Hedging_Positions_through_Futures_AS_ON_MMMM_DD__YYYY___NIL" localSheetId="32">EEIF50!#REF!</definedName>
    <definedName name="Hedging_Positions_through_Futures_AS_ON_MMMM_DD__YYYY___NIL" localSheetId="33">EELMIF!#REF!</definedName>
    <definedName name="Hedging_Positions_through_Futures_AS_ON_MMMM_DD__YYYY___NIL" localSheetId="34">'EEM150'!#REF!</definedName>
    <definedName name="Hedging_Positions_through_Futures_AS_ON_MMMM_DD__YYYY___NIL" localSheetId="35">EEMAAF!#REF!</definedName>
    <definedName name="Hedging_Positions_through_Futures_AS_ON_MMMM_DD__YYYY___NIL" localSheetId="36">EEMCPF!#REF!</definedName>
    <definedName name="Hedging_Positions_through_Futures_AS_ON_MMMM_DD__YYYY___NIL" localSheetId="37">EEMOF1!#REF!</definedName>
    <definedName name="Hedging_Positions_through_Futures_AS_ON_MMMM_DD__YYYY___NIL" localSheetId="38">EENN50!#REF!</definedName>
    <definedName name="Hedging_Positions_through_Futures_AS_ON_MMMM_DD__YYYY___NIL" localSheetId="39">EEPRUA!#REF!</definedName>
    <definedName name="Hedging_Positions_through_Futures_AS_ON_MMMM_DD__YYYY___NIL" localSheetId="40">'EES250'!#REF!</definedName>
    <definedName name="Hedging_Positions_through_Futures_AS_ON_MMMM_DD__YYYY___NIL" localSheetId="41">EESMCF!#REF!</definedName>
    <definedName name="Hedging_Positions_through_Futures_AS_ON_MMMM_DD__YYYY___NIL" localSheetId="42">EGOLDE!#REF!</definedName>
    <definedName name="Hedging_Positions_through_Futures_AS_ON_MMMM_DD__YYYY___NIL" localSheetId="43">EGSFOF!#REF!</definedName>
    <definedName name="Hedging_Positions_through_Futures_AS_ON_MMMM_DD__YYYY___NIL" localSheetId="44">ELLIQF!#REF!</definedName>
    <definedName name="Hedging_Positions_through_Futures_AS_ON_MMMM_DD__YYYY___NIL" localSheetId="45">EOASEF!#REF!</definedName>
    <definedName name="Hedging_Positions_through_Futures_AS_ON_MMMM_DD__YYYY___NIL" localSheetId="46">EOCHIF!#REF!</definedName>
    <definedName name="Hedging_Positions_through_Futures_AS_ON_MMMM_DD__YYYY___NIL" localSheetId="47">EODWHF!#REF!</definedName>
    <definedName name="Hedging_Positions_through_Futures_AS_ON_MMMM_DD__YYYY___NIL" localSheetId="48">EOEDOF!#REF!</definedName>
    <definedName name="Hedging_Positions_through_Futures_AS_ON_MMMM_DD__YYYY___NIL" localSheetId="49">EOEMOP!#REF!</definedName>
    <definedName name="Hedging_Positions_through_Futures_AS_ON_MMMM_DD__YYYY___NIL" localSheetId="50">EOUSEF!#REF!</definedName>
    <definedName name="Hedging_Positions_through_Futures_AS_ON_MMMM_DD__YYYY___NIL" localSheetId="51">EOUSTF!#REF!</definedName>
    <definedName name="Hedging_Positions_through_Futures_AS_ON_MMMM_DD__YYYY___NIL" localSheetId="52">ESLVRE!#REF!</definedName>
    <definedName name="Hedging_Positions_through_Futures_AS_ON_MMMM_DD__YYYY___NIL">EDACBF!#REF!</definedName>
    <definedName name="JPM_Footer_disp" localSheetId="2">EDBE25!#REF!</definedName>
    <definedName name="JPM_Footer_disp" localSheetId="3">EDBE30!#REF!</definedName>
    <definedName name="JPM_Footer_disp" localSheetId="4">EDBE31!#REF!</definedName>
    <definedName name="JPM_Footer_disp" localSheetId="5">EDBE32!#REF!</definedName>
    <definedName name="JPM_Footer_disp" localSheetId="6">EDBE33!#REF!</definedName>
    <definedName name="JPM_Footer_disp" localSheetId="7">EDBPDF!#REF!</definedName>
    <definedName name="JPM_Footer_disp" localSheetId="8">EDCG27!#REF!</definedName>
    <definedName name="JPM_Footer_disp" localSheetId="9">EDCG28!#REF!</definedName>
    <definedName name="JPM_Footer_disp" localSheetId="10">EDCG37!#REF!</definedName>
    <definedName name="JPM_Footer_disp" localSheetId="11">EDCPSF!#REF!</definedName>
    <definedName name="JPM_Footer_disp" localSheetId="12">EDCSDF!#REF!</definedName>
    <definedName name="JPM_Footer_disp" localSheetId="13">EDFF25!#REF!</definedName>
    <definedName name="JPM_Footer_disp" localSheetId="14">EDFF30!#REF!</definedName>
    <definedName name="JPM_Footer_disp" localSheetId="15">EDFF31!#REF!</definedName>
    <definedName name="JPM_Footer_disp" localSheetId="16">EDFF32!#REF!</definedName>
    <definedName name="JPM_Footer_disp" localSheetId="17">EDFF33!#REF!</definedName>
    <definedName name="JPM_Footer_disp" localSheetId="18">EDGSEC!#REF!</definedName>
    <definedName name="JPM_Footer_disp" localSheetId="19">EDNP27!#REF!</definedName>
    <definedName name="JPM_Footer_disp" localSheetId="20">EDNPSF!#REF!</definedName>
    <definedName name="JPM_Footer_disp" localSheetId="21">EDONTF!#REF!</definedName>
    <definedName name="JPM_Footer_disp" localSheetId="22">EEARBF!#REF!</definedName>
    <definedName name="JPM_Footer_disp" localSheetId="23">EEARFD!#REF!</definedName>
    <definedName name="JPM_Footer_disp" localSheetId="24">EEDGEF!#REF!</definedName>
    <definedName name="JPM_Footer_disp" localSheetId="25">EEECRF!#REF!</definedName>
    <definedName name="JPM_Footer_disp" localSheetId="26">EEELSS!#REF!</definedName>
    <definedName name="JPM_Footer_disp" localSheetId="27">EEEQTF!#REF!</definedName>
    <definedName name="JPM_Footer_disp" localSheetId="28">EEESCF!#REF!</definedName>
    <definedName name="JPM_Footer_disp" localSheetId="29">EEESSF!#REF!</definedName>
    <definedName name="JPM_Footer_disp" localSheetId="30">EEFOCF!#REF!</definedName>
    <definedName name="JPM_Footer_disp" localSheetId="31">EEIF30!#REF!</definedName>
    <definedName name="JPM_Footer_disp" localSheetId="32">EEIF50!#REF!</definedName>
    <definedName name="JPM_Footer_disp" localSheetId="33">EELMIF!#REF!</definedName>
    <definedName name="JPM_Footer_disp" localSheetId="34">'EEM150'!#REF!</definedName>
    <definedName name="JPM_Footer_disp" localSheetId="35">EEMAAF!#REF!</definedName>
    <definedName name="JPM_Footer_disp" localSheetId="36">EEMCPF!#REF!</definedName>
    <definedName name="JPM_Footer_disp" localSheetId="37">EEMOF1!#REF!</definedName>
    <definedName name="JPM_Footer_disp" localSheetId="38">EENN50!#REF!</definedName>
    <definedName name="JPM_Footer_disp" localSheetId="39">EEPRUA!#REF!</definedName>
    <definedName name="JPM_Footer_disp" localSheetId="40">'EES250'!#REF!</definedName>
    <definedName name="JPM_Footer_disp" localSheetId="41">EESMCF!#REF!</definedName>
    <definedName name="JPM_Footer_disp" localSheetId="42">EGOLDE!#REF!</definedName>
    <definedName name="JPM_Footer_disp" localSheetId="43">EGSFOF!#REF!</definedName>
    <definedName name="JPM_Footer_disp" localSheetId="44">ELLIQF!#REF!</definedName>
    <definedName name="JPM_Footer_disp" localSheetId="45">EOASEF!#REF!</definedName>
    <definedName name="JPM_Footer_disp" localSheetId="46">EOCHIF!#REF!</definedName>
    <definedName name="JPM_Footer_disp" localSheetId="47">EODWHF!#REF!</definedName>
    <definedName name="JPM_Footer_disp" localSheetId="48">EOEDOF!#REF!</definedName>
    <definedName name="JPM_Footer_disp" localSheetId="49">EOEMOP!#REF!</definedName>
    <definedName name="JPM_Footer_disp" localSheetId="50">EOUSEF!#REF!</definedName>
    <definedName name="JPM_Footer_disp" localSheetId="51">EOUSTF!#REF!</definedName>
    <definedName name="JPM_Footer_disp" localSheetId="52">ESLVRE!#REF!</definedName>
    <definedName name="JPM_Footer_disp">EDACBF!#REF!</definedName>
    <definedName name="JPM_Footer_disp12" localSheetId="2">EDBE25!#REF!</definedName>
    <definedName name="JPM_Footer_disp12" localSheetId="3">EDBE30!#REF!</definedName>
    <definedName name="JPM_Footer_disp12" localSheetId="4">EDBE31!#REF!</definedName>
    <definedName name="JPM_Footer_disp12" localSheetId="5">EDBE32!#REF!</definedName>
    <definedName name="JPM_Footer_disp12" localSheetId="6">EDBE33!#REF!</definedName>
    <definedName name="JPM_Footer_disp12" localSheetId="7">EDBPDF!#REF!</definedName>
    <definedName name="JPM_Footer_disp12" localSheetId="8">EDCG27!#REF!</definedName>
    <definedName name="JPM_Footer_disp12" localSheetId="9">EDCG28!#REF!</definedName>
    <definedName name="JPM_Footer_disp12" localSheetId="10">EDCG37!#REF!</definedName>
    <definedName name="JPM_Footer_disp12" localSheetId="11">EDCPSF!#REF!</definedName>
    <definedName name="JPM_Footer_disp12" localSheetId="12">EDCSDF!#REF!</definedName>
    <definedName name="JPM_Footer_disp12" localSheetId="13">EDFF25!#REF!</definedName>
    <definedName name="JPM_Footer_disp12" localSheetId="14">EDFF30!#REF!</definedName>
    <definedName name="JPM_Footer_disp12" localSheetId="15">EDFF31!#REF!</definedName>
    <definedName name="JPM_Footer_disp12" localSheetId="16">EDFF32!#REF!</definedName>
    <definedName name="JPM_Footer_disp12" localSheetId="17">EDFF33!#REF!</definedName>
    <definedName name="JPM_Footer_disp12" localSheetId="18">EDGSEC!#REF!</definedName>
    <definedName name="JPM_Footer_disp12" localSheetId="19">EDNP27!#REF!</definedName>
    <definedName name="JPM_Footer_disp12" localSheetId="20">EDNPSF!#REF!</definedName>
    <definedName name="JPM_Footer_disp12" localSheetId="21">EDONTF!#REF!</definedName>
    <definedName name="JPM_Footer_disp12" localSheetId="22">EEARBF!#REF!</definedName>
    <definedName name="JPM_Footer_disp12" localSheetId="23">EEARFD!#REF!</definedName>
    <definedName name="JPM_Footer_disp12" localSheetId="24">EEDGEF!#REF!</definedName>
    <definedName name="JPM_Footer_disp12" localSheetId="25">EEECRF!#REF!</definedName>
    <definedName name="JPM_Footer_disp12" localSheetId="26">EEELSS!#REF!</definedName>
    <definedName name="JPM_Footer_disp12" localSheetId="27">EEEQTF!#REF!</definedName>
    <definedName name="JPM_Footer_disp12" localSheetId="28">EEESCF!#REF!</definedName>
    <definedName name="JPM_Footer_disp12" localSheetId="29">EEESSF!#REF!</definedName>
    <definedName name="JPM_Footer_disp12" localSheetId="30">EEFOCF!#REF!</definedName>
    <definedName name="JPM_Footer_disp12" localSheetId="31">EEIF30!#REF!</definedName>
    <definedName name="JPM_Footer_disp12" localSheetId="32">EEIF50!#REF!</definedName>
    <definedName name="JPM_Footer_disp12" localSheetId="33">EELMIF!#REF!</definedName>
    <definedName name="JPM_Footer_disp12" localSheetId="34">'EEM150'!#REF!</definedName>
    <definedName name="JPM_Footer_disp12" localSheetId="35">EEMAAF!#REF!</definedName>
    <definedName name="JPM_Footer_disp12" localSheetId="36">EEMCPF!#REF!</definedName>
    <definedName name="JPM_Footer_disp12" localSheetId="37">EEMOF1!#REF!</definedName>
    <definedName name="JPM_Footer_disp12" localSheetId="38">EENN50!#REF!</definedName>
    <definedName name="JPM_Footer_disp12" localSheetId="39">EEPRUA!#REF!</definedName>
    <definedName name="JPM_Footer_disp12" localSheetId="40">'EES250'!#REF!</definedName>
    <definedName name="JPM_Footer_disp12" localSheetId="41">EESMCF!#REF!</definedName>
    <definedName name="JPM_Footer_disp12" localSheetId="42">EGOLDE!#REF!</definedName>
    <definedName name="JPM_Footer_disp12" localSheetId="43">EGSFOF!#REF!</definedName>
    <definedName name="JPM_Footer_disp12" localSheetId="44">ELLIQF!#REF!</definedName>
    <definedName name="JPM_Footer_disp12" localSheetId="45">EOASEF!#REF!</definedName>
    <definedName name="JPM_Footer_disp12" localSheetId="46">EOCHIF!#REF!</definedName>
    <definedName name="JPM_Footer_disp12" localSheetId="47">EODWHF!#REF!</definedName>
    <definedName name="JPM_Footer_disp12" localSheetId="48">EOEDOF!#REF!</definedName>
    <definedName name="JPM_Footer_disp12" localSheetId="49">EOEMOP!#REF!</definedName>
    <definedName name="JPM_Footer_disp12" localSheetId="50">EOUSEF!#REF!</definedName>
    <definedName name="JPM_Footer_disp12" localSheetId="51">EOUSTF!#REF!</definedName>
    <definedName name="JPM_Footer_disp12" localSheetId="52">ESLVRE!#REF!</definedName>
    <definedName name="JPM_Footer_disp12">EDACBF!#REF!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53" l="1"/>
  <c r="F15" i="53" s="1"/>
  <c r="E13" i="53"/>
  <c r="E15" i="53" s="1"/>
  <c r="F12" i="53"/>
  <c r="F8" i="53"/>
  <c r="E8" i="53"/>
  <c r="H1" i="53"/>
  <c r="H1" i="52"/>
  <c r="H1" i="51"/>
  <c r="H1" i="50"/>
  <c r="H1" i="49"/>
  <c r="F57" i="48"/>
  <c r="E57" i="48"/>
  <c r="B87" i="48" s="1"/>
  <c r="F33" i="48"/>
  <c r="E33" i="48"/>
  <c r="H1" i="48"/>
  <c r="H1" i="47"/>
  <c r="H1" i="46"/>
  <c r="B164" i="45"/>
  <c r="H1" i="45"/>
  <c r="H1" i="44"/>
  <c r="F15" i="43"/>
  <c r="E15" i="43"/>
  <c r="F13" i="43"/>
  <c r="E13" i="43"/>
  <c r="F12" i="43"/>
  <c r="F8" i="43"/>
  <c r="E8" i="43"/>
  <c r="H1" i="43"/>
  <c r="H1" i="42"/>
  <c r="H1" i="41"/>
  <c r="H1" i="40"/>
  <c r="H1" i="39"/>
  <c r="H1" i="38"/>
  <c r="H1" i="37"/>
  <c r="B217" i="36"/>
  <c r="F196" i="36"/>
  <c r="F188" i="36"/>
  <c r="E188" i="36"/>
  <c r="F186" i="36"/>
  <c r="E186" i="36"/>
  <c r="F185" i="36"/>
  <c r="E155" i="36"/>
  <c r="E157" i="36" s="1"/>
  <c r="F154" i="36"/>
  <c r="F153" i="36"/>
  <c r="F152" i="36"/>
  <c r="F151" i="36"/>
  <c r="F150" i="36"/>
  <c r="F149" i="36"/>
  <c r="F148" i="36"/>
  <c r="F147" i="36"/>
  <c r="F155" i="36" s="1"/>
  <c r="F157" i="36" s="1"/>
  <c r="F73" i="36"/>
  <c r="F76" i="36" s="1"/>
  <c r="E73" i="36"/>
  <c r="E76" i="36" s="1"/>
  <c r="H1" i="36"/>
  <c r="H1" i="35"/>
  <c r="H1" i="34"/>
  <c r="H1" i="33"/>
  <c r="H1" i="32"/>
  <c r="H1" i="31"/>
  <c r="H1" i="30"/>
  <c r="H1" i="29"/>
  <c r="H1" i="28"/>
  <c r="H1" i="27"/>
  <c r="H1" i="26"/>
  <c r="H1" i="25"/>
  <c r="F209" i="24"/>
  <c r="F196" i="24"/>
  <c r="E196" i="24"/>
  <c r="E209" i="24" s="1"/>
  <c r="F121" i="24"/>
  <c r="F123" i="24" s="1"/>
  <c r="E121" i="24"/>
  <c r="E123" i="24" s="1"/>
  <c r="H1" i="24"/>
  <c r="H1" i="23"/>
  <c r="H1" i="22"/>
  <c r="B129" i="21"/>
  <c r="H1" i="21"/>
  <c r="B103" i="20"/>
  <c r="H1" i="20"/>
  <c r="B77" i="19"/>
  <c r="H1" i="19"/>
  <c r="B58" i="18"/>
  <c r="H1" i="18"/>
  <c r="B42" i="17"/>
  <c r="H1" i="17"/>
  <c r="B58" i="16"/>
  <c r="H1" i="16"/>
  <c r="B42" i="15"/>
  <c r="H1" i="15"/>
  <c r="B42" i="14"/>
  <c r="H1" i="14"/>
  <c r="B62" i="13"/>
  <c r="H1" i="13"/>
  <c r="B87" i="12"/>
  <c r="H1" i="12"/>
  <c r="B66" i="11"/>
  <c r="H1" i="11"/>
  <c r="B63" i="10"/>
  <c r="H1" i="10"/>
  <c r="B61" i="9"/>
  <c r="H1" i="9"/>
  <c r="B96" i="8"/>
  <c r="H1" i="8"/>
  <c r="B69" i="7"/>
  <c r="H1" i="7"/>
  <c r="B74" i="6"/>
  <c r="H1" i="6"/>
  <c r="B98" i="5"/>
  <c r="H1" i="5"/>
  <c r="B117" i="4"/>
  <c r="H1" i="4"/>
  <c r="B96" i="3"/>
  <c r="H1" i="3"/>
  <c r="B77" i="2"/>
  <c r="H1" i="2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<sst xmlns="http://schemas.openxmlformats.org/spreadsheetml/2006/main" count="12017" uniqueCount="2909">
  <si>
    <t>EDELWEISS MUTUAL FUND</t>
  </si>
  <si>
    <t>PORTFOLIO STATEMENT as on 31 Dec 02023</t>
  </si>
  <si>
    <t>Fund Id</t>
  </si>
  <si>
    <t>Fund Desc</t>
  </si>
  <si>
    <t>Scheme Risk- O - Meter</t>
  </si>
  <si>
    <t>Benchmark of the Scheme</t>
  </si>
  <si>
    <t>Benchmark Risk-o-meter</t>
  </si>
  <si>
    <t>EDACBF</t>
  </si>
  <si>
    <t>NIFTY Money Market Index  B-I (Tier I Benchmark)</t>
  </si>
  <si>
    <t>NIFTY Money Market Index A-I (Tier II Scheme Benchmark)</t>
  </si>
  <si>
    <t>EDBE25</t>
  </si>
  <si>
    <t>NIFTY BHARAT Bond Index - April 2025</t>
  </si>
  <si>
    <t>-</t>
  </si>
  <si>
    <t>EDBE30</t>
  </si>
  <si>
    <t>NIFTY BHARAT Bond Index - April 2030</t>
  </si>
  <si>
    <t>EDBE31</t>
  </si>
  <si>
    <t>NIFTY BHARAT Bond Index - April 2031</t>
  </si>
  <si>
    <t>EDBE32</t>
  </si>
  <si>
    <t>Nifty BHARAT Bond Index - April 2032</t>
  </si>
  <si>
    <t>EDBE33</t>
  </si>
  <si>
    <t>Nifty BHARAT Bond Index - April 2033</t>
  </si>
  <si>
    <t>EDBPDF</t>
  </si>
  <si>
    <t>NIFTY Banking and PSU Debt Index (Tier I Benchmark)</t>
  </si>
  <si>
    <t>Nifty Banking &amp; PSU Debt Index - A-III (Tier II Scheme Benchmark)</t>
  </si>
  <si>
    <t>EDCG27</t>
  </si>
  <si>
    <t>CRISIL IBX 50:50 Gilt Plus SDL - June 2027</t>
  </si>
  <si>
    <t>EDCG28</t>
  </si>
  <si>
    <t>CRISIL IBX 50:50 Gilt Plus SDL Index - Sep 2028</t>
  </si>
  <si>
    <t>EDCG37</t>
  </si>
  <si>
    <t>CRISIL IBX 50:50 Gilt Plus SDL Index – April 2037</t>
  </si>
  <si>
    <t>EDCPSF</t>
  </si>
  <si>
    <t>CRISIL IBX 50:50 PSU + SDL - October 2025</t>
  </si>
  <si>
    <t>EDCSDF</t>
  </si>
  <si>
    <t>CRISIL IBX 50:50 Gilt Plus SDL Short Duration Index</t>
  </si>
  <si>
    <t>EDFF25</t>
  </si>
  <si>
    <t>EDFF30</t>
  </si>
  <si>
    <t>EDFF31</t>
  </si>
  <si>
    <t>EDFF32</t>
  </si>
  <si>
    <t>EDFF33</t>
  </si>
  <si>
    <t>EDGSEC</t>
  </si>
  <si>
    <t>NIFTY All Duration G-Sec Index (Tier I Benchmark)</t>
  </si>
  <si>
    <t>NIFTY G-Sec Index - A-III (Tier II Scheme Benchmark)</t>
  </si>
  <si>
    <t>EDNP27</t>
  </si>
  <si>
    <t>Nifty PSU Bond Plus SDL Apr 2027 50:50 Index</t>
  </si>
  <si>
    <t>EDNPSF</t>
  </si>
  <si>
    <t>Nifty PSU Bond Plus SDL Apr 2026 50:50 Index</t>
  </si>
  <si>
    <t>EDONTF</t>
  </si>
  <si>
    <t>NIFTY 1D Rate Index (Tier I Benchmark)</t>
  </si>
  <si>
    <t>EEARBF</t>
  </si>
  <si>
    <t>Nifty 50 Arbitrage Index</t>
  </si>
  <si>
    <t>EEARFD</t>
  </si>
  <si>
    <t>NIFTY 50 Hybrid Composite debt 50:50 Index</t>
  </si>
  <si>
    <t>EEDGEF</t>
  </si>
  <si>
    <t>NIFTY 100 TRI</t>
  </si>
  <si>
    <t>EEECRF</t>
  </si>
  <si>
    <t>NIFTY 500 - TRI</t>
  </si>
  <si>
    <t>EEELSS</t>
  </si>
  <si>
    <t>EEEQTF</t>
  </si>
  <si>
    <t>Nifty LargeMidcap 250 Index - TRI</t>
  </si>
  <si>
    <t>EEESCF</t>
  </si>
  <si>
    <t>Nifty Smallcap 250 - TRI</t>
  </si>
  <si>
    <t>EEESSF</t>
  </si>
  <si>
    <t>NIFTY 50 Equity Savings Index</t>
  </si>
  <si>
    <t>EEFOCF</t>
  </si>
  <si>
    <t>EEIF30</t>
  </si>
  <si>
    <t>Nifty 100 Quality 30 Index - TRI</t>
  </si>
  <si>
    <t>EEIF50</t>
  </si>
  <si>
    <t>NIFTY 50 - TRI</t>
  </si>
  <si>
    <t>EELMIF</t>
  </si>
  <si>
    <t>EEM150</t>
  </si>
  <si>
    <t xml:space="preserve">NIFTY Midcap 150 Momentum 50 </t>
  </si>
  <si>
    <t>EEMAAF</t>
  </si>
  <si>
    <t>Nifty 500 TRI (40%) +CRISIL Short Term Bond Index + Domestic Gold Prices (5%)  + Domestic Silver Prices (5%)</t>
  </si>
  <si>
    <t>EEMCPF</t>
  </si>
  <si>
    <t xml:space="preserve">Nifty 500 MultiCap 50:25:25 TRI </t>
  </si>
  <si>
    <t>EEMOF1</t>
  </si>
  <si>
    <t>India Recent 100 IPO TRI</t>
  </si>
  <si>
    <t>EENN50</t>
  </si>
  <si>
    <t xml:space="preserve">Nifty Next 50 Index </t>
  </si>
  <si>
    <t>EEPRUA</t>
  </si>
  <si>
    <t>CRISIL Hybrid 35+65 - Aggressive Index</t>
  </si>
  <si>
    <t>EES250</t>
  </si>
  <si>
    <t>NIFTY Smallcap 250 Index</t>
  </si>
  <si>
    <t>EESMCF</t>
  </si>
  <si>
    <t>NIFTY Midcap 150 TRI</t>
  </si>
  <si>
    <t>EGOLDE</t>
  </si>
  <si>
    <t>Domestic prices of Gold</t>
  </si>
  <si>
    <t>EGSFOF</t>
  </si>
  <si>
    <t>Domestic Gold and Silver Prices</t>
  </si>
  <si>
    <t>ELLIQF</t>
  </si>
  <si>
    <t>NIFTY Liquid Index B-I (Tier I Benchmark)</t>
  </si>
  <si>
    <t>NIFTY Liquid Index A-I (Tier II Scheme Benchmark)</t>
  </si>
  <si>
    <t>EOASEF</t>
  </si>
  <si>
    <t>MSCI AC Asean 10/40 Total Return Index</t>
  </si>
  <si>
    <t>EOCHIF</t>
  </si>
  <si>
    <t>MSCI Golden Dragon Index (Total Return Net)</t>
  </si>
  <si>
    <t>EODWHF</t>
  </si>
  <si>
    <t>MSCI India Domestic &amp; World Healthcare 45 Index</t>
  </si>
  <si>
    <t>EOEDOF</t>
  </si>
  <si>
    <t>MSCI Europe Index (Total Return Net)</t>
  </si>
  <si>
    <t>EOEMOP</t>
  </si>
  <si>
    <t>MSCI Emerging Market Index</t>
  </si>
  <si>
    <t>EOUSEF</t>
  </si>
  <si>
    <t>Russell 1000 Index</t>
  </si>
  <si>
    <t>EOUSTF</t>
  </si>
  <si>
    <t>Russell 1000 Equal Weighted Technology Index</t>
  </si>
  <si>
    <t>ESLVRE</t>
  </si>
  <si>
    <t>Domestic prices of Silver</t>
  </si>
  <si>
    <t>PORTFOLIO STATEMENT OF EDELWEISS MONEY MARKET FUND AS ON DECEMBER 31, 2023</t>
  </si>
  <si>
    <t>(An open-ended debt scheme investing in money market instruments)</t>
  </si>
  <si>
    <t>Name of the Instrument</t>
  </si>
  <si>
    <t>ISIN</t>
  </si>
  <si>
    <t>Rating/Industry</t>
  </si>
  <si>
    <t>Quantity</t>
  </si>
  <si>
    <t>Market/Fair Value(Rs. In Lacs)</t>
  </si>
  <si>
    <t>% to Net Assets</t>
  </si>
  <si>
    <t>YIELD</t>
  </si>
  <si>
    <t>Equity &amp; Equity related</t>
  </si>
  <si>
    <t>NIL</t>
  </si>
  <si>
    <t>Money Market Instruments</t>
  </si>
  <si>
    <t>Treasury bills</t>
  </si>
  <si>
    <t>182 DAYS TBILL RED 14-03-2024</t>
  </si>
  <si>
    <t>IN002023Y250</t>
  </si>
  <si>
    <t>SOVEREIGN</t>
  </si>
  <si>
    <t>182 DAYS TBILL RED 29-03-2024</t>
  </si>
  <si>
    <t>IN002023Y276</t>
  </si>
  <si>
    <t>Sub Total</t>
  </si>
  <si>
    <t>Certificate of Deposit</t>
  </si>
  <si>
    <t>NABARD CD RED 08-03-2024#**</t>
  </si>
  <si>
    <t>INE261F16702</t>
  </si>
  <si>
    <t>CRISIL A1+</t>
  </si>
  <si>
    <t>EXIM BANK CD RED 14-03-2024#**</t>
  </si>
  <si>
    <t>INE514E16CE0</t>
  </si>
  <si>
    <t>FEDERAL BANK LTD CD RED 15-03-2024#**</t>
  </si>
  <si>
    <t>INE171A16LE8</t>
  </si>
  <si>
    <t>STATE BK OF INDIA CD RED 17-05-2024#**</t>
  </si>
  <si>
    <t>INE062A16499</t>
  </si>
  <si>
    <t>ICRA A1+</t>
  </si>
  <si>
    <t>AXIS BANK LTD CD RED 17-05-2024#**</t>
  </si>
  <si>
    <t>INE238AD6413</t>
  </si>
  <si>
    <t>SIDBI CD RED 29-05-2024#**</t>
  </si>
  <si>
    <t>INE556F16AJ1</t>
  </si>
  <si>
    <t>ICICI BANK CD RED 13-06-2024#**</t>
  </si>
  <si>
    <t>INE090A169Z3</t>
  </si>
  <si>
    <t>HDFC BANK CD RED 14-06-2024#**</t>
  </si>
  <si>
    <t>INE040A16DZ7</t>
  </si>
  <si>
    <t>CARE A1+</t>
  </si>
  <si>
    <t>KOTAK MAHINDRA BANK CD RED 06-09-2024#**</t>
  </si>
  <si>
    <t>INE237A166U4</t>
  </si>
  <si>
    <t>Commercial Paper</t>
  </si>
  <si>
    <t>HERO HOUSING FIN CP RED 19-01-2024**</t>
  </si>
  <si>
    <t>INE800X14176</t>
  </si>
  <si>
    <t>ADITYA BIRLA FIN LTD CP RED 20-02-2024**</t>
  </si>
  <si>
    <t>INE860H141F5</t>
  </si>
  <si>
    <t>RURAL ELEC CORP CP RED 01-03-24**</t>
  </si>
  <si>
    <t>INE020B14672</t>
  </si>
  <si>
    <t>KOTAK MAH PRIME CP RED 07-05-2024**</t>
  </si>
  <si>
    <t>INE916D142L9</t>
  </si>
  <si>
    <t>TOTAL</t>
  </si>
  <si>
    <t>Investment in AIF</t>
  </si>
  <si>
    <t>SBI CDMDF--A2</t>
  </si>
  <si>
    <t>INF0RQ622028</t>
  </si>
  <si>
    <t>TREPS / Reverse Repo</t>
  </si>
  <si>
    <t>Clearing Corporation of India Ltd.</t>
  </si>
  <si>
    <t>Accrued Interest</t>
  </si>
  <si>
    <t>Net Receivables/(Payables)</t>
  </si>
  <si>
    <t>GRAND TOTAL</t>
  </si>
  <si>
    <t>#  Unlisted Security</t>
  </si>
  <si>
    <t>**Non Traded Security</t>
  </si>
  <si>
    <t>Notes:</t>
  </si>
  <si>
    <t>1. Security in default beyond its maturiy date</t>
  </si>
  <si>
    <t>2. NAV at the beginning of the period (Rs. per unit)</t>
  </si>
  <si>
    <t>Plan /option (Face Value 10)</t>
  </si>
  <si>
    <t>As on</t>
  </si>
  <si>
    <t>Direct Plan Annual IDCW Option</t>
  </si>
  <si>
    <t>Direct Plan Bonus Option</t>
  </si>
  <si>
    <t>^</t>
  </si>
  <si>
    <t>Direct Plan Growth Option</t>
  </si>
  <si>
    <t>Direct Plan IDCW Option</t>
  </si>
  <si>
    <t>Institutional Annual IDCW Option</t>
  </si>
  <si>
    <t>Institutional Growth Option</t>
  </si>
  <si>
    <t>Institutional IDCW Option</t>
  </si>
  <si>
    <t>Regular Plan - Annual IDCW Option</t>
  </si>
  <si>
    <t>Regular Plan - Bonus Option</t>
  </si>
  <si>
    <t>Regular Plan - Growth</t>
  </si>
  <si>
    <t>Regular Plan - IDCW Option</t>
  </si>
  <si>
    <t>Regular Plan Bonus Option</t>
  </si>
  <si>
    <t>^ There were no investors in this option.</t>
  </si>
  <si>
    <t xml:space="preserve">3. Total Dividend (Net) declared during the month </t>
  </si>
  <si>
    <t>4. Bonus was declared during the month</t>
  </si>
  <si>
    <t>5. Investment in Repo of Corporate Debt Securities during the month ended December 31, 2023</t>
  </si>
  <si>
    <t>6. Investment in foreign securities/ADRs/GDRs at the end of the month</t>
  </si>
  <si>
    <t>7. Average Portfolio Maturity</t>
  </si>
  <si>
    <t>8. Total gross exposure to derivative instruments (excluding reversed positions) at the end of the month (Rs. in Lakhs)</t>
  </si>
  <si>
    <t>9. Margin Deposits includes Margin money placed on derivatives other than margin money placed with bank</t>
  </si>
  <si>
    <t>10. Value of investment made by other schemes under same management (Rs. In Lakhs)</t>
  </si>
  <si>
    <t>11. Number of instance of deviation In valuation of securities</t>
  </si>
  <si>
    <t>12. Total value and percentage of illiquid equity shares / securities</t>
  </si>
  <si>
    <t>Portfolio Information</t>
  </si>
  <si>
    <t>Scheme Name :</t>
  </si>
  <si>
    <t>Edelweiss Money Market Fund</t>
  </si>
  <si>
    <t>Description (if any)</t>
  </si>
  <si>
    <t>Money Market Fund</t>
  </si>
  <si>
    <t>Annualised Portfolio YTM* :</t>
  </si>
  <si>
    <t>Macaulay Duration</t>
  </si>
  <si>
    <t>Residual Maturity</t>
  </si>
  <si>
    <t>As on (Date) </t>
  </si>
  <si>
    <t>Scheme Name</t>
  </si>
  <si>
    <t>Risk- O - Meter</t>
  </si>
  <si>
    <t>PORTFOLIO STATEMENT OF BHARAT BOND ETF – APRIL 2025 AS ON DECEMBER 31, 2023</t>
  </si>
  <si>
    <t>(An open ended Target Maturity Exchange Traded Bond Fund predominantly investing in constituents of Nifty BHARAT Bond Index - April 2025)</t>
  </si>
  <si>
    <t>Debt Instruments</t>
  </si>
  <si>
    <t>(a)Listed / Awaiting listing on stock Exchanges</t>
  </si>
  <si>
    <t>5.59% SIDBI NCD RED 21-02-2025**</t>
  </si>
  <si>
    <t>INE556F08JU6</t>
  </si>
  <si>
    <t>CARE AAA</t>
  </si>
  <si>
    <t>5.4% INDIAN OIL CORP NCD 11-04-25**</t>
  </si>
  <si>
    <t>INE242A08478</t>
  </si>
  <si>
    <t>CRISIL AAA</t>
  </si>
  <si>
    <t>5.36% HPCL NCD RED 11-04-2025**</t>
  </si>
  <si>
    <t>INE094A08077</t>
  </si>
  <si>
    <t>6.88% NHB LTD NCD RED 21-01-2025**</t>
  </si>
  <si>
    <t>INE557F08FH9</t>
  </si>
  <si>
    <t>5.90% REC LTD. NCD RED 31-03-2025**</t>
  </si>
  <si>
    <t>INE020B08CZ6</t>
  </si>
  <si>
    <t>5.77% PFC LTD NCD RED 11-04-2025**</t>
  </si>
  <si>
    <t>INE134E08KX7</t>
  </si>
  <si>
    <t>5.47% NABARD NCD RED 11-04-2025**</t>
  </si>
  <si>
    <t>INE261F08CI3</t>
  </si>
  <si>
    <t>ICRA AAA</t>
  </si>
  <si>
    <t>5.35% HUDCO NCD RED 11-04-2025**</t>
  </si>
  <si>
    <t>INE031A08814</t>
  </si>
  <si>
    <t>6.35% EXIM BANK OF INDIA NCD 18-02-2025**</t>
  </si>
  <si>
    <t>INE514E08FT8</t>
  </si>
  <si>
    <t>7.42% POWER FIN CORP NCD RED 19-11-2024**</t>
  </si>
  <si>
    <t>INE134E08KH0</t>
  </si>
  <si>
    <t>5.25% ONGC NCD RED 11-04-2025**</t>
  </si>
  <si>
    <t>INE213A08016</t>
  </si>
  <si>
    <t>5.34% NLC INDIA LTD. NCD 11-04-25**</t>
  </si>
  <si>
    <t>INE589A08027</t>
  </si>
  <si>
    <t>6.88% REC LTD. NCD RED 20-03-2025**</t>
  </si>
  <si>
    <t>INE020B08CK8</t>
  </si>
  <si>
    <t>7.05% NAT HSG BANK NCD RED 18-12-2024**</t>
  </si>
  <si>
    <t>INE557F08FG1</t>
  </si>
  <si>
    <t>6.99% IRFC NCD RED 19-03-2025**</t>
  </si>
  <si>
    <t>INE053F07CB1</t>
  </si>
  <si>
    <t>5.70% SIDBI NCD RED 28-03-2025**</t>
  </si>
  <si>
    <t>INE556F08JX0</t>
  </si>
  <si>
    <t>6.39% INDIAN OIL CORP NCD RED 06-03-2025**</t>
  </si>
  <si>
    <t>INE242A08452</t>
  </si>
  <si>
    <t>8.27% REC LTD NCD RED 06-02-2025**</t>
  </si>
  <si>
    <t>INE020B08906</t>
  </si>
  <si>
    <t>8.23% REC LTD NCD RED 23-01-2025**</t>
  </si>
  <si>
    <t>INE020B08898</t>
  </si>
  <si>
    <t>9.18% NUCLEAR POWER CORP NCD RD 23-01-25**</t>
  </si>
  <si>
    <t>INE206D08170</t>
  </si>
  <si>
    <t>8.48% POWER FIN CORP NCD RED 09-12-2024**</t>
  </si>
  <si>
    <t>INE134E08GU1</t>
  </si>
  <si>
    <t>8.65% POWER FINANCE NCD RED 28-12-2024**</t>
  </si>
  <si>
    <t>INE134E08GV9</t>
  </si>
  <si>
    <t>8.30% REC LTD NCD RED 10-04-2025**</t>
  </si>
  <si>
    <t>INE020B08930</t>
  </si>
  <si>
    <t>5.63% NABARD NCD SR 22G RED 26-02-2025**</t>
  </si>
  <si>
    <t>INE261F08DN1</t>
  </si>
  <si>
    <t>6.85% POWER GRID CORP NCD RED 15-04-2025**</t>
  </si>
  <si>
    <t>INE752E08643</t>
  </si>
  <si>
    <t>9.34% REC LTD NCD RED 25-08-2024**</t>
  </si>
  <si>
    <t>INE020B07IZ5</t>
  </si>
  <si>
    <t>8.60% POWER FINANCE NCD 07-08-2024**</t>
  </si>
  <si>
    <t>INE134E08BP2</t>
  </si>
  <si>
    <t>5.96% NABARD NCD SR 22F RED 06-02-2025**</t>
  </si>
  <si>
    <t>INE261F08DM3</t>
  </si>
  <si>
    <t>8.20% POWER GRID CORP NCD RED 23-01-2025**</t>
  </si>
  <si>
    <t>INE752E07MG9</t>
  </si>
  <si>
    <t>5.57% SIDBI NCD RED 03-03-2025**</t>
  </si>
  <si>
    <t>INE556F08JV4</t>
  </si>
  <si>
    <t>8.80% POWER FIN CORP NCD RED 15-01-2025**</t>
  </si>
  <si>
    <t>INE134E08CP0</t>
  </si>
  <si>
    <t>8.95% POWER FIN CORP NCD RED 30-03-2025**</t>
  </si>
  <si>
    <t>INE134E08CV8</t>
  </si>
  <si>
    <t>8.87% EXIM BANK NCD RED 13-03-2025**</t>
  </si>
  <si>
    <t>INE514E08CH0</t>
  </si>
  <si>
    <t>8.15% EXIM BANK NCD RED 05-03-2025**</t>
  </si>
  <si>
    <t>INE514E08EL8</t>
  </si>
  <si>
    <t>8.11% EXIM BANK NCD RED 03-02-2025**</t>
  </si>
  <si>
    <t>INE514E08EK0</t>
  </si>
  <si>
    <t>8.93% POWER GRID CORP NCD 19-10-2024**</t>
  </si>
  <si>
    <t>INE752E07LY4</t>
  </si>
  <si>
    <t>8.95% INDIAN RAILWAY FIN NCD 10-03-2025**</t>
  </si>
  <si>
    <t>INE053F09GV6</t>
  </si>
  <si>
    <t>9% NTPC LTD NCD RED 25-01-2025**</t>
  </si>
  <si>
    <t>INE733E07HA2</t>
  </si>
  <si>
    <t>8.15% POWER GRID CORP NCD RED 09-03-2025**</t>
  </si>
  <si>
    <t>INE752E07MJ3</t>
  </si>
  <si>
    <t>7.49% POWER GRID CORP NCD 25-10-2024**</t>
  </si>
  <si>
    <t>INE752E08593</t>
  </si>
  <si>
    <t>Government Securities</t>
  </si>
  <si>
    <t>6.89% GOVT OF INDIA RED 16-01-2025</t>
  </si>
  <si>
    <t>IN0020220128</t>
  </si>
  <si>
    <t>(b)Privately Placed/Unlisted</t>
  </si>
  <si>
    <t>(c)Securitised Debt Instruments</t>
  </si>
  <si>
    <t>NABARD CD RED 15-04-2025#**</t>
  </si>
  <si>
    <t>INE261F16744</t>
  </si>
  <si>
    <t>Plan /option (Face Value 1000)</t>
  </si>
  <si>
    <t>Growth Option</t>
  </si>
  <si>
    <t>BHARAT Bond ETF - April 2025</t>
  </si>
  <si>
    <t>Debt ETFs</t>
  </si>
  <si>
    <t>PORTFOLIO STATEMENT OF BHARAT BOND ETF – APRIL 2030 AS ON DECEMBER 31, 2023</t>
  </si>
  <si>
    <t>(An open ended Target Maturity Exchange Traded Bond Fund predominately investing in constituents of Nifty BHARAT Bond Index - April 2030)</t>
  </si>
  <si>
    <t>7.89% REC LTD. NCD RED 30-03-2030**</t>
  </si>
  <si>
    <t>INE020B08CI2</t>
  </si>
  <si>
    <t>7.86% PFC LTD NCD RED 12-04-2030**</t>
  </si>
  <si>
    <t>INE134E08KK4</t>
  </si>
  <si>
    <t>7.03% HPCL NCD RED 12-04-2030**</t>
  </si>
  <si>
    <t>INE094A08069</t>
  </si>
  <si>
    <t>7.41% POWER FIN CORP NCD RED 25-02-2030**</t>
  </si>
  <si>
    <t>INE134E08KL2</t>
  </si>
  <si>
    <t>7.34% NPCIL NCD RED 23-01-2030**</t>
  </si>
  <si>
    <t>INE206D08469</t>
  </si>
  <si>
    <t>7.55% IRFC NCD RED 12-04-2030**</t>
  </si>
  <si>
    <t>INE053F07BY5</t>
  </si>
  <si>
    <t>7.54% NHAI NCD RED 25-01-2030**</t>
  </si>
  <si>
    <t>INE906B07HK9</t>
  </si>
  <si>
    <t>7.4% MANGALORE REF &amp; PET NCD 12-04-2030**</t>
  </si>
  <si>
    <t>INE103A08019</t>
  </si>
  <si>
    <t>7.70% NHAI NCD RED 13-09-2029**</t>
  </si>
  <si>
    <t>INE906B07HH5</t>
  </si>
  <si>
    <t>7.50% REC LTD. NCD RED 28-02-2030**</t>
  </si>
  <si>
    <t>INE020B08CP7</t>
  </si>
  <si>
    <t>7.41% IOC NCD RED 22-10-2029**</t>
  </si>
  <si>
    <t>INE242A08437</t>
  </si>
  <si>
    <t>FITCH AAA</t>
  </si>
  <si>
    <t>7.32% NTPC LTD NCD RED 17-07-2029**</t>
  </si>
  <si>
    <t>INE733E07KL3</t>
  </si>
  <si>
    <t>7.49% NHAI NCD RED 01-08-2029**</t>
  </si>
  <si>
    <t>INE906B07HG7</t>
  </si>
  <si>
    <t>7.75% MANGALORE REF &amp; PET NCD 29-01-2030**</t>
  </si>
  <si>
    <t>INE103A08035</t>
  </si>
  <si>
    <t>7.38% POWER GRID CORP NCD RED 12-04-2030**</t>
  </si>
  <si>
    <t>INE752E08635</t>
  </si>
  <si>
    <t>7.08% IRFC NCD RED 28-02-2030**</t>
  </si>
  <si>
    <t>INE053F07CA3</t>
  </si>
  <si>
    <t>7.48% IRFC NCD RED 13-08-2029**</t>
  </si>
  <si>
    <t>INE053F07BU3</t>
  </si>
  <si>
    <t>7.55% IRFC NCD RED 06-11-29**</t>
  </si>
  <si>
    <t>INE053F07BX7</t>
  </si>
  <si>
    <t>8.12% NHPC NCD GOI SERVICED 22-03-2029**</t>
  </si>
  <si>
    <t>INE848E08136</t>
  </si>
  <si>
    <t>7.82% PFC SR BS225 NCD RED 13-03-2030**</t>
  </si>
  <si>
    <t>INE134E08MF0</t>
  </si>
  <si>
    <t>7.74% HPCL NCD RED 02-03-2028**</t>
  </si>
  <si>
    <t>INE094A08150</t>
  </si>
  <si>
    <t>7.5% IRFC NCD RED 07-09-2029**</t>
  </si>
  <si>
    <t>INE053F07BW9</t>
  </si>
  <si>
    <t>7.43% NABARD GOI SERV NCD RED 31-01-2030**</t>
  </si>
  <si>
    <t>INE261F08BX4</t>
  </si>
  <si>
    <t>8.85% REC LTD. NCD RED 16-04-2029**</t>
  </si>
  <si>
    <t>INE020B08BQ7</t>
  </si>
  <si>
    <t>8.36% NHAI NCD RED 20-05-2029**</t>
  </si>
  <si>
    <t>INE906B07HD4</t>
  </si>
  <si>
    <t>7.64% FOOD CORP GOI GRNT NCD 12-12-2029**</t>
  </si>
  <si>
    <t>INE861G08050</t>
  </si>
  <si>
    <t>CRISIL AAA(CE)</t>
  </si>
  <si>
    <t>8.3% REC LTD NCD RED 25-06-2029**</t>
  </si>
  <si>
    <t>INE020B08BU9</t>
  </si>
  <si>
    <t>8.25% REC GOI SERVICED NCD RED 26-03-30**</t>
  </si>
  <si>
    <t>INE020B08CR3</t>
  </si>
  <si>
    <t>8.09% NLC INDIA LTD NCD RED 29-05-2029**</t>
  </si>
  <si>
    <t>INE589A07037</t>
  </si>
  <si>
    <t>7.49% POWER GRID CORP NCD 25-10-2029**</t>
  </si>
  <si>
    <t>INE752E08601</t>
  </si>
  <si>
    <t>7.92% REC LTD. NCD RED 30-03-2030**</t>
  </si>
  <si>
    <t>INE020B08CJ0</t>
  </si>
  <si>
    <t>8.35% IRFC NCD RED 13-03-2029**</t>
  </si>
  <si>
    <t>INE053F07BC1</t>
  </si>
  <si>
    <t>8.24% POWER GRID NCD GOI SERV 14-02-2029**</t>
  </si>
  <si>
    <t>INE752E08551</t>
  </si>
  <si>
    <t>8.27% NHAI NCD RED 28-03-2029**</t>
  </si>
  <si>
    <t>INE906B07GP0</t>
  </si>
  <si>
    <t>8.23% IRFC NCD RED 29-03-2029**</t>
  </si>
  <si>
    <t>INE053F07BE7</t>
  </si>
  <si>
    <t>7.27% NABARD NCD RED 14-02-2030**</t>
  </si>
  <si>
    <t>INE261F08BZ9</t>
  </si>
  <si>
    <t>8.85% POWER FIN CORP NCD RED 25-05-2029**</t>
  </si>
  <si>
    <t>INE134E08KC1</t>
  </si>
  <si>
    <t>8.3% NTPC LTD NCD RED 15-01-2029**</t>
  </si>
  <si>
    <t>INE733E07KJ7</t>
  </si>
  <si>
    <t>7.93% PFC LTD NCD RED 31-12-2029**</t>
  </si>
  <si>
    <t>INE134E08KI8</t>
  </si>
  <si>
    <t>7.5% NHPC NCD RED 06-10-2029**</t>
  </si>
  <si>
    <t>INE848E07AS5</t>
  </si>
  <si>
    <t>8.80% RECL NCD RED 14-05-2029**</t>
  </si>
  <si>
    <t>INE020B08BS3</t>
  </si>
  <si>
    <t>7.25% NPCIL NCD RED 15-12-2029 XXXIII C**</t>
  </si>
  <si>
    <t>INE206D08436</t>
  </si>
  <si>
    <t>8.22% NABARD NCD RED 13-12-2028**</t>
  </si>
  <si>
    <t>INE261F08AV0</t>
  </si>
  <si>
    <t>8.15% NABARD NCD RED 28-03-2029**</t>
  </si>
  <si>
    <t>INE261F08BH7</t>
  </si>
  <si>
    <t>7.13% NHPC LTD NCD 11-02-2030**</t>
  </si>
  <si>
    <t>INE848E07BC7</t>
  </si>
  <si>
    <t>7.10% NABARD GOI SERV NCD RED 08-02-2030**</t>
  </si>
  <si>
    <t>INE261F08BY2</t>
  </si>
  <si>
    <t>8.37% NHAI NCD RED 20-01-2029**</t>
  </si>
  <si>
    <t>INE906B07GN5</t>
  </si>
  <si>
    <t>8.4% POWER GRID NCD RED 26-05-2029**</t>
  </si>
  <si>
    <t>INE752E07MV8</t>
  </si>
  <si>
    <t>7.38% NHPC LTD NCD 03-01-2030**</t>
  </si>
  <si>
    <t>INE848E07AX5</t>
  </si>
  <si>
    <t>8.15% POWER GRID CORP NCD RED 09-03-2030**</t>
  </si>
  <si>
    <t>INE752E07MK1</t>
  </si>
  <si>
    <t>9.3% POWER GRID CORP NCD RED 04-09-2029**</t>
  </si>
  <si>
    <t>INE752E07LR8</t>
  </si>
  <si>
    <t>8.50% NABARD NCD GOI SERVICED 27-02-2029**</t>
  </si>
  <si>
    <t>INE261F08BC8</t>
  </si>
  <si>
    <t>8.55% IRFC NCD RED 21-02-2029**</t>
  </si>
  <si>
    <t>INE053F07BA5</t>
  </si>
  <si>
    <t>8.13% NUCLEAR POWER CORP NCD 28-03-2030**</t>
  </si>
  <si>
    <t>INE206D08394</t>
  </si>
  <si>
    <t>7.95% IRFC NCD RED 12-06-2029**</t>
  </si>
  <si>
    <t>INE053F07BR9</t>
  </si>
  <si>
    <t>8.20% PGCIL NCD 23-01-2030 STRPPS D**</t>
  </si>
  <si>
    <t>INE752E07MH7</t>
  </si>
  <si>
    <t>8.15% EXIM NCB 21-01-2030 R21 - 2030**</t>
  </si>
  <si>
    <t>INE514E08EJ2</t>
  </si>
  <si>
    <t>7.41% NABARD NCD RED 18-07-2029**</t>
  </si>
  <si>
    <t>INE261F08BM7</t>
  </si>
  <si>
    <t>9.18% NUCLEAR POWER CORP NCD RD 23-01-29**</t>
  </si>
  <si>
    <t>INE206D08162</t>
  </si>
  <si>
    <t>8.87% EXIM BANK NCD RED 30-10-2029**</t>
  </si>
  <si>
    <t>INE514E08ED5</t>
  </si>
  <si>
    <t>7.34% POWER GRID CORP NCD 13-07-2029**</t>
  </si>
  <si>
    <t>INE752E08577</t>
  </si>
  <si>
    <t>7.36% NLC INDIA LTD. NCD RED 25-01-2030**</t>
  </si>
  <si>
    <t>INE589A07045</t>
  </si>
  <si>
    <t>9.18% NUCLEAR POWER CORP NCD RD 23-01-28**</t>
  </si>
  <si>
    <t>INE206D08204</t>
  </si>
  <si>
    <t>8.70% POWER GRID CORP NCD RED 15-07-2028**</t>
  </si>
  <si>
    <t>INE752E07LC0</t>
  </si>
  <si>
    <t>8.13% PGCIL NCD 25-04-2029 LIII J**</t>
  </si>
  <si>
    <t>INE752E07NV6</t>
  </si>
  <si>
    <t>7.8% NHAI NCD RED 26-06-2029**</t>
  </si>
  <si>
    <t>INE906B07HF9</t>
  </si>
  <si>
    <t>8.83% EXIM BK OF INDIA NCD RED 03-11-29**</t>
  </si>
  <si>
    <t>INE514E08EE3</t>
  </si>
  <si>
    <t>7.10% GOVT OF INDIA RED 18-04-2029</t>
  </si>
  <si>
    <t>IN0020220011</t>
  </si>
  <si>
    <t>6.79% GOVT OF INDIA RED 26-12-2029</t>
  </si>
  <si>
    <t>IN0020160118</t>
  </si>
  <si>
    <t>BHARAT Bond ETF - April 2030</t>
  </si>
  <si>
    <t>PORTFOLIO STATEMENT OF BHARAT BOND ETF – APRIL 2031 AS ON DECEMBER 31, 2023</t>
  </si>
  <si>
    <t>(An open ended Target Maturity Exchange Traded Bond Fund predominantly investing in constituents of Nifty BHARAT Bond Index - April 2031)</t>
  </si>
  <si>
    <t>6.41% IRFC NCD RED 11-04-2031**</t>
  </si>
  <si>
    <t>INE053F07CR7</t>
  </si>
  <si>
    <t>6.45% NABARD NCD RED 11-04-2031**</t>
  </si>
  <si>
    <t>INE261F08CJ1</t>
  </si>
  <si>
    <t>6.90% REC LTD. NCD RED 31-03-2031**</t>
  </si>
  <si>
    <t>INE020B08DA7</t>
  </si>
  <si>
    <t>6.50% NHAI NCD RED 11-04-2031**</t>
  </si>
  <si>
    <t>INE906B07IE0</t>
  </si>
  <si>
    <t>6.80% NPCL NCD RED 21-03-2031**</t>
  </si>
  <si>
    <t>INE206D08477</t>
  </si>
  <si>
    <t>6.88% PFC LTD NCD RED 11-04-2031**</t>
  </si>
  <si>
    <t>INE134E08KY5</t>
  </si>
  <si>
    <t>6.4% ONGC NCD RED 11-04-2031**</t>
  </si>
  <si>
    <t>INE213A08024</t>
  </si>
  <si>
    <t>6.63% HPCL NCD RED 11-04-2031**</t>
  </si>
  <si>
    <t>INE094A08093</t>
  </si>
  <si>
    <t>6.29% NTPC LTD NCD RED 11-04-2031**</t>
  </si>
  <si>
    <t>INE733E08155</t>
  </si>
  <si>
    <t>6.65% FOOD CORP GOI GRNT NCD 23-10-2030**</t>
  </si>
  <si>
    <t>INE861G08076</t>
  </si>
  <si>
    <t>ICRA AAA(CE)</t>
  </si>
  <si>
    <t>6.28% POWER GRID CORP NCD 11-04-31**</t>
  </si>
  <si>
    <t>INE752E08650</t>
  </si>
  <si>
    <t>7.55% REC LTD. NCD RED 10-05-2030**</t>
  </si>
  <si>
    <t>INE020B08CU7</t>
  </si>
  <si>
    <t>7.05% PFC LTD NCD RED 09-08-2030**</t>
  </si>
  <si>
    <t>INE134E08KZ2</t>
  </si>
  <si>
    <t>7.82% PFC SR BS225 NCD RED 13-03-2031**</t>
  </si>
  <si>
    <t>INE134E08MG8</t>
  </si>
  <si>
    <t>6.80% REC LTD NCD RED 20-12-2030**</t>
  </si>
  <si>
    <t>INE020B08DE9</t>
  </si>
  <si>
    <t>7.04% PFC LTD NCD RED 16-12-2030**</t>
  </si>
  <si>
    <t>INE134E08LC9</t>
  </si>
  <si>
    <t>6.90% REC LTD. NCD RED 31-01-2031**</t>
  </si>
  <si>
    <t>INE020B08DG4</t>
  </si>
  <si>
    <t>8.85% POWER FINANCE NCD 15-06-2030**</t>
  </si>
  <si>
    <t>INE134E08DB8</t>
  </si>
  <si>
    <t>7.75% PFC LTD NCD RED 11-06-2030**</t>
  </si>
  <si>
    <t>INE134E08KV1</t>
  </si>
  <si>
    <t>7.79% REC LTD. NCD RED 21-05-2030**</t>
  </si>
  <si>
    <t>INE020B08CW3</t>
  </si>
  <si>
    <t>7.35% NHAI NCD RED 26-04-2030**</t>
  </si>
  <si>
    <t>INE906B07HP8</t>
  </si>
  <si>
    <t>8.32% POWER GRID CORP NCD RED 23-12-2030**</t>
  </si>
  <si>
    <t>INE752E07NL7</t>
  </si>
  <si>
    <t>6.43% NTPC LTD NCD RED 27-01-2031**</t>
  </si>
  <si>
    <t>INE733E08171</t>
  </si>
  <si>
    <t>8.13% NUCLEAR POWER CORP NCD 28-03-2031**</t>
  </si>
  <si>
    <t>INE206D08402</t>
  </si>
  <si>
    <t>8.13% PGCIL NCD 25-04-2030 LIII K**</t>
  </si>
  <si>
    <t>INE752E07NW4</t>
  </si>
  <si>
    <t>7.68% POWER FIN CORP NCD RED 15-07-2030**</t>
  </si>
  <si>
    <t>INE134E08KR9</t>
  </si>
  <si>
    <t>7.40% POWER FIN CORP NCD RED 08-05-2030**</t>
  </si>
  <si>
    <t>INE134E08KQ1</t>
  </si>
  <si>
    <t>9.35% POWER GRID CORP NCD RED 29-08-2029**</t>
  </si>
  <si>
    <t>INE752E07IZ7</t>
  </si>
  <si>
    <t>7.79% POWER FINANCE NCD RED 22-07-2030**</t>
  </si>
  <si>
    <t>INE134E08KU3</t>
  </si>
  <si>
    <t>8.41% HUDCO NCD GOI SERVICED 15-03-2029**</t>
  </si>
  <si>
    <t>INE031A08699</t>
  </si>
  <si>
    <t>8.4% POWER GRID CORP NCD RED 27-05-2030**</t>
  </si>
  <si>
    <t>INE752E07MW6</t>
  </si>
  <si>
    <t>8.13% NUCLEAR POWER CORP NCD 28-03-2029**</t>
  </si>
  <si>
    <t>INE206D08386</t>
  </si>
  <si>
    <t>7.25% NPCIL NCD RED 15-12-2030 XXXIII D**</t>
  </si>
  <si>
    <t>INE206D08444</t>
  </si>
  <si>
    <t>7% POWER FIN CORP NCD RED 22-01-2031**</t>
  </si>
  <si>
    <t>INE134E07AN1</t>
  </si>
  <si>
    <t>9.35% POWER GRID NCD RED 29-08-2030**</t>
  </si>
  <si>
    <t>INE752E07JA8</t>
  </si>
  <si>
    <t>8.37% HUDCO NCD RED 23-03-2029**</t>
  </si>
  <si>
    <t>INE031A08707</t>
  </si>
  <si>
    <t>8.14% NUCLEAR POWER NCD RED 25-03-2030**</t>
  </si>
  <si>
    <t>INE206D08303</t>
  </si>
  <si>
    <t>8.13% NPCIL NCD 28-03-2028 XXXII B**</t>
  </si>
  <si>
    <t>INE206D08378</t>
  </si>
  <si>
    <t>6.8% NHPC SR AB STRPP E NCD 24-04-2030**</t>
  </si>
  <si>
    <t>INE848E07BN4</t>
  </si>
  <si>
    <t>6.75% HUDCO NCD RED 29-05-2030**</t>
  </si>
  <si>
    <t>INE031A08806</t>
  </si>
  <si>
    <t>7.17% GOVT OF INDIA RED 17-04-2030</t>
  </si>
  <si>
    <t>IN0020230036</t>
  </si>
  <si>
    <t>7.61% GOVT OF INDIA RED 09-05-2030</t>
  </si>
  <si>
    <t>IN0020160019</t>
  </si>
  <si>
    <t>BHARAT Bond ETF - April 2031</t>
  </si>
  <si>
    <t>PORTFOLIO STATEMENT OF BHARAT BOND ETF – APRIL 2032 AS ON DECEMBER 31, 2023</t>
  </si>
  <si>
    <t>(An open ended Target Maturity Exchange Traded Bond Fund predominantly investing in constituents of Nifty BHARAT Bond Index - April 2032)</t>
  </si>
  <si>
    <t>6.92% REC LTD NCD RED 20-03-2032**</t>
  </si>
  <si>
    <t>INE020B08DV3</t>
  </si>
  <si>
    <t>6.92% POWER FINANCE NCD 14-04-32**</t>
  </si>
  <si>
    <t>INE134E08LN6</t>
  </si>
  <si>
    <t>6.74% NTPC LTD RED 14-04-2032**</t>
  </si>
  <si>
    <t>INE733E08205</t>
  </si>
  <si>
    <t>7.48% MANGALORE REF&amp;PET 14-04-2032**</t>
  </si>
  <si>
    <t>INE103A08050</t>
  </si>
  <si>
    <t>6.87% NHAI NCD RED 14-04-2032**</t>
  </si>
  <si>
    <t>INE906B07JA6</t>
  </si>
  <si>
    <t>6.87% IRFC NCD RED 14-04-2032**</t>
  </si>
  <si>
    <t>INE053F08163</t>
  </si>
  <si>
    <t>7.79% IOC NCD RED 12-04-2032**</t>
  </si>
  <si>
    <t>INE242A08528</t>
  </si>
  <si>
    <t>6.85% NABARD NCD RED 14-04-2032**</t>
  </si>
  <si>
    <t>INE261F08DL5</t>
  </si>
  <si>
    <t>7.81% HPCL NCD RED 13-04-2032**</t>
  </si>
  <si>
    <t>INE094A08119</t>
  </si>
  <si>
    <t>6.85% NLC INDIA RED 13-04-2032**</t>
  </si>
  <si>
    <t>INE589A08043</t>
  </si>
  <si>
    <t>6.92% IRFC NCD SR 161 RED 29-08-2031**</t>
  </si>
  <si>
    <t>INE053F08122</t>
  </si>
  <si>
    <t>7.82% PFC SR BS225 NCD RED 12-03-2032**</t>
  </si>
  <si>
    <t>INE134E08ME3</t>
  </si>
  <si>
    <t>6.89% IRFC NCD RED 18-07-2031**</t>
  </si>
  <si>
    <t>INE053F08106</t>
  </si>
  <si>
    <t>7.38% NABARD NCD RED 20-10-2031**</t>
  </si>
  <si>
    <t>INE261F08683</t>
  </si>
  <si>
    <t>6.69% NTPC LTD NCD RED 12-09-2031**</t>
  </si>
  <si>
    <t>INE733E08197</t>
  </si>
  <si>
    <t>8.12% EXIM BANK SR T02 NCD 25-04-2031**</t>
  </si>
  <si>
    <t>INE514E08FC4</t>
  </si>
  <si>
    <t>8.25% EXIM BANK SR T04 NCD 23-06-2031**</t>
  </si>
  <si>
    <t>INE514E08FE0</t>
  </si>
  <si>
    <t>8.1% NTPC NCD RED 27-05-2031**</t>
  </si>
  <si>
    <t>INE733E07KD0</t>
  </si>
  <si>
    <t>8.11% EXIM BANK SR T05 NCD R 11-07-2031**</t>
  </si>
  <si>
    <t>INE514E08FF7</t>
  </si>
  <si>
    <t>7.30% NABARD NCD RED 26-12-2031**</t>
  </si>
  <si>
    <t>INE261F08717</t>
  </si>
  <si>
    <t>7.55% PGCIL NCD 21-09-2031**</t>
  </si>
  <si>
    <t>INE752E07OB6</t>
  </si>
  <si>
    <t>8.24% NHPC LTD SER U NCD RED 27-06-2031**</t>
  </si>
  <si>
    <t>INE848E07914</t>
  </si>
  <si>
    <t>7.49% NTPC LTD NCD RED 07-11-2031**</t>
  </si>
  <si>
    <t>INE733E07KG3</t>
  </si>
  <si>
    <t>7.02% EXIM BANK NCD RED SR T 25-11-2031**</t>
  </si>
  <si>
    <t>INE514E08FH3</t>
  </si>
  <si>
    <t>7.25% NPCIL NCD RED 15-12-2031 XXXIII E**</t>
  </si>
  <si>
    <t>INE206D08451</t>
  </si>
  <si>
    <t>6.54% GOVT OF INDIA RED 17-01-2032</t>
  </si>
  <si>
    <t>IN0020210244</t>
  </si>
  <si>
    <t>BHARAT Bond ETF - April 2032</t>
  </si>
  <si>
    <t>PORTFOLIO STATEMENT OF BHARAT BOND ETF – APRIL 2033 AS ON DECEMBER 31, 2023</t>
  </si>
  <si>
    <t>(An open-ended Target Maturity Exchange Traded Bond Fund investing in constituents of Nifty BHARAT Bond Index - April 2033.A relatively high interest r)</t>
  </si>
  <si>
    <t>7.55% NPCL NCD RED 23-12-2032**</t>
  </si>
  <si>
    <t>INE206D08493</t>
  </si>
  <si>
    <t>7.54% HPCL NCD RED 15-04-2033**</t>
  </si>
  <si>
    <t>INE094A08143</t>
  </si>
  <si>
    <t>7.58% POWER FIN NCD RED 15-04-2033**</t>
  </si>
  <si>
    <t>INE134E08LW7</t>
  </si>
  <si>
    <t>7.54% NABARD NCD RED 15-04-2033**</t>
  </si>
  <si>
    <t>INE261F08DU6</t>
  </si>
  <si>
    <t>7.47% IRFC SR166 NCD RED 15-04-2033**</t>
  </si>
  <si>
    <t>INE053F08213</t>
  </si>
  <si>
    <t>7.52% HUDCO SERIES B NCD RED 15-04-2033**</t>
  </si>
  <si>
    <t>INE031A08863</t>
  </si>
  <si>
    <t>7.44% NTPC LTD. SR 79 NCD RED 15-04-2033**</t>
  </si>
  <si>
    <t>INE733E08239</t>
  </si>
  <si>
    <t>7.53% RECL SR 217 NCD RED 31-03-2033**</t>
  </si>
  <si>
    <t>INE020B08EC1</t>
  </si>
  <si>
    <t>7.75% IRFC NCD RED 15-04-2033**</t>
  </si>
  <si>
    <t>INE053F08270</t>
  </si>
  <si>
    <t>7.88% EXIM BANK SR U05 NCD 11-01-2033**</t>
  </si>
  <si>
    <t>INE514E08FQ4</t>
  </si>
  <si>
    <t>7.70% PFC SR BS226 B NCD RED 15-04-2033**</t>
  </si>
  <si>
    <t>INE134E08MI4</t>
  </si>
  <si>
    <t>7.69% RECL SR 218 NCD RED 31-01-2033**</t>
  </si>
  <si>
    <t>INE020B08EE7</t>
  </si>
  <si>
    <t>7.82% PFC SR BS225 NCD RED 11-03-2033**</t>
  </si>
  <si>
    <t>INE134E08MD5</t>
  </si>
  <si>
    <t>7.65% IRFC NCD SR167 RED 30-12-2032**</t>
  </si>
  <si>
    <t>INE053F08221</t>
  </si>
  <si>
    <t>7.44% NTPC LTD. SR 78 NCD RED 25-08-2032**</t>
  </si>
  <si>
    <t>INE733E08221</t>
  </si>
  <si>
    <t>8.5% EXIM BANK NCD RED 14-03-2033**</t>
  </si>
  <si>
    <t>INE514E08FS0</t>
  </si>
  <si>
    <t>7.69% NABARD NCD SR LTIF 1E 31-03-2032**</t>
  </si>
  <si>
    <t>INE261F08832</t>
  </si>
  <si>
    <t>7.26% GOVT OF INDIA RED 22-08-2032</t>
  </si>
  <si>
    <t>IN0020220060</t>
  </si>
  <si>
    <t>7.26% GOVT OF INDIA RED 06-02-2033</t>
  </si>
  <si>
    <t>IN0020220151</t>
  </si>
  <si>
    <t>BHARAT Bond ETF - April 2033</t>
  </si>
  <si>
    <t>BHARAT Bond ETF – April 2033</t>
  </si>
  <si>
    <t>PORTFOLIO STATEMENT OF EDELWEISS  BANKING AND PSU DEBT FUND AS ON DECEMBER 31, 2023</t>
  </si>
  <si>
    <t>(An open ended debt scheme predominantly investing in Debt Instruments of Banks, Public Sector Undertakings,
Public Financial Institutions and Municipal Bonds.)</t>
  </si>
  <si>
    <t>8.95% FOOD CORP OF INDIA NCD 01-03-2029**</t>
  </si>
  <si>
    <t>INE861G08043</t>
  </si>
  <si>
    <t>8.40% NUCLEAR POW COR IN LTD NCD28-11-29**</t>
  </si>
  <si>
    <t>INE206D08253</t>
  </si>
  <si>
    <t>8.24% NABARD NCD GOI SERVICED 22-03-2029**</t>
  </si>
  <si>
    <t>INE261F08BF1</t>
  </si>
  <si>
    <t>8.79% INDIAN RAIL FIN NCD RED 04-05-2030**</t>
  </si>
  <si>
    <t>INE053F09GX2</t>
  </si>
  <si>
    <t>8.7% LIC HOUS FIN NCD RED 23-03-2029**</t>
  </si>
  <si>
    <t>INE115A07OB4</t>
  </si>
  <si>
    <t>Direct Plan Fortnightly IDCW Option</t>
  </si>
  <si>
    <t>Direct Plan Monthly IDCW Option</t>
  </si>
  <si>
    <t>Direct Plan Weekly IDCW Option</t>
  </si>
  <si>
    <t>Regular Plan Fortnightly IDCW Option</t>
  </si>
  <si>
    <t>Regular Plan Growth Option</t>
  </si>
  <si>
    <t>Regular Plan IDCW Option</t>
  </si>
  <si>
    <t>Regular Plan Monthly IDCW Option</t>
  </si>
  <si>
    <t>Regular Plan Weekly IDCW Option</t>
  </si>
  <si>
    <t>3. Total Dividend (Net) declared during the month</t>
  </si>
  <si>
    <t>Plan/Option Name</t>
  </si>
  <si>
    <t xml:space="preserve"> </t>
  </si>
  <si>
    <t>individual &amp; HUF</t>
  </si>
  <si>
    <t>others</t>
  </si>
  <si>
    <t>Direct Plan Fortnightly IDCW</t>
  </si>
  <si>
    <t>Direct Plan Monthly IDCW</t>
  </si>
  <si>
    <t>Direct Plan weekly IDCW</t>
  </si>
  <si>
    <t>Regular Plan Fortnightly IDCW</t>
  </si>
  <si>
    <t>Regular Plan Monthly IDCW</t>
  </si>
  <si>
    <t>Regular Plan Weekly IDCW</t>
  </si>
  <si>
    <t>Edelweiss Banking and PSU Debt Fund</t>
  </si>
  <si>
    <t>Banking and PSU Fund</t>
  </si>
  <si>
    <t>Edelweiss Banking &amp; PSU Debt Fund</t>
  </si>
  <si>
    <t>PORTFOLIO STATEMENT OF EDELWEISS CRISIL IBX 50:50 GILT PLUS SDL JUNE 2027 INDEX FUND AS ON DECEMBER 31, 2023</t>
  </si>
  <si>
    <t>(An open-ended target maturity Index Fund investing in the constituents of CRISIL IBX 50:50 Gilt Plus SDL Index – June 2027. A relatively high interest)</t>
  </si>
  <si>
    <t>(a) Listed / Awaiting listing on Stock Exchanges</t>
  </si>
  <si>
    <t>7.38% GOVT OF INDIA RED 20-06-2027</t>
  </si>
  <si>
    <t>IN0020220037</t>
  </si>
  <si>
    <t>State Development Loan</t>
  </si>
  <si>
    <t>7.16% TAMILNADU SDL RED 11-01-2027</t>
  </si>
  <si>
    <t>IN3120160178</t>
  </si>
  <si>
    <t>7.71% GUJARAT SDL RED 01-03-2027</t>
  </si>
  <si>
    <t>IN1520160202</t>
  </si>
  <si>
    <t>7.52% UTTAR PRADESH SDL 24-05-2027</t>
  </si>
  <si>
    <t>IN3320170043</t>
  </si>
  <si>
    <t>7.52% TAMIL NADU SDL RED 24-05-2027</t>
  </si>
  <si>
    <t>IN3120170037</t>
  </si>
  <si>
    <t>7.51% MAHARASHTRA SDL RED 24-05-2027</t>
  </si>
  <si>
    <t>IN2220170020</t>
  </si>
  <si>
    <t>7.67% UTTAR PRADESH SDL 12-04-2027</t>
  </si>
  <si>
    <t>IN3320170019</t>
  </si>
  <si>
    <t>Direct Plan  Growth Option</t>
  </si>
  <si>
    <t>Regular Plan  Growth Option</t>
  </si>
  <si>
    <t xml:space="preserve">EDELWEISS CRISIL IBX 50:50 GILT PLUS SDL JUNE 2027 INDEX FUND </t>
  </si>
  <si>
    <t>CRISIL Gilt Plus SDL 5050 Jun 2027 Index Fund</t>
  </si>
  <si>
    <t>Edelweiss CRISIL IBX 50-50 Gilt Plus SDL June 2027 Index Fund</t>
  </si>
  <si>
    <t>PORTFOLIO STATEMENT OF EDELWEISS CRISIL IBX 50:50 GILT PLUS SDL SEP 2028 INDEX FUND AS ON DECEMBER 31, 2023</t>
  </si>
  <si>
    <t>(An open-ended target maturity Index Fund investing in the constituents of CRISIL IBX 50:50 Gilt Plus SDL Index – Sep 2028. A relatively high interest)</t>
  </si>
  <si>
    <t>7.06% GOVT OF INDIA RED 10-04-2028</t>
  </si>
  <si>
    <t>IN0020230010</t>
  </si>
  <si>
    <t>7.17% GOVT OF INDIA RED 08-01-2028</t>
  </si>
  <si>
    <t>IN0020170174</t>
  </si>
  <si>
    <t>6.13% GOVT OF INDIA RED 04-06-2028</t>
  </si>
  <si>
    <t>IN0020030022</t>
  </si>
  <si>
    <t>8.47% GUJARAT SDL RED 21-08-2028</t>
  </si>
  <si>
    <t>IN1520180077</t>
  </si>
  <si>
    <t>8.15% TAMIL NADU SDL RED 09-05-2028</t>
  </si>
  <si>
    <t>IN3120180036</t>
  </si>
  <si>
    <t>8.03% KARNATAKA SDL RED 31-01-2028</t>
  </si>
  <si>
    <t>IN1920170165</t>
  </si>
  <si>
    <t>8.79% GUJARAT SDL RED 12-09-2028</t>
  </si>
  <si>
    <t>IN1520180101</t>
  </si>
  <si>
    <t>8.16% RAJASTHAN SDL RED 09-05-2028</t>
  </si>
  <si>
    <t>IN2920180030</t>
  </si>
  <si>
    <t xml:space="preserve">EDELWEISS CRISIL IBX 50:50 GILT PLUS SDL SEP 2028 INDEX FUND </t>
  </si>
  <si>
    <t>CRISIL Gilt Plus SDL 5050 Sep 2028 Index Fund</t>
  </si>
  <si>
    <t>Edelweiss CRISIL IBX 50-50 Gilt Plus SDL Sep 2028 Index Fund</t>
  </si>
  <si>
    <t>PORTFOLIO STATEMENT OF EDELWEISS CRISIL IBX 50:50 GILT PLUS SDL APRIL 2037 INDEX FUND AS ON DECEMBER 31, 2023</t>
  </si>
  <si>
    <t>(An open-ended target maturity Index Fund investing in the constituents of CRISIL IBX 50:50 Gilt Plus SDL Index – April 2037. A relatively high interes)</t>
  </si>
  <si>
    <t>7.41% GOVT OF INDIA RED 19-12-2036</t>
  </si>
  <si>
    <t>IN0020220102</t>
  </si>
  <si>
    <t>7.54% GOVT OF INDIA RED 23-05-2036</t>
  </si>
  <si>
    <t>IN0020220029</t>
  </si>
  <si>
    <t>7.84% TELANGANA SDL RED 03-08-2036</t>
  </si>
  <si>
    <t>IN4520220109</t>
  </si>
  <si>
    <t>8.03% ANDHRA PRADESH SDL RED 20-07-2036</t>
  </si>
  <si>
    <t>IN1020220332</t>
  </si>
  <si>
    <t>7.89% TELANGANA SDL RED 27-10-2036</t>
  </si>
  <si>
    <t>IN4520220224</t>
  </si>
  <si>
    <t>7.75% RAJASTHAN SDL RED 08-11-2036</t>
  </si>
  <si>
    <t>IN2920230306</t>
  </si>
  <si>
    <t>7.74% UTTAR PRADESH SDL 15-03-2037</t>
  </si>
  <si>
    <t>IN3320220152</t>
  </si>
  <si>
    <t>7.72% ANDHRA PRADESH SDL RED 25-10-2036</t>
  </si>
  <si>
    <t>IN1020230539</t>
  </si>
  <si>
    <t>7.83% TELANGANA SDL RED 04-10-2036</t>
  </si>
  <si>
    <t>IN4520220216</t>
  </si>
  <si>
    <t>7.47% ANDHRA PRADESH SDL RED 26-04-2037</t>
  </si>
  <si>
    <t>IN1020230067</t>
  </si>
  <si>
    <t>7.97% ANDHRA PRADESH SDL RED 10-08-2036</t>
  </si>
  <si>
    <t>IN1020220407</t>
  </si>
  <si>
    <t>7.94% TELANGANA SDL RED 29-06-2036</t>
  </si>
  <si>
    <t>IN4520220042</t>
  </si>
  <si>
    <t xml:space="preserve">EDELWEISS CRISIL IBX 50:50 GILT PLUS SDL APRIL 2037 INDEX FUND </t>
  </si>
  <si>
    <t>CRISIL Gilt Plus SDL 5050 Apr 2037 Index Fund</t>
  </si>
  <si>
    <t>Edelweiss Crisil IBX 50-50 Gilt Plus SDL Apr 2037 Index Fund</t>
  </si>
  <si>
    <t>PORTFOLIO STATEMENT OF EDELWEISS CRL PSU PL SDL 50:50 OCT-25 FD AS ON DECEMBER 31, 2023</t>
  </si>
  <si>
    <t>(An open-ended target maturity Index Fund investing in the constituents of CRISIL [IBX] 50:50 PSU + SDL Index – October 2025. A moderate interest rate risk and relatively low credit risk.)</t>
  </si>
  <si>
    <t>7.20% EXIM NCD RED 05-06-2025**</t>
  </si>
  <si>
    <t>INE514E08FY8</t>
  </si>
  <si>
    <t>5.7% NABARD NCD RED SR 22D 31-07-2025**</t>
  </si>
  <si>
    <t>INE261F08DK7</t>
  </si>
  <si>
    <t>7.25% SIDBI NCD RED 31-07-2025**</t>
  </si>
  <si>
    <t>INE556F08KA6</t>
  </si>
  <si>
    <t>8.11% REC LTD NCD 07-10-2025 SR136**</t>
  </si>
  <si>
    <t>INE020B08963</t>
  </si>
  <si>
    <t>7.34% NHB LTD NCD RED 07-08-2025**</t>
  </si>
  <si>
    <t>INE557F08FN7</t>
  </si>
  <si>
    <t>6.50% POWER FIN CORP NCD RED 17-09-2025**</t>
  </si>
  <si>
    <t>INE134E08LD7</t>
  </si>
  <si>
    <t>7.50% NHPC LTD SR Y STR A NCD 07-10-2025**</t>
  </si>
  <si>
    <t>INE848E07AO4</t>
  </si>
  <si>
    <t>7.20% NABARD NCD RED 23-09-2025**</t>
  </si>
  <si>
    <t>INE261F08DR2</t>
  </si>
  <si>
    <t>7.17% POWER FIN COR NCD SR 202B 22-05-25**</t>
  </si>
  <si>
    <t>INE134E08KT5</t>
  </si>
  <si>
    <t>7.12% HPCL NCD RED 30-07-2025**</t>
  </si>
  <si>
    <t>INE094A08127</t>
  </si>
  <si>
    <t>7.25% NABARD NCD RED 01-08-2025**</t>
  </si>
  <si>
    <t>INE261F08DQ4</t>
  </si>
  <si>
    <t>8.75% REC LTD NCD RED 12-07-2025**</t>
  </si>
  <si>
    <t>INE020B08443</t>
  </si>
  <si>
    <t>8.4% POWER GRID CORP NCD RED 27-05-2025**</t>
  </si>
  <si>
    <t>INE752E07MR6</t>
  </si>
  <si>
    <t>7.15% SIDBI NCD SR II NCD RED 21-07-2025**</t>
  </si>
  <si>
    <t>INE556F08JZ5</t>
  </si>
  <si>
    <t>5.22% GOVT OF INDIA RED 15-06-2025</t>
  </si>
  <si>
    <t>IN0020200112</t>
  </si>
  <si>
    <t>7.97% TAMIL NADU SDL RED 14-10-2025</t>
  </si>
  <si>
    <t>IN3120150112</t>
  </si>
  <si>
    <t>8.20% GUJARAT SDL RED 24-06-2025</t>
  </si>
  <si>
    <t>IN1520150021</t>
  </si>
  <si>
    <t>8.31% UTTAR PRADESH SDL 29-07-2025</t>
  </si>
  <si>
    <t>IN3320150250</t>
  </si>
  <si>
    <t>8.30% JHARKHAND SDL RED 29-07-2025</t>
  </si>
  <si>
    <t>IN3720150017</t>
  </si>
  <si>
    <t>8.27% KERALA SDL RED 12-08-2025</t>
  </si>
  <si>
    <t>IN2020150073</t>
  </si>
  <si>
    <t>8.21% WEST BENGAL SDL RED 24-06-2025</t>
  </si>
  <si>
    <t>IN3420150036</t>
  </si>
  <si>
    <t>7.99% MAHARASHTRA SDL RED 28-10-2025</t>
  </si>
  <si>
    <t>IN2220150113</t>
  </si>
  <si>
    <t>7.89% GUJARAT SDL RED 15-05-2025</t>
  </si>
  <si>
    <t>IN1520190043</t>
  </si>
  <si>
    <t>8.20% RAJASTHAN SDL RED 24-06-2025</t>
  </si>
  <si>
    <t>IN2920150157</t>
  </si>
  <si>
    <t>8.24% KERALA SDL RED 13-05-2025</t>
  </si>
  <si>
    <t>IN2020150032</t>
  </si>
  <si>
    <t>7.96% MAHARASHTRA SDL RED 14-10-2025</t>
  </si>
  <si>
    <t>IN2220150105</t>
  </si>
  <si>
    <t>8.36% MADHYA PRADESH SDL RED 15-07-2025</t>
  </si>
  <si>
    <t>IN2120150023</t>
  </si>
  <si>
    <t>8.16% MAHARASHTRA SDL RED 23-09-2025</t>
  </si>
  <si>
    <t>IN2220150097</t>
  </si>
  <si>
    <t>8.25% MAHARASHTRA SDL RED 10-06-2025</t>
  </si>
  <si>
    <t>IN2220150030</t>
  </si>
  <si>
    <t>5.95% TAMIL NADU SDL RED 13-05-2025</t>
  </si>
  <si>
    <t>IN3120200057</t>
  </si>
  <si>
    <t>8.28% MAHARASHTRA SDL RED 29-07-2025</t>
  </si>
  <si>
    <t>IN2220150055</t>
  </si>
  <si>
    <t>8.29% KERALA SDL RED 29-07-2025</t>
  </si>
  <si>
    <t>IN2020150065</t>
  </si>
  <si>
    <t>8% TAMIL NADU SDL RED 28-10-2025</t>
  </si>
  <si>
    <t>IN3120150120</t>
  </si>
  <si>
    <t>Edelweiss CRL PSU PL SDL 50 50 Oct-25 FD</t>
  </si>
  <si>
    <t>CRISIL PSU Plus SDL 5050 Oct 2025 Index Fund</t>
  </si>
  <si>
    <t>Edelweiss CRISIL PSU Plus SDL 50-50 Oct 2025 Index Fund</t>
  </si>
  <si>
    <t>PORTFOLIO STATEMENT OF EDELWEISS CRISIL IBX 50:50 GILT PLUS SDL SHORT DURATION INDEX FUND AS ON DECEMBER 31, 2023</t>
  </si>
  <si>
    <t>(An open-ended debt Index Fund investing in the constituents of CRISIL IBX 50:50 Gilt Plus SDL Short Duration Index. A relatively high interest rate ri)</t>
  </si>
  <si>
    <t>7.59% GUJARAT SDL RED 15-02-2027</t>
  </si>
  <si>
    <t>IN1520160194</t>
  </si>
  <si>
    <t>7.59% KARNATAKA SDL 15-02-2027</t>
  </si>
  <si>
    <t>IN1920160091</t>
  </si>
  <si>
    <t>7.76% KARNATAKA SDL RED 13-12-2027</t>
  </si>
  <si>
    <t>IN1920170116</t>
  </si>
  <si>
    <t>7.75% GUJARAT SDL RED 13-12-2027</t>
  </si>
  <si>
    <t>IN1520170136</t>
  </si>
  <si>
    <t>7.64% WEST BENGAL SDL RED 29-03-2027</t>
  </si>
  <si>
    <t>IN3420160183</t>
  </si>
  <si>
    <t>EDELWEISS CRISIL IBX 50:50 GILT PLUS SDL SHORT DURATION INDEX FUND</t>
  </si>
  <si>
    <t>CRISIL IBX 50:50 GPS SHORT DURATION INDEX FUND</t>
  </si>
  <si>
    <t>Edelweiss CRISIL IBX 50-50 Gilt Plus SDL Short Duration Index Fund</t>
  </si>
  <si>
    <t>PORTFOLIO STATEMENT OF BHARAT BOND FOF – APRIL 2025 AS ON DECEMBER 31, 2023</t>
  </si>
  <si>
    <t>(An open-ended Target Maturity fund of funds scheme investing in units of BHARAT Bond ETF – April 2025)</t>
  </si>
  <si>
    <t>Investment in Mutual fund</t>
  </si>
  <si>
    <t>BHARAT BOND ETF-APRIL 2025-GROWTH</t>
  </si>
  <si>
    <t>INF754K01LD3</t>
  </si>
  <si>
    <t>BHARAT Bond FOF - April 2025</t>
  </si>
  <si>
    <t>Fund of funds scheme (Domestic)</t>
  </si>
  <si>
    <t>PORTFOLIO STATEMENT OF BHARAT BOND FOF – APRIL 2030 AS ON DECEMBER 31, 2023</t>
  </si>
  <si>
    <t>(An open-ended Target Maturity fund of funds scheme investing in units of BHARAT Bond ETF – April 2030)</t>
  </si>
  <si>
    <t>BHARAT BOND ETF-APRIL 2030-GROWTH</t>
  </si>
  <si>
    <t>INF754K01KO2</t>
  </si>
  <si>
    <t>BHARAT Bond FOF - April 2030</t>
  </si>
  <si>
    <t>PORTFOLIO STATEMENT OF BHARAT BOND FOF – APRIL 2031 AS ON DECEMBER 31, 2023</t>
  </si>
  <si>
    <t>(An open-ended Target Maturity fund of funds scheme investing in units of BHARAT Bond ETF – April 2031)</t>
  </si>
  <si>
    <t>BHARAT BOND ETF-APRIL 2031-GROWTH</t>
  </si>
  <si>
    <t>INF754K01LE1</t>
  </si>
  <si>
    <t>BHARAT Bond FOF - April 2031</t>
  </si>
  <si>
    <t>PORTFOLIO STATEMENT OF BHARAT BOND FOF – APRIL 2032 AS ON DECEMBER 31, 2023</t>
  </si>
  <si>
    <t>(An open-ended Target Maturity fund of funds scheme investing in units of BHARAT Bond ETF – April 2032)</t>
  </si>
  <si>
    <t>BHARAT BOND ETF–APRIL 2032-GROWTH</t>
  </si>
  <si>
    <t>INF754K01OB1</t>
  </si>
  <si>
    <t>BHARAT Bond FOF - April 2032</t>
  </si>
  <si>
    <t>Bharat Bond ETF FOF – April 2032</t>
  </si>
  <si>
    <t>PORTFOLIO STATEMENT OF BHARAT BOND FOF – APRIL 2033 AS ON DECEMBER 31, 2023</t>
  </si>
  <si>
    <t>(An open-ended Target Maturity fund of funds scheme investing in units of BHARAT Bond ETF – April 2033)</t>
  </si>
  <si>
    <t>BHARAT BOND ETF - APRIL 2033</t>
  </si>
  <si>
    <t>INF754K01QX0</t>
  </si>
  <si>
    <t>BHARAT Bond FOF - April 2033</t>
  </si>
  <si>
    <t>BHARAT Bond ETF FOF – April 2033</t>
  </si>
  <si>
    <t>PORTFOLIO STATEMENT OF EDELWEISS  GOVERNMENT SECURITIES FUND AS ON DECEMBER 31, 2023</t>
  </si>
  <si>
    <t>(An open ended debt scheme investing in government securities across maturity)</t>
  </si>
  <si>
    <t>7.18% GOVT OF INDIA RED 24-07-2037</t>
  </si>
  <si>
    <t>IN0020230077</t>
  </si>
  <si>
    <t>7.30% GOVT OF INDIA RED 19-06-2053</t>
  </si>
  <si>
    <t>IN0020230051</t>
  </si>
  <si>
    <t>7.18% GOVT OF INDIA RED 14-08-2033</t>
  </si>
  <si>
    <t>IN0020230085</t>
  </si>
  <si>
    <t>8.38% GUJARAT SDL RED 27-02-2029</t>
  </si>
  <si>
    <t>IN1520180309</t>
  </si>
  <si>
    <t>Edelweiss Government Securities Fund</t>
  </si>
  <si>
    <t>Gilt Fund</t>
  </si>
  <si>
    <t>PORTFOLIO STATEMENT OF EDELWEISS NIFTY PSU BOND PLUS SDL APR 2027 50 50 INDEX AS ON DECEMBER 31, 2023</t>
  </si>
  <si>
    <t>(An open-ended target Maturuty index fund predominantly investing in the constituents of Nifty PSU Bond Plus SDL April 2027 50:50 Index)</t>
  </si>
  <si>
    <t>6.14% IND OIL COR NCD 18-02-27**</t>
  </si>
  <si>
    <t>INE242A08502</t>
  </si>
  <si>
    <t>7.32% EXIM NCD RED 08-06-2026**</t>
  </si>
  <si>
    <t>INE514E08FZ5</t>
  </si>
  <si>
    <t>7.83% IRFC LTD NCD RED 19-03-2027**</t>
  </si>
  <si>
    <t>INE053F07983</t>
  </si>
  <si>
    <t>7.18% POWER FIN GOI SERVICD NCD 20-01-27**</t>
  </si>
  <si>
    <t>INE134E08IR3</t>
  </si>
  <si>
    <t>7.75% POWER FIN COR GOI SER NCD 22-03-27**</t>
  </si>
  <si>
    <t>INE134E08IX1</t>
  </si>
  <si>
    <t>7.89% POWER GRID CORP NCD RED 09-03-2027**</t>
  </si>
  <si>
    <t>INE752E07OE0</t>
  </si>
  <si>
    <t>7.79% SIDBI NCD SR IV NCD RED 19-04-2027**</t>
  </si>
  <si>
    <t>INE556F08KK5</t>
  </si>
  <si>
    <t>7.95% RECL SR 147 NCD RED 12-03-2027**</t>
  </si>
  <si>
    <t>INE020B08AH8</t>
  </si>
  <si>
    <t>7.54% REC LTD NCD RED 30-12-2026**</t>
  </si>
  <si>
    <t>INE020B08AC9</t>
  </si>
  <si>
    <t>7.25% EXIM BANK NCD RED 01-02-2027**</t>
  </si>
  <si>
    <t>INE514E08FJ9</t>
  </si>
  <si>
    <t>7.13% NHPC STRPP B NCD 11-02-2027**</t>
  </si>
  <si>
    <t>INE848E07AZ0</t>
  </si>
  <si>
    <t>8.14% NUCLEAR POWER CORP NCD 25-03-2027**</t>
  </si>
  <si>
    <t>INE206D08279</t>
  </si>
  <si>
    <t>8.85% POWER GRID CORP NCD KRED 19-10-26**</t>
  </si>
  <si>
    <t>INE752E07KL3</t>
  </si>
  <si>
    <t>7.52% REC LTD NCD RED 07-11-26**</t>
  </si>
  <si>
    <t>INE020B08AA3</t>
  </si>
  <si>
    <t>9.25% POWER GRID CORP NCD  RED 09-03-27**</t>
  </si>
  <si>
    <t>INE752E07JN1</t>
  </si>
  <si>
    <t>7.5% NHPC NCD RED 07-10-2026**</t>
  </si>
  <si>
    <t>INE848E07AP1</t>
  </si>
  <si>
    <t>9% NTPC SRS XLII NCD RED 25-01-2027**</t>
  </si>
  <si>
    <t>INE733E07HC8</t>
  </si>
  <si>
    <t>6.09% HPCL NCD RED 26-02-2027**</t>
  </si>
  <si>
    <t>INE094A08101</t>
  </si>
  <si>
    <t>5.74% GOVT OF INDIA RED 15-11-2026</t>
  </si>
  <si>
    <t>IN0020210186</t>
  </si>
  <si>
    <t>6.58% GUJARAT SDL RED 31-03-2027</t>
  </si>
  <si>
    <t>IN1520200347</t>
  </si>
  <si>
    <t>7.78% BIHAR SDL RED 01-03-2027</t>
  </si>
  <si>
    <t>IN1320160170</t>
  </si>
  <si>
    <t>7.20% UTTAR PRADESH SDL 25-01-2027</t>
  </si>
  <si>
    <t>IN3320160309</t>
  </si>
  <si>
    <t>7.80% KERALA SDL RED 15-03-2027</t>
  </si>
  <si>
    <t>IN2020160155</t>
  </si>
  <si>
    <t>7.86% KARNATAKA SDL RED 15-03-2027</t>
  </si>
  <si>
    <t>IN1920160117</t>
  </si>
  <si>
    <t>8.31% RAJASTHAN SDL RED 08-04-2027</t>
  </si>
  <si>
    <t>IN2920200036</t>
  </si>
  <si>
    <t>7.75% KARNATAKA SDL RED 01-03-2027</t>
  </si>
  <si>
    <t>IN1920160109</t>
  </si>
  <si>
    <t>7.92% WEST BENGAL SDL 15-03-2027</t>
  </si>
  <si>
    <t>IN3420160175</t>
  </si>
  <si>
    <t>7.78% WEST BENGAL SDL 01-03-2027</t>
  </si>
  <si>
    <t>IN3420160167</t>
  </si>
  <si>
    <t>7.61% TAMIL NADU SDL RED 15-02-2027</t>
  </si>
  <si>
    <t>IN3120160194</t>
  </si>
  <si>
    <t>7.59% RAJASTHAN SDL RED 15-02-2027</t>
  </si>
  <si>
    <t>IN2920160412</t>
  </si>
  <si>
    <t>7.74% TAMIL NADU SDL RED 01-03-2027</t>
  </si>
  <si>
    <t>IN3120161309</t>
  </si>
  <si>
    <t>7.64% HARYANA SDL RED 29-03-2027</t>
  </si>
  <si>
    <t>IN1620160292</t>
  </si>
  <si>
    <t>7.61% ANDHRA PRADESH SDL RED 15-02-2027</t>
  </si>
  <si>
    <t>IN1020160439</t>
  </si>
  <si>
    <t>7.59% HARYANA SDL RED 15-02-2027</t>
  </si>
  <si>
    <t>IN1620160268</t>
  </si>
  <si>
    <t>7.57% GUJARAT SDL RED 09-11-2026</t>
  </si>
  <si>
    <t>IN1520220154</t>
  </si>
  <si>
    <t>7.39% MAHARASHTRA SDL RED 09-11-2026</t>
  </si>
  <si>
    <t>IN2220160104</t>
  </si>
  <si>
    <t>7.59% BIHAR SDL RED 15-02-2027</t>
  </si>
  <si>
    <t>IN1320160162</t>
  </si>
  <si>
    <t>6.72% KERALA SDL RED 24-03-2027</t>
  </si>
  <si>
    <t>IN2020200290</t>
  </si>
  <si>
    <t>7.62% UTTAR PRADESH SDL 15-02-2027</t>
  </si>
  <si>
    <t>IN3320160317</t>
  </si>
  <si>
    <t>7.85% TAMIL NADU SDL RED 15-03-2027</t>
  </si>
  <si>
    <t>IN3120161317</t>
  </si>
  <si>
    <t>7.59% Karnataka SDL RED 29-03-2027</t>
  </si>
  <si>
    <t>IN1920160125</t>
  </si>
  <si>
    <t>7.17% UTTAR PRADESH SDL 11-01-2027</t>
  </si>
  <si>
    <t>IN3320160291</t>
  </si>
  <si>
    <t>7.15% KERALA SDL RED 11-01-2027</t>
  </si>
  <si>
    <t>IN2020160130</t>
  </si>
  <si>
    <t>7.62% Tamil Nadu SDL RED 29-03-2027</t>
  </si>
  <si>
    <t>IN3120161424</t>
  </si>
  <si>
    <t>7.21% WEST BENGAL SDL 25-01-2027</t>
  </si>
  <si>
    <t>IN3420160142</t>
  </si>
  <si>
    <t>7.14% ANDHRA PRADESH SDL RED 11-01-2027</t>
  </si>
  <si>
    <t>IN1020160421</t>
  </si>
  <si>
    <t>Edelweiss Nifty PSU Bond Plus SDL Apr2027 50 50 Index</t>
  </si>
  <si>
    <t>NY PSU BD PL SDL IDX Fund-2027</t>
  </si>
  <si>
    <t>Edelweiss NIFTY PSU Bond Plus SDL Apr 2027 50-50 Index Fund</t>
  </si>
  <si>
    <t>PORTFOLIO STATEMENT OF EDELWEISS NIFTY PSU BOND PLUS SDL APR 2026 50 50 INDEX FUND AS ON DECEMBER 31, 2023</t>
  </si>
  <si>
    <t>(An open-ended target Maturuty index fund predominantly investing in the constituents of Nifty PSU Bond Plus SDL April 2026 50:50 Index)</t>
  </si>
  <si>
    <t>7.40% NABARD NCD RED 30-01-2026**</t>
  </si>
  <si>
    <t>INE261F08DO9</t>
  </si>
  <si>
    <t>7.58% POWER FIN SR 222 NCD RED 15-01-26**</t>
  </si>
  <si>
    <t>INE134E08LZ0</t>
  </si>
  <si>
    <t>7.54% SIDBI NCD SR VIII RED 12-01-2026**</t>
  </si>
  <si>
    <t>INE556F08KF5</t>
  </si>
  <si>
    <t>7.10% EXIM NCD RED 18-03-2026**</t>
  </si>
  <si>
    <t>INE514E08GA6</t>
  </si>
  <si>
    <t>7.23% SIDBI NCD RED 09-03-2026**</t>
  </si>
  <si>
    <t>INE556F08KC2</t>
  </si>
  <si>
    <t>7.35% NTPC LTD. SR 80 NCD RED 17-04-2026**</t>
  </si>
  <si>
    <t>INE733E08247</t>
  </si>
  <si>
    <t>5.94% REC LTD. NCD RED 31-01-2026**</t>
  </si>
  <si>
    <t>INE020B08DK6</t>
  </si>
  <si>
    <t>7.54% HUDCO NCD RED 11-02-2026**</t>
  </si>
  <si>
    <t>INE031A08855</t>
  </si>
  <si>
    <t>5.85% REC LTD NCD RED 20-12-2025**</t>
  </si>
  <si>
    <t>INE020B08DF6</t>
  </si>
  <si>
    <t>7.57% NABARD NCD SR 23 G RED 19-03-2026**</t>
  </si>
  <si>
    <t>INE261F08DW2</t>
  </si>
  <si>
    <t>9.18% NUCLEAR POWER NCD RED 23-01-2026**</t>
  </si>
  <si>
    <t>INE206D08188</t>
  </si>
  <si>
    <t>7.11% SIDBI NCD RED 27-02-2026**</t>
  </si>
  <si>
    <t>INE556F08KB4</t>
  </si>
  <si>
    <t>6.18% MANGALORE REF &amp; PET NCD 29-12-2025**</t>
  </si>
  <si>
    <t>INE103A08043</t>
  </si>
  <si>
    <t>5.81% REC LTD. NCD RED 31-12-2025**</t>
  </si>
  <si>
    <t>INE020B08DH2</t>
  </si>
  <si>
    <t>8.18% EXIM BANK NCD RED 07-12-2025**</t>
  </si>
  <si>
    <t>INE514E08EU9</t>
  </si>
  <si>
    <t>7.13% NHPC LTD AA STRPP A NCD 11-02-2026**</t>
  </si>
  <si>
    <t>INE848E07AY3</t>
  </si>
  <si>
    <t>9.09% INDIAN RAIL FIN NCD RED 29-03-2026**</t>
  </si>
  <si>
    <t>INE053F09HM3</t>
  </si>
  <si>
    <t>8.02% EXIM BANK NCD RED 20-04-2026**</t>
  </si>
  <si>
    <t>INE514E08FB6</t>
  </si>
  <si>
    <t>8.32% POWER GRID CORP NCD RED 23/12/2025**</t>
  </si>
  <si>
    <t>INE752E07NK9</t>
  </si>
  <si>
    <t>7.60% REC LTD. NCD SR 219 RED 27-02-2026**</t>
  </si>
  <si>
    <t>INE020B08EF4</t>
  </si>
  <si>
    <t>6.89% NHPC SR AA1 STRPP A NCD 11-03-2026**</t>
  </si>
  <si>
    <t>INE848E07BD5</t>
  </si>
  <si>
    <t>7.38% NHPC SR Y1 STRPP A NCD 03-01-2026**</t>
  </si>
  <si>
    <t>INE848E07AT3</t>
  </si>
  <si>
    <t>8.14% NUCLEAR POWER NCD RED 25-03-2026**</t>
  </si>
  <si>
    <t>INE206D08261</t>
  </si>
  <si>
    <t>9.09% IRFC NCD RED 31-03-2026**</t>
  </si>
  <si>
    <t>INE053F09HN1</t>
  </si>
  <si>
    <t>7.59% SIDBI NCD SR IX RED 10-02-2026**</t>
  </si>
  <si>
    <t>INE556F08KG3</t>
  </si>
  <si>
    <t>8.19% NTPC LTD NCD RED 15-12-2025**</t>
  </si>
  <si>
    <t>INE733E07JX0</t>
  </si>
  <si>
    <t>6.05% NLC INDIA LTD NCD RED 12-02-2026**</t>
  </si>
  <si>
    <t>INE589A08035</t>
  </si>
  <si>
    <t>8.85% NHPC LTD NCD 11-02-2026**</t>
  </si>
  <si>
    <t>INE848E07377</t>
  </si>
  <si>
    <t>8.78% NHPC LTD NCD 11-02-2026**</t>
  </si>
  <si>
    <t>INE848E07468</t>
  </si>
  <si>
    <t>9.25% POWER GRID CORP NCD RED 26-12-2025**</t>
  </si>
  <si>
    <t>INE752E07JL5</t>
  </si>
  <si>
    <t>5.60% INDIAN OIL CORP NCD 23-01-2026**</t>
  </si>
  <si>
    <t>INE242A08494</t>
  </si>
  <si>
    <t>8.38% KARNATAKA SDL RED 27-01-2026</t>
  </si>
  <si>
    <t>IN1920150084</t>
  </si>
  <si>
    <t>6.18% GUJARAT SDL RED 31-03-2026</t>
  </si>
  <si>
    <t>IN1520200339</t>
  </si>
  <si>
    <t>8.51% MAHARASHTRA SDL RED 09-03-2026</t>
  </si>
  <si>
    <t>IN2220150204</t>
  </si>
  <si>
    <t>8.54% BIHAR SDL RED 10-02-2026</t>
  </si>
  <si>
    <t>IN1320150031</t>
  </si>
  <si>
    <t>8.28% KARNATAKA SDL RED 06-03-2026</t>
  </si>
  <si>
    <t>IN1920180198</t>
  </si>
  <si>
    <t>8.53% TAMIL NADU SDL RED 09-03-2026</t>
  </si>
  <si>
    <t>IN3120150211</t>
  </si>
  <si>
    <t>8.38% TAMILNADU SDL RED 27-01-2026</t>
  </si>
  <si>
    <t>IN3120150187</t>
  </si>
  <si>
    <t>8.67% KARNATAKA SDL RED 24-02-2026</t>
  </si>
  <si>
    <t>IN1920150092</t>
  </si>
  <si>
    <t>8.3% RAJASTHAN SDL RED 13-01-2026</t>
  </si>
  <si>
    <t>IN2920150223</t>
  </si>
  <si>
    <t>8.76% MADHYA PRADESH SDL RED 24-02-2026</t>
  </si>
  <si>
    <t>IN2120150106</t>
  </si>
  <si>
    <t>8.57% ANDHRA PRADESH SDL RED 09-03-2026</t>
  </si>
  <si>
    <t>IN1020150141</t>
  </si>
  <si>
    <t>8.39% MADHYA PRADESH SDL RED 27-01-2026</t>
  </si>
  <si>
    <t>IN2120150098</t>
  </si>
  <si>
    <t>8.48% RAJASTHAN SDL RED 10-02-2026</t>
  </si>
  <si>
    <t>IN2920150249</t>
  </si>
  <si>
    <t>8.88% WEST BENGAL SDL RED 24-02-2026</t>
  </si>
  <si>
    <t>IN3420150150</t>
  </si>
  <si>
    <t>8.60% BIHAR SDL RED 09-03-2026</t>
  </si>
  <si>
    <t>IN1320150056</t>
  </si>
  <si>
    <t>8.39% UTTAR PRADESH SDL 27-01-2026</t>
  </si>
  <si>
    <t>IN3320150367</t>
  </si>
  <si>
    <t>8.27% TAMIL NADU SDL RED 13-01-2026</t>
  </si>
  <si>
    <t>IN3120150179</t>
  </si>
  <si>
    <t>8.49% TAMIL NADU SDL RED 10-02-2026</t>
  </si>
  <si>
    <t>IN3120150195</t>
  </si>
  <si>
    <t>8.67% MAHARASHTRA SDL RED 24-02-2026</t>
  </si>
  <si>
    <t>IN2220150196</t>
  </si>
  <si>
    <t>8.69% TAMIL NADU SDL RED 24-02-2026</t>
  </si>
  <si>
    <t>IN3120150203</t>
  </si>
  <si>
    <t>8.30% MADHYA PRADESH SDL RED 13-01-2026</t>
  </si>
  <si>
    <t>IN2120150080</t>
  </si>
  <si>
    <t>8.29% ANDHRA PRADESH SDL RED 13-01-2026</t>
  </si>
  <si>
    <t>IN1020150117</t>
  </si>
  <si>
    <t>8.00% GUJARAT SDL RED 20-04-2026</t>
  </si>
  <si>
    <t>IN1520160012</t>
  </si>
  <si>
    <t>8.57% WEST BENGAL SDL RED 09-03-2026</t>
  </si>
  <si>
    <t>IN3420150168</t>
  </si>
  <si>
    <t>8.34% UTTAR PRADESH SDL 13-01-2026</t>
  </si>
  <si>
    <t>IN3320150359</t>
  </si>
  <si>
    <t>8.83% UTTAR PRADESH SDL 24-02-2026</t>
  </si>
  <si>
    <t>IN3320150383</t>
  </si>
  <si>
    <t>8.51% WEST BENGAL SDL RED 10-02-2026</t>
  </si>
  <si>
    <t>IN3420150143</t>
  </si>
  <si>
    <t>8.53% UTTAR PRADESH SDL 10-02-2026</t>
  </si>
  <si>
    <t>IN3320150375</t>
  </si>
  <si>
    <t>8.72% ANDHRA PRADESH SDL RED 24-02-2026</t>
  </si>
  <si>
    <t>IN1020150133</t>
  </si>
  <si>
    <t>8.40% WEST BENGAL SDL RED 27-01-2026</t>
  </si>
  <si>
    <t>IN3420150135</t>
  </si>
  <si>
    <t>8.38% HARYANA SDL RED 27-01-2026</t>
  </si>
  <si>
    <t>IN1620150129</t>
  </si>
  <si>
    <t>8.36% MAHARASHTRA SDL RED 27-01-2026</t>
  </si>
  <si>
    <t>IN2220150170</t>
  </si>
  <si>
    <t>8.82% BIHAR SDL RED 24-02-2026</t>
  </si>
  <si>
    <t>IN1320150049</t>
  </si>
  <si>
    <t>8.55% RAJASTHAN SDL RED 09-03-2026</t>
  </si>
  <si>
    <t>IN2920150264</t>
  </si>
  <si>
    <t>8.47% MAHARASHTRA SDL RED 10-02-2026</t>
  </si>
  <si>
    <t>IN2220150188</t>
  </si>
  <si>
    <t>8.38% RAJASTHAN SDL RED 27-01-2026</t>
  </si>
  <si>
    <t>IN2920150231</t>
  </si>
  <si>
    <t>8.39% ANDHRA PRADESH SDL RED 27-01-2026</t>
  </si>
  <si>
    <t>IN1020150125</t>
  </si>
  <si>
    <t>8.15% MAHARASHTRA SDL RED 26-11-2025</t>
  </si>
  <si>
    <t>IN2220150139</t>
  </si>
  <si>
    <t>7.90% RAJASTHAN SDL RED 08-04-2026</t>
  </si>
  <si>
    <t>IN2920200028</t>
  </si>
  <si>
    <t>8.25% MAHARASHTRA SDL RED 13-01-2026</t>
  </si>
  <si>
    <t>IN2220150162</t>
  </si>
  <si>
    <t>8.27% KARNATAKA SDL RED 13-01-2026</t>
  </si>
  <si>
    <t>IN1920150076</t>
  </si>
  <si>
    <t>8.46% GUJARAT SDL RED 10-02-2026</t>
  </si>
  <si>
    <t>IN1520150120</t>
  </si>
  <si>
    <t>8.09% RAJASTHAN SDL RED 23-03-2026</t>
  </si>
  <si>
    <t>IN2920150363</t>
  </si>
  <si>
    <t>8.09% ANDHRA PRADESH SDL RED 23-03-2026</t>
  </si>
  <si>
    <t>IN1020150158</t>
  </si>
  <si>
    <t>7.96% TAMIL NADU SDL RED 27-04-2026</t>
  </si>
  <si>
    <t>IN3120160020</t>
  </si>
  <si>
    <t>7.96% GUJARAT SDL RED 27-04-2026</t>
  </si>
  <si>
    <t>IN1520160020</t>
  </si>
  <si>
    <t>6.70% ANDHRA PRADESH SDL RED 22-04-2026</t>
  </si>
  <si>
    <t>IN1020200078</t>
  </si>
  <si>
    <t>Edelweiss Nifty PSU Bond Plus SDL Apr2026 50 50 Index Fund</t>
  </si>
  <si>
    <t>NY PSU BD PL SDL IDX Fund-2026</t>
  </si>
  <si>
    <t>Edelweiss NIFTY PSU Bond Plus SDL Apr 2026 50-50 Index Fund</t>
  </si>
  <si>
    <t>PORTFOLIO STATEMENT OF EDELWEISS OVERNIGHT FUND AS ON DECEMBER 31, 2023</t>
  </si>
  <si>
    <t>(An open-ended debt scheme investing in overnight instruments.)</t>
  </si>
  <si>
    <t>Reverse Repo</t>
  </si>
  <si>
    <t>Direct Plan Daily IDCW Option</t>
  </si>
  <si>
    <t>Regular Annual IDCW Option</t>
  </si>
  <si>
    <t>Regular Daily IDCW Option</t>
  </si>
  <si>
    <t>Unclaimed IDCW less than 3 yrs</t>
  </si>
  <si>
    <t>Unclaimed IDCW more than 3 yrs</t>
  </si>
  <si>
    <t>Unclaimed Redemption less than 3 yrs</t>
  </si>
  <si>
    <t>Unclaimed Redemption more than 3 yrs</t>
  </si>
  <si>
    <t>Direct Daily IDCW</t>
  </si>
  <si>
    <t>Direct Monthly IDCW</t>
  </si>
  <si>
    <t>Regular Daily IDCW</t>
  </si>
  <si>
    <t>Regular Fortnightly IDCW</t>
  </si>
  <si>
    <t>Regular Monthly IDCW</t>
  </si>
  <si>
    <t>Regular Weekly IDCW</t>
  </si>
  <si>
    <t>EDELWEISS OVERNIGHT FUND</t>
  </si>
  <si>
    <t>Overnight Fund</t>
  </si>
  <si>
    <t>Edelweiss Overnight Fund</t>
  </si>
  <si>
    <t>PORTFOLIO STATEMENT OF EDELWEISS ARBITRAGE FUND AS ON DECEMBER 31, 2023</t>
  </si>
  <si>
    <t>(An open ended scheme investing in arbitrage opportunities)</t>
  </si>
  <si>
    <t>(a)Listed / Awaiting listing on Stock Exchanges</t>
  </si>
  <si>
    <t>Adani Enterprises Ltd.</t>
  </si>
  <si>
    <t>INE423A01024</t>
  </si>
  <si>
    <t>Metals &amp; Minerals Trading</t>
  </si>
  <si>
    <t>Bank of Baroda</t>
  </si>
  <si>
    <t>INE028A01039</t>
  </si>
  <si>
    <t>Banks</t>
  </si>
  <si>
    <t>Bharat Heavy Electricals Ltd.</t>
  </si>
  <si>
    <t>INE257A01026</t>
  </si>
  <si>
    <t>Electrical Equipment</t>
  </si>
  <si>
    <t>Vodafone Idea Ltd.</t>
  </si>
  <si>
    <t>INE669E01016</t>
  </si>
  <si>
    <t>Telecom - Services</t>
  </si>
  <si>
    <t>Steel Authority of India Ltd.</t>
  </si>
  <si>
    <t>INE114A01011</t>
  </si>
  <si>
    <t>Ferrous Metals</t>
  </si>
  <si>
    <t>Tata Motors Ltd.</t>
  </si>
  <si>
    <t>INE155A01022</t>
  </si>
  <si>
    <t>Automobiles</t>
  </si>
  <si>
    <t>Reliance Industries Ltd.</t>
  </si>
  <si>
    <t>INE002A01018</t>
  </si>
  <si>
    <t>Petroleum Products</t>
  </si>
  <si>
    <t>Zee Entertainment Enterprises Ltd.</t>
  </si>
  <si>
    <t>INE256A01028</t>
  </si>
  <si>
    <t>Entertainment</t>
  </si>
  <si>
    <t>ICICI Bank Ltd.</t>
  </si>
  <si>
    <t>INE090A01021</t>
  </si>
  <si>
    <t>Hindustan Petroleum Corporation Ltd.</t>
  </si>
  <si>
    <t>INE094A01015</t>
  </si>
  <si>
    <t>Bharti Airtel Ltd.</t>
  </si>
  <si>
    <t>INE397D01024</t>
  </si>
  <si>
    <t>Bandhan Bank Ltd.</t>
  </si>
  <si>
    <t>INE545U01014</t>
  </si>
  <si>
    <t>Hindustan Aeronautics Ltd.</t>
  </si>
  <si>
    <t>INE066F01020</t>
  </si>
  <si>
    <t>Aerospace &amp; Defense</t>
  </si>
  <si>
    <t>HDFC Bank Ltd.</t>
  </si>
  <si>
    <t>INE040A01034</t>
  </si>
  <si>
    <t>Oil &amp; Natural Gas Corporation Ltd.</t>
  </si>
  <si>
    <t>INE213A01029</t>
  </si>
  <si>
    <t>Oil</t>
  </si>
  <si>
    <t>State Bank of India</t>
  </si>
  <si>
    <t>INE062A01020</t>
  </si>
  <si>
    <t>Hindustan Copper Ltd.</t>
  </si>
  <si>
    <t>INE531E01026</t>
  </si>
  <si>
    <t>Non - Ferrous Metals</t>
  </si>
  <si>
    <t>The Federal Bank Ltd.</t>
  </si>
  <si>
    <t>INE171A01029</t>
  </si>
  <si>
    <t>Indian Railway Catering &amp;Tou. Corp. Ltd.</t>
  </si>
  <si>
    <t>INE335Y01020</t>
  </si>
  <si>
    <t>Leisure Services</t>
  </si>
  <si>
    <t>Axis Bank Ltd.</t>
  </si>
  <si>
    <t>INE238A01034</t>
  </si>
  <si>
    <t>GMR Airports Infrastructure Ltd.</t>
  </si>
  <si>
    <t>INE776C01039</t>
  </si>
  <si>
    <t>Transport Infrastructure</t>
  </si>
  <si>
    <t>Punjab National Bank</t>
  </si>
  <si>
    <t>INE160A01022</t>
  </si>
  <si>
    <t>Wipro Ltd.</t>
  </si>
  <si>
    <t>INE075A01022</t>
  </si>
  <si>
    <t>IT - Software</t>
  </si>
  <si>
    <t>NMDC Ltd.</t>
  </si>
  <si>
    <t>INE584A01023</t>
  </si>
  <si>
    <t>Minerals &amp; Mining</t>
  </si>
  <si>
    <t>Indus Towers Ltd.</t>
  </si>
  <si>
    <t>INE121J01017</t>
  </si>
  <si>
    <t>Adani Ports &amp; Special Economic Zone Ltd.</t>
  </si>
  <si>
    <t>INE742F01042</t>
  </si>
  <si>
    <t>ITC Ltd.</t>
  </si>
  <si>
    <t>INE154A01025</t>
  </si>
  <si>
    <t>Diversified FMCG</t>
  </si>
  <si>
    <t>NTPC Ltd.</t>
  </si>
  <si>
    <t>INE733E01010</t>
  </si>
  <si>
    <t>Power</t>
  </si>
  <si>
    <t>Infosys Ltd.</t>
  </si>
  <si>
    <t>INE009A01021</t>
  </si>
  <si>
    <t>Hindalco Industries Ltd.</t>
  </si>
  <si>
    <t>INE038A01020</t>
  </si>
  <si>
    <t>PVR Inox Ltd.</t>
  </si>
  <si>
    <t>INE191H01014</t>
  </si>
  <si>
    <t>Jindal Steel &amp; Power Ltd.</t>
  </si>
  <si>
    <t>INE749A01030</t>
  </si>
  <si>
    <t>Sun TV Network Ltd.</t>
  </si>
  <si>
    <t>INE424H01027</t>
  </si>
  <si>
    <t>United Breweries Ltd.</t>
  </si>
  <si>
    <t>INE686F01025</t>
  </si>
  <si>
    <t>Beverages</t>
  </si>
  <si>
    <t>REC Ltd.</t>
  </si>
  <si>
    <t>INE020B01018</t>
  </si>
  <si>
    <t>Finance</t>
  </si>
  <si>
    <t>Escorts Kubota Ltd.</t>
  </si>
  <si>
    <t>INE042A01014</t>
  </si>
  <si>
    <t>Agricultural, Commercial &amp; Construction Vehicles</t>
  </si>
  <si>
    <t>Aurobindo Pharma Ltd.</t>
  </si>
  <si>
    <t>INE406A01037</t>
  </si>
  <si>
    <t>Pharmaceuticals &amp; Biotechnology</t>
  </si>
  <si>
    <t>Indian Energy Exchange Ltd.</t>
  </si>
  <si>
    <t>INE022Q01020</t>
  </si>
  <si>
    <t>Capital Markets</t>
  </si>
  <si>
    <t>DLF Ltd.</t>
  </si>
  <si>
    <t>INE271C01023</t>
  </si>
  <si>
    <t>Realty</t>
  </si>
  <si>
    <t>Coal India Ltd.</t>
  </si>
  <si>
    <t>INE522F01014</t>
  </si>
  <si>
    <t>Consumable Fuels</t>
  </si>
  <si>
    <t>Power Finance Corporation Ltd.</t>
  </si>
  <si>
    <t>INE134E01011</t>
  </si>
  <si>
    <t>RBL Bank Ltd.</t>
  </si>
  <si>
    <t>INE976G01028</t>
  </si>
  <si>
    <t>The Ramco Cements Ltd.</t>
  </si>
  <si>
    <t>INE331A01037</t>
  </si>
  <si>
    <t>Cement &amp; Cement Products</t>
  </si>
  <si>
    <t>National Aluminium Company Ltd.</t>
  </si>
  <si>
    <t>INE139A01034</t>
  </si>
  <si>
    <t>Piramal Enterprises Ltd.</t>
  </si>
  <si>
    <t>INE140A01024</t>
  </si>
  <si>
    <t>Voltas Ltd.</t>
  </si>
  <si>
    <t>INE226A01021</t>
  </si>
  <si>
    <t>Consumer Durables</t>
  </si>
  <si>
    <t>Bharat Petroleum Corporation Ltd.</t>
  </si>
  <si>
    <t>INE029A01011</t>
  </si>
  <si>
    <t>Dalmia Bharat Ltd.</t>
  </si>
  <si>
    <t>INE00R701025</t>
  </si>
  <si>
    <t>Coforge Ltd.</t>
  </si>
  <si>
    <t>INE591G01017</t>
  </si>
  <si>
    <t>Manappuram Finance Ltd.</t>
  </si>
  <si>
    <t>INE522D01027</t>
  </si>
  <si>
    <t>Vedanta Ltd.</t>
  </si>
  <si>
    <t>INE205A01025</t>
  </si>
  <si>
    <t>Diversified Metals</t>
  </si>
  <si>
    <t>Cummins India Ltd.</t>
  </si>
  <si>
    <t>INE298A01020</t>
  </si>
  <si>
    <t>Industrial Products</t>
  </si>
  <si>
    <t>Tata Steel Ltd.</t>
  </si>
  <si>
    <t>INE081A01020</t>
  </si>
  <si>
    <t>Bajaj Finance Ltd.</t>
  </si>
  <si>
    <t>INE296A01024</t>
  </si>
  <si>
    <t>Bharat Forge Ltd.</t>
  </si>
  <si>
    <t>INE465A01025</t>
  </si>
  <si>
    <t>Eicher Motors Ltd.</t>
  </si>
  <si>
    <t>INE066A01021</t>
  </si>
  <si>
    <t>Dixon Technologies (India) Ltd.</t>
  </si>
  <si>
    <t>INE935N01020</t>
  </si>
  <si>
    <t>Tata Power Company Ltd.</t>
  </si>
  <si>
    <t>INE245A01021</t>
  </si>
  <si>
    <t>JK Cement Ltd.</t>
  </si>
  <si>
    <t>INE823G01014</t>
  </si>
  <si>
    <t>Ashok Leyland Ltd.</t>
  </si>
  <si>
    <t>INE208A01029</t>
  </si>
  <si>
    <t>IPCA Laboratories Ltd.</t>
  </si>
  <si>
    <t>INE571A01038</t>
  </si>
  <si>
    <t>GAIL (India) Ltd.</t>
  </si>
  <si>
    <t>INE129A01019</t>
  </si>
  <si>
    <t>Gas</t>
  </si>
  <si>
    <t>Lupin Ltd.</t>
  </si>
  <si>
    <t>INE326A01037</t>
  </si>
  <si>
    <t>Power Grid Corporation of India Ltd.</t>
  </si>
  <si>
    <t>INE752E01010</t>
  </si>
  <si>
    <t>ABB India Ltd.</t>
  </si>
  <si>
    <t>INE117A01022</t>
  </si>
  <si>
    <t>TVS Motor Company Ltd.</t>
  </si>
  <si>
    <t>INE494B01023</t>
  </si>
  <si>
    <t>Shriram Finance Ltd.</t>
  </si>
  <si>
    <t>INE721A01013</t>
  </si>
  <si>
    <t>Canara Bank</t>
  </si>
  <si>
    <t>INE476A01014</t>
  </si>
  <si>
    <t>Chambal Fertilizers &amp; Chemicals Ltd.</t>
  </si>
  <si>
    <t>INE085A01013</t>
  </si>
  <si>
    <t>Fertilizers &amp; Agrochemicals</t>
  </si>
  <si>
    <t>Dr. Lal Path Labs Ltd.</t>
  </si>
  <si>
    <t>INE600L01024</t>
  </si>
  <si>
    <t>Healthcare Services</t>
  </si>
  <si>
    <t>Multi Commodity Exchange Of India Ltd.</t>
  </si>
  <si>
    <t>INE745G01035</t>
  </si>
  <si>
    <t>LTIMindtree Ltd.</t>
  </si>
  <si>
    <t>INE214T01019</t>
  </si>
  <si>
    <t>Berger Paints (I) Ltd.</t>
  </si>
  <si>
    <t>INE463A01038</t>
  </si>
  <si>
    <t>Tata Consultancy Services Ltd.</t>
  </si>
  <si>
    <t>INE467B01029</t>
  </si>
  <si>
    <t>Divi's Laboratories Ltd.</t>
  </si>
  <si>
    <t>INE361B01024</t>
  </si>
  <si>
    <t>Kotak Mahindra Bank Ltd.</t>
  </si>
  <si>
    <t>INE237A01028</t>
  </si>
  <si>
    <t>Samvardhana Motherson International Ltd.</t>
  </si>
  <si>
    <t>INE775A01035</t>
  </si>
  <si>
    <t>Auto Components</t>
  </si>
  <si>
    <t>Havells India Ltd.</t>
  </si>
  <si>
    <t>INE176B01034</t>
  </si>
  <si>
    <t>Grasim Industries Ltd.</t>
  </si>
  <si>
    <t>INE047A01021</t>
  </si>
  <si>
    <t>Ambuja Cements Ltd.</t>
  </si>
  <si>
    <t>INE079A01024</t>
  </si>
  <si>
    <t>Oberoi Realty Ltd.</t>
  </si>
  <si>
    <t>INE093I01010</t>
  </si>
  <si>
    <t>City Union Bank Ltd.</t>
  </si>
  <si>
    <t>INE491A01021</t>
  </si>
  <si>
    <t>Trent Ltd.</t>
  </si>
  <si>
    <t>INE849A01020</t>
  </si>
  <si>
    <t>Retailing</t>
  </si>
  <si>
    <t>Cipla Ltd.</t>
  </si>
  <si>
    <t>INE059A01026</t>
  </si>
  <si>
    <t>Metropolis Healthcare Ltd.</t>
  </si>
  <si>
    <t>INE112L01020</t>
  </si>
  <si>
    <t>Hindustan Unilever Ltd.</t>
  </si>
  <si>
    <t>INE030A01027</t>
  </si>
  <si>
    <t>Deepak Nitrite Ltd.</t>
  </si>
  <si>
    <t>INE288B01029</t>
  </si>
  <si>
    <t>Chemicals &amp; Petrochemicals</t>
  </si>
  <si>
    <t>Glenmark Pharmaceuticals Ltd.</t>
  </si>
  <si>
    <t>INE935A01035</t>
  </si>
  <si>
    <t>JSW Steel Ltd.</t>
  </si>
  <si>
    <t>INE019A01038</t>
  </si>
  <si>
    <t>Bharat Electronics Ltd.</t>
  </si>
  <si>
    <t>INE263A01024</t>
  </si>
  <si>
    <t>IndusInd Bank Ltd.</t>
  </si>
  <si>
    <t>INE095A01012</t>
  </si>
  <si>
    <t>Can Fin Homes Ltd.</t>
  </si>
  <si>
    <t>INE477A01020</t>
  </si>
  <si>
    <t>Dr. Reddy's Laboratories Ltd.</t>
  </si>
  <si>
    <t>INE089A01023</t>
  </si>
  <si>
    <t>Dabur India Ltd.</t>
  </si>
  <si>
    <t>INE016A01026</t>
  </si>
  <si>
    <t>Personal Products</t>
  </si>
  <si>
    <t>Birlasoft Ltd.</t>
  </si>
  <si>
    <t>INE836A01035</t>
  </si>
  <si>
    <t>The India Cements Ltd.</t>
  </si>
  <si>
    <t>INE383A01012</t>
  </si>
  <si>
    <t>Indiamart Intermesh Ltd.</t>
  </si>
  <si>
    <t>INE933S01016</t>
  </si>
  <si>
    <t>Apollo Tyres Ltd.</t>
  </si>
  <si>
    <t>INE438A01022</t>
  </si>
  <si>
    <t>Aditya Birla Capital Ltd.</t>
  </si>
  <si>
    <t>INE674K01013</t>
  </si>
  <si>
    <t>Bajaj Finserv Ltd.</t>
  </si>
  <si>
    <t>INE918I01026</t>
  </si>
  <si>
    <t>The Indian Hotels Company Ltd.</t>
  </si>
  <si>
    <t>INE053A01029</t>
  </si>
  <si>
    <t>Laurus Labs Ltd.</t>
  </si>
  <si>
    <t>INE947Q01028</t>
  </si>
  <si>
    <t>L&amp;T Finance Holdings Ltd.</t>
  </si>
  <si>
    <t>INE498L01015</t>
  </si>
  <si>
    <t>LIC Housing Finance Ltd.</t>
  </si>
  <si>
    <t>INE115A01026</t>
  </si>
  <si>
    <t>SBI Cards &amp; Payment Services Ltd.</t>
  </si>
  <si>
    <t>INE018E01016</t>
  </si>
  <si>
    <t>Maruti Suzuki India Ltd.</t>
  </si>
  <si>
    <t>INE585B01010</t>
  </si>
  <si>
    <t>Sun Pharmaceutical Industries Ltd.</t>
  </si>
  <si>
    <t>INE044A01036</t>
  </si>
  <si>
    <t>Biocon Ltd.</t>
  </si>
  <si>
    <t>INE376G01013</t>
  </si>
  <si>
    <t>IDFC Ltd.</t>
  </si>
  <si>
    <t>INE043D01016</t>
  </si>
  <si>
    <t>Tata Chemicals Ltd.</t>
  </si>
  <si>
    <t>INE092A01019</t>
  </si>
  <si>
    <t>Gujarat Narmada Valley Fert &amp; Chem Ltd.</t>
  </si>
  <si>
    <t>INE113A01013</t>
  </si>
  <si>
    <t>Max Financial Services Ltd.</t>
  </si>
  <si>
    <t>INE180A01020</t>
  </si>
  <si>
    <t>Insurance</t>
  </si>
  <si>
    <t>ICICI Lombard General Insurance Co. Ltd.</t>
  </si>
  <si>
    <t>INE765G01017</t>
  </si>
  <si>
    <t>Syngene International Ltd.</t>
  </si>
  <si>
    <t>INE398R01022</t>
  </si>
  <si>
    <t>Aarti Industries Ltd.</t>
  </si>
  <si>
    <t>INE769A01020</t>
  </si>
  <si>
    <t>HDFC Asset Management Company Ltd.</t>
  </si>
  <si>
    <t>INE127D01025</t>
  </si>
  <si>
    <t>Tech Mahindra Ltd.</t>
  </si>
  <si>
    <t>INE669C01036</t>
  </si>
  <si>
    <t>Polycab India Ltd.</t>
  </si>
  <si>
    <t>INE455K01017</t>
  </si>
  <si>
    <t>Zydus Lifesciences Ltd.</t>
  </si>
  <si>
    <t>INE010B01027</t>
  </si>
  <si>
    <t>Balkrishna Industries Ltd.</t>
  </si>
  <si>
    <t>INE787D01026</t>
  </si>
  <si>
    <t>Indian Oil Corporation Ltd.</t>
  </si>
  <si>
    <t>INE242A01010</t>
  </si>
  <si>
    <t>Crompton Greaves Cons Electrical Ltd.</t>
  </si>
  <si>
    <t>INE299U01018</t>
  </si>
  <si>
    <t>Astral Ltd.</t>
  </si>
  <si>
    <t>INE006I01046</t>
  </si>
  <si>
    <t>United Spirits Ltd.</t>
  </si>
  <si>
    <t>INE854D01024</t>
  </si>
  <si>
    <t>IDFC First Bank Ltd.</t>
  </si>
  <si>
    <t>INE092T01019</t>
  </si>
  <si>
    <t>Titan Company Ltd.</t>
  </si>
  <si>
    <t>INE280A01028</t>
  </si>
  <si>
    <t>Page Industries Ltd.</t>
  </si>
  <si>
    <t>INE761H01022</t>
  </si>
  <si>
    <t>Textiles &amp; Apparels</t>
  </si>
  <si>
    <t>Tata Consumer Products Ltd.</t>
  </si>
  <si>
    <t>INE192A01025</t>
  </si>
  <si>
    <t>Agricultural Food &amp; other Products</t>
  </si>
  <si>
    <t>Marico Ltd.</t>
  </si>
  <si>
    <t>INE196A01026</t>
  </si>
  <si>
    <t>Siemens Ltd.</t>
  </si>
  <si>
    <t>INE003A01024</t>
  </si>
  <si>
    <t>Larsen &amp; Toubro Ltd.</t>
  </si>
  <si>
    <t>INE018A01030</t>
  </si>
  <si>
    <t>Construction</t>
  </si>
  <si>
    <t>SBI Life Insurance Company Ltd.</t>
  </si>
  <si>
    <t>INE123W01016</t>
  </si>
  <si>
    <t>InterGlobe Aviation Ltd.</t>
  </si>
  <si>
    <t>INE646L01027</t>
  </si>
  <si>
    <t>Transport Services</t>
  </si>
  <si>
    <t>Mahanagar Gas Ltd.</t>
  </si>
  <si>
    <t>INE002S01010</t>
  </si>
  <si>
    <t>Petronet LNG Ltd.</t>
  </si>
  <si>
    <t>INE347G01014</t>
  </si>
  <si>
    <t>Asian Paints Ltd.</t>
  </si>
  <si>
    <t>INE021A01026</t>
  </si>
  <si>
    <t>Gujarat Gas Ltd.</t>
  </si>
  <si>
    <t>INE844O01030</t>
  </si>
  <si>
    <t>UPL Ltd.</t>
  </si>
  <si>
    <t>INE628A01036</t>
  </si>
  <si>
    <t>Exide Industries Ltd.</t>
  </si>
  <si>
    <t>INE302A01020</t>
  </si>
  <si>
    <t>Apollo Hospitals Enterprise Ltd.</t>
  </si>
  <si>
    <t>INE437A01024</t>
  </si>
  <si>
    <t>SRF Ltd.</t>
  </si>
  <si>
    <t>INE647A01010</t>
  </si>
  <si>
    <t>Nestle India Ltd.</t>
  </si>
  <si>
    <t>INE239A01016</t>
  </si>
  <si>
    <t>Food Products</t>
  </si>
  <si>
    <t>Oracle Financial Services Software Ltd.</t>
  </si>
  <si>
    <t>INE881D01027</t>
  </si>
  <si>
    <t>Shree Cement Ltd.</t>
  </si>
  <si>
    <t>INE070A01015</t>
  </si>
  <si>
    <t>Navin Fluorine International Ltd.</t>
  </si>
  <si>
    <t>INE048G01026</t>
  </si>
  <si>
    <t>Balrampur Chini Mills Ltd.</t>
  </si>
  <si>
    <t>INE119A01028</t>
  </si>
  <si>
    <t>L&amp;T Technology Services Ltd.</t>
  </si>
  <si>
    <t>INE010V01017</t>
  </si>
  <si>
    <t>IT - Services</t>
  </si>
  <si>
    <t>ACC Ltd.</t>
  </si>
  <si>
    <t>INE012A01025</t>
  </si>
  <si>
    <t>Container Corporation Of India Ltd.</t>
  </si>
  <si>
    <t>INE111A01025</t>
  </si>
  <si>
    <t>Aditya Birla Fashion and Retail Ltd.</t>
  </si>
  <si>
    <t>INE647O01011</t>
  </si>
  <si>
    <t>Abbott India Ltd.</t>
  </si>
  <si>
    <t>INE358A01014</t>
  </si>
  <si>
    <t>Bosch Ltd.</t>
  </si>
  <si>
    <t>INE323A01026</t>
  </si>
  <si>
    <t>ICICI Prudential Life Insurance Co Ltd.</t>
  </si>
  <si>
    <t>INE726G01019</t>
  </si>
  <si>
    <t>P I INDUSTRIES LIMITED</t>
  </si>
  <si>
    <t>INE603J01030</t>
  </si>
  <si>
    <t>Pidilite Industries Ltd.</t>
  </si>
  <si>
    <t>INE318A01026</t>
  </si>
  <si>
    <t>HCL Technologies Ltd.</t>
  </si>
  <si>
    <t>INE860A01027</t>
  </si>
  <si>
    <t>Godrej Properties Ltd.</t>
  </si>
  <si>
    <t>INE484J01027</t>
  </si>
  <si>
    <t>Atul Ltd.</t>
  </si>
  <si>
    <t>INE100A01010</t>
  </si>
  <si>
    <t>Hero MotoCorp Ltd.</t>
  </si>
  <si>
    <t>INE158A01026</t>
  </si>
  <si>
    <t>MRF Ltd.</t>
  </si>
  <si>
    <t>INE883A01011</t>
  </si>
  <si>
    <t>Granules India Ltd.</t>
  </si>
  <si>
    <t>INE101D01020</t>
  </si>
  <si>
    <t>Alkem Laboratories Ltd.</t>
  </si>
  <si>
    <t>INE540L01014</t>
  </si>
  <si>
    <t>Indraprastha Gas Ltd.</t>
  </si>
  <si>
    <t>INE203G01027</t>
  </si>
  <si>
    <t>Bata India Ltd.</t>
  </si>
  <si>
    <t>INE176A01028</t>
  </si>
  <si>
    <t>Coromandel International Ltd.</t>
  </si>
  <si>
    <t>INE169A01031</t>
  </si>
  <si>
    <t>Mahindra &amp; Mahindra Ltd.</t>
  </si>
  <si>
    <t>INE101A01026</t>
  </si>
  <si>
    <t>Info Edge (India) Ltd.</t>
  </si>
  <si>
    <t>INE663F01024</t>
  </si>
  <si>
    <t>Delta Corp Ltd.</t>
  </si>
  <si>
    <t>INE124G01033</t>
  </si>
  <si>
    <t>(b) Unlisted</t>
  </si>
  <si>
    <t>Derivatives</t>
  </si>
  <si>
    <t>(a) Index/Stock Future</t>
  </si>
  <si>
    <t>Delta Corp Ltd.25/01/2024</t>
  </si>
  <si>
    <t>Info Edge (India) Ltd.25/01/2024</t>
  </si>
  <si>
    <t>Mahindra &amp; Mahindra Ltd.25/01/2024</t>
  </si>
  <si>
    <t>Coromandel International Ltd.25/01/2024</t>
  </si>
  <si>
    <t>Bata India Ltd.25/01/2024</t>
  </si>
  <si>
    <t>Indraprastha Gas Ltd.25/01/2024</t>
  </si>
  <si>
    <t>Alkem Laboratories Ltd.25/01/2024</t>
  </si>
  <si>
    <t>Granules India Ltd.25/01/2024</t>
  </si>
  <si>
    <t>MRF Ltd.25/01/2024</t>
  </si>
  <si>
    <t>Hero MotoCorp Ltd.25/01/2024</t>
  </si>
  <si>
    <t>Atul Ltd.25/01/2024</t>
  </si>
  <si>
    <t>Godrej Properties Ltd.25/01/2024</t>
  </si>
  <si>
    <t>HCL Technologies Ltd.25/01/2024</t>
  </si>
  <si>
    <t>Pidilite Industries Ltd.25/01/2024</t>
  </si>
  <si>
    <t>P I INDUSTRIES LIMITED25/01/2024</t>
  </si>
  <si>
    <t>ICICI Prudential Life Insurance Co Ltd.25/01/2024</t>
  </si>
  <si>
    <t>Bosch Ltd.25/01/2024</t>
  </si>
  <si>
    <t>Abbott India Ltd.25/01/2024</t>
  </si>
  <si>
    <t>Aditya Birla Fashion and Retail Ltd.25/01/2024</t>
  </si>
  <si>
    <t>Container Corporation Of India Ltd.25/01/2024</t>
  </si>
  <si>
    <t>ACC Ltd.25/01/2024</t>
  </si>
  <si>
    <t>L&amp;T Technology Services Ltd.25/01/2024</t>
  </si>
  <si>
    <t>Balrampur Chini Mills Ltd.25/01/2024</t>
  </si>
  <si>
    <t>Vodafone Idea Ltd.29/02/2024</t>
  </si>
  <si>
    <t>Navin Fluorine International Ltd.25/01/2024</t>
  </si>
  <si>
    <t>Shree Cement Ltd.25/01/2024</t>
  </si>
  <si>
    <t>Oracle Financial Services Software Ltd.25/01/2024</t>
  </si>
  <si>
    <t>Nestle India Ltd.25/01/2024</t>
  </si>
  <si>
    <t>SRF Ltd.25/01/2024</t>
  </si>
  <si>
    <t>Apollo Hospitals Enterprise Ltd.25/01/2024</t>
  </si>
  <si>
    <t>Exide Industries Ltd.25/01/2024</t>
  </si>
  <si>
    <t>UPL Ltd.25/01/2024</t>
  </si>
  <si>
    <t>Gujarat Gas Ltd.25/01/2024</t>
  </si>
  <si>
    <t>Asian Paints Ltd.25/01/2024</t>
  </si>
  <si>
    <t>Petronet LNG Ltd.25/01/2024</t>
  </si>
  <si>
    <t>Mahanagar Gas Ltd.25/01/2024</t>
  </si>
  <si>
    <t>InterGlobe Aviation Ltd.25/01/2024</t>
  </si>
  <si>
    <t>SBI Life Insurance Company Ltd.25/01/2024</t>
  </si>
  <si>
    <t>Larsen &amp; Toubro Ltd.25/01/2024</t>
  </si>
  <si>
    <t>Siemens Ltd.25/01/2024</t>
  </si>
  <si>
    <t>Tata Consumer Products Ltd.25/01/2024</t>
  </si>
  <si>
    <t>Marico Ltd.25/01/2024</t>
  </si>
  <si>
    <t>Page Industries Ltd.25/01/2024</t>
  </si>
  <si>
    <t>Titan Company Ltd.25/01/2024</t>
  </si>
  <si>
    <t>IDFC First Bank Ltd.25/01/2024</t>
  </si>
  <si>
    <t>United Spirits Ltd.25/01/2024</t>
  </si>
  <si>
    <t>Astral Ltd.25/01/2024</t>
  </si>
  <si>
    <t>Crompton Greaves Cons Electrical Ltd.25/01/2024</t>
  </si>
  <si>
    <t>Indian Oil Corporation Ltd.25/01/2024</t>
  </si>
  <si>
    <t>Balkrishna Industries Ltd.25/01/2024</t>
  </si>
  <si>
    <t>Zydus Lifesciences Ltd.25/01/2024</t>
  </si>
  <si>
    <t>Polycab India Ltd.25/01/2024</t>
  </si>
  <si>
    <t>Tech Mahindra Ltd.25/01/2024</t>
  </si>
  <si>
    <t>HDFC Asset Management Company Ltd.25/01/2024</t>
  </si>
  <si>
    <t>Aarti Industries Ltd.25/01/2024</t>
  </si>
  <si>
    <t>Syngene International Ltd.25/01/2024</t>
  </si>
  <si>
    <t>ICICI Lombard General Insurance Co. Ltd.25/01/2024</t>
  </si>
  <si>
    <t>Max Financial Services Ltd.25/01/2024</t>
  </si>
  <si>
    <t>Gujarat Narmada Valley Fert &amp; Chem Ltd.25/01/2024</t>
  </si>
  <si>
    <t>Tata Chemicals Ltd.25/01/2024</t>
  </si>
  <si>
    <t>IDFC Ltd.25/01/2024</t>
  </si>
  <si>
    <t>Biocon Ltd.25/01/2024</t>
  </si>
  <si>
    <t>Sun Pharmaceutical Industries Ltd.25/01/2024</t>
  </si>
  <si>
    <t>Maruti Suzuki India Ltd.25/01/2024</t>
  </si>
  <si>
    <t>SBI Cards &amp; Payment Services Ltd.25/01/2024</t>
  </si>
  <si>
    <t>LIC Housing Finance Ltd.25/01/2024</t>
  </si>
  <si>
    <t>L&amp;T Finance Holdings Ltd.25/01/2024</t>
  </si>
  <si>
    <t>Laurus Labs Ltd.25/01/2024</t>
  </si>
  <si>
    <t>The Indian Hotels Company Ltd.25/01/2024</t>
  </si>
  <si>
    <t>Bajaj Finserv Ltd.25/01/2024</t>
  </si>
  <si>
    <t>Aditya Birla Capital Ltd.25/01/2024</t>
  </si>
  <si>
    <t>Apollo Tyres Ltd.25/01/2024</t>
  </si>
  <si>
    <t>Indiamart Intermesh Ltd.25/01/2024</t>
  </si>
  <si>
    <t>The India Cements Ltd.25/01/2024</t>
  </si>
  <si>
    <t>Birlasoft Ltd.25/01/2024</t>
  </si>
  <si>
    <t>Dabur India Ltd.25/01/2024</t>
  </si>
  <si>
    <t>Dr. Reddy's Laboratories Ltd.25/01/2024</t>
  </si>
  <si>
    <t>Can Fin Homes Ltd.25/01/2024</t>
  </si>
  <si>
    <t>IndusInd Bank Ltd.25/01/2024</t>
  </si>
  <si>
    <t>Bharat Electronics Ltd.25/01/2024</t>
  </si>
  <si>
    <t>JSW Steel Ltd.25/01/2024</t>
  </si>
  <si>
    <t>Deepak Nitrite Ltd.25/01/2024</t>
  </si>
  <si>
    <t>Glenmark Pharmaceuticals Ltd.25/01/2024</t>
  </si>
  <si>
    <t>Hindustan Unilever Ltd.25/01/2024</t>
  </si>
  <si>
    <t>Metropolis Healthcare Ltd.25/01/2024</t>
  </si>
  <si>
    <t>Cipla Ltd.25/01/2024</t>
  </si>
  <si>
    <t>Oberoi Realty Ltd.25/01/2024</t>
  </si>
  <si>
    <t>Trent Ltd.25/01/2024</t>
  </si>
  <si>
    <t>City Union Bank Ltd.25/01/2024</t>
  </si>
  <si>
    <t>Ambuja Cements Ltd.25/01/2024</t>
  </si>
  <si>
    <t>Grasim Industries Ltd.25/01/2024</t>
  </si>
  <si>
    <t>Havells India Ltd.25/01/2024</t>
  </si>
  <si>
    <t>Samvardhana Motherson International Ltd.25/01/2024</t>
  </si>
  <si>
    <t>Kotak Mahindra Bank Ltd.25/01/2024</t>
  </si>
  <si>
    <t>Tata Consultancy Services Ltd.25/01/2024</t>
  </si>
  <si>
    <t>Divi's Laboratories Ltd.25/01/2024</t>
  </si>
  <si>
    <t>Berger Paints (I) Ltd.25/01/2024</t>
  </si>
  <si>
    <t>LTIMindtree Ltd.25/01/2024</t>
  </si>
  <si>
    <t>Multi Commodity Exchange Of India Ltd.25/01/2024</t>
  </si>
  <si>
    <t>Dr. Lal Path Labs Ltd.25/01/2024</t>
  </si>
  <si>
    <t>Chambal Fertilizers &amp; Chemicals Ltd.25/01/2024</t>
  </si>
  <si>
    <t>Canara Bank25/01/2024</t>
  </si>
  <si>
    <t>Shriram Finance Ltd.25/01/2024</t>
  </si>
  <si>
    <t>TVS Motor Company Ltd.25/01/2024</t>
  </si>
  <si>
    <t>ABB India Ltd.25/01/2024</t>
  </si>
  <si>
    <t>Power Grid Corporation of India Ltd.25/01/2024</t>
  </si>
  <si>
    <t>Lupin Ltd.25/01/2024</t>
  </si>
  <si>
    <t>GAIL (India) Ltd.25/01/2024</t>
  </si>
  <si>
    <t>IPCA Laboratories Ltd.25/01/2024</t>
  </si>
  <si>
    <t>Ashok Leyland Ltd.25/01/2024</t>
  </si>
  <si>
    <t>JK Cement Ltd.25/01/2024</t>
  </si>
  <si>
    <t>Tata Power Company Ltd.25/01/2024</t>
  </si>
  <si>
    <t>Dixon Technologies (India) Ltd.25/01/2024</t>
  </si>
  <si>
    <t>Eicher Motors Ltd.25/01/2024</t>
  </si>
  <si>
    <t>Bharat Forge Ltd.25/01/2024</t>
  </si>
  <si>
    <t>Bajaj Finance Ltd.25/01/2024</t>
  </si>
  <si>
    <t>Tata Steel Ltd.25/01/2024</t>
  </si>
  <si>
    <t>Cummins India Ltd.25/01/2024</t>
  </si>
  <si>
    <t>Vedanta Ltd.25/01/2024</t>
  </si>
  <si>
    <t>Manappuram Finance Ltd.25/01/2024</t>
  </si>
  <si>
    <t>Coforge Ltd.25/01/2024</t>
  </si>
  <si>
    <t>Dalmia Bharat Ltd.25/01/2024</t>
  </si>
  <si>
    <t>Bharat Petroleum Corporation Ltd.25/01/2024</t>
  </si>
  <si>
    <t>Voltas Ltd.25/01/2024</t>
  </si>
  <si>
    <t>Piramal Enterprises Ltd.25/01/2024</t>
  </si>
  <si>
    <t>National Aluminium Company Ltd.25/01/2024</t>
  </si>
  <si>
    <t>The Ramco Cements Ltd.25/01/2024</t>
  </si>
  <si>
    <t>RBL Bank Ltd.25/01/2024</t>
  </si>
  <si>
    <t>Power Finance Corporation Ltd.25/01/2024</t>
  </si>
  <si>
    <t>DLF Ltd.25/01/2024</t>
  </si>
  <si>
    <t>Coal India Ltd.25/01/2024</t>
  </si>
  <si>
    <t>Indian Energy Exchange Ltd.25/01/2024</t>
  </si>
  <si>
    <t>Aurobindo Pharma Ltd.25/01/2024</t>
  </si>
  <si>
    <t>Escorts Kubota Ltd.25/01/2024</t>
  </si>
  <si>
    <t>REC Ltd.25/01/2024</t>
  </si>
  <si>
    <t>United Breweries Ltd.25/01/2024</t>
  </si>
  <si>
    <t>Sun TV Network Ltd.25/01/2024</t>
  </si>
  <si>
    <t>Jindal Steel &amp; Power Ltd.25/01/2024</t>
  </si>
  <si>
    <t>PVR Inox Ltd.25/01/2024</t>
  </si>
  <si>
    <t>Hindalco Industries Ltd.25/01/2024</t>
  </si>
  <si>
    <t>Infosys Ltd.25/01/2024</t>
  </si>
  <si>
    <t>NTPC Ltd.25/01/2024</t>
  </si>
  <si>
    <t>ITC Ltd.25/01/2024</t>
  </si>
  <si>
    <t>Adani Ports &amp; Special Economic Zone Ltd.25/01/2024</t>
  </si>
  <si>
    <t>Indus Towers Ltd.25/01/2024</t>
  </si>
  <si>
    <t>NMDC Ltd.25/01/2024</t>
  </si>
  <si>
    <t>Wipro Ltd.25/01/2024</t>
  </si>
  <si>
    <t>Punjab National Bank25/01/2024</t>
  </si>
  <si>
    <t>GMR Airports Infrastructure Ltd.25/01/2024</t>
  </si>
  <si>
    <t>Indian Railway Catering &amp;Tou. Corp. Ltd.25/01/2024</t>
  </si>
  <si>
    <t>Axis Bank Ltd.25/01/2024</t>
  </si>
  <si>
    <t>The Federal Bank Ltd.25/01/2024</t>
  </si>
  <si>
    <t>Hindustan Copper Ltd.25/01/2024</t>
  </si>
  <si>
    <t>State Bank of India25/01/2024</t>
  </si>
  <si>
    <t>Oil &amp; Natural Gas Corporation Ltd.25/01/2024</t>
  </si>
  <si>
    <t>HDFC Bank Ltd.25/01/2024</t>
  </si>
  <si>
    <t>Hindustan Aeronautics Ltd.25/01/2024</t>
  </si>
  <si>
    <t>Bandhan Bank Ltd.25/01/2024</t>
  </si>
  <si>
    <t>Hindustan Petroleum Corporation Ltd.25/01/2024</t>
  </si>
  <si>
    <t>Bharti Airtel Ltd.25/01/2024</t>
  </si>
  <si>
    <t>ICICI Bank Ltd.25/01/2024</t>
  </si>
  <si>
    <t>Zee Entertainment Enterprises Ltd.25/01/2024</t>
  </si>
  <si>
    <t>Reliance Industries Ltd.25/01/2024</t>
  </si>
  <si>
    <t>Vodafone Idea Ltd.25/01/2024</t>
  </si>
  <si>
    <t>Tata Motors Ltd.25/01/2024</t>
  </si>
  <si>
    <t>Steel Authority of India Ltd.25/01/2024</t>
  </si>
  <si>
    <t>Bharat Heavy Electricals Ltd.25/01/2024</t>
  </si>
  <si>
    <t>Bank of Baroda25/01/2024</t>
  </si>
  <si>
    <t>Adani Enterprises Ltd.25/01/2024</t>
  </si>
  <si>
    <t>5.23% NABARD NCD RED 31-01-2025**</t>
  </si>
  <si>
    <t>INE261F08DI1</t>
  </si>
  <si>
    <t>6.69% GOVT OF INDIA RED 27-06-2024</t>
  </si>
  <si>
    <t>IN0020220052</t>
  </si>
  <si>
    <t>364 DAYS TBILL RED 14-11-2024</t>
  </si>
  <si>
    <t>IN002023Z356</t>
  </si>
  <si>
    <t>364 DAYS TBILL RED 29-02-2024</t>
  </si>
  <si>
    <t>IN002022Z481</t>
  </si>
  <si>
    <t>364 DAYS TBILL RED 14-03-2024</t>
  </si>
  <si>
    <t>IN002022Z507</t>
  </si>
  <si>
    <t>364 DAYS TBILL RED 15-02-2024</t>
  </si>
  <si>
    <t>IN002022Z465</t>
  </si>
  <si>
    <t>364 DAYS TBILL RED 07-03-2024</t>
  </si>
  <si>
    <t>IN002022Z499</t>
  </si>
  <si>
    <t>182  DAYS TBILL RED 21-03-2024</t>
  </si>
  <si>
    <t>IN002023Y268</t>
  </si>
  <si>
    <t>364 DAYS TBILL RED 22-03-2024</t>
  </si>
  <si>
    <t>IN002022Z515</t>
  </si>
  <si>
    <t>364 DAYS TBILL RED 29-03-2024</t>
  </si>
  <si>
    <t>IN002022Z523</t>
  </si>
  <si>
    <t>182 DAYS TBILL RED 20-06-2024</t>
  </si>
  <si>
    <t>IN002023Y391</t>
  </si>
  <si>
    <t>364 DAYS TBILL RED 10-10-2024</t>
  </si>
  <si>
    <t>IN002023Z307</t>
  </si>
  <si>
    <t>364 DAYS TBILL RED 26-01-2024</t>
  </si>
  <si>
    <t>IN002022Z432</t>
  </si>
  <si>
    <t>364 DAYS TBILL RED 08-02-2024</t>
  </si>
  <si>
    <t>IN002022Z457</t>
  </si>
  <si>
    <t>364 DAYS TBILL RED 03-10-2024</t>
  </si>
  <si>
    <t>IN002023Z299</t>
  </si>
  <si>
    <t>364 DAYS TBILL RED 04-01-2024</t>
  </si>
  <si>
    <t>IN002022Z408</t>
  </si>
  <si>
    <t>182 DAYS TBILL RED 11-01-2024</t>
  </si>
  <si>
    <t>IN002023Y151</t>
  </si>
  <si>
    <t>NABARD CD RED 23-01-2024#**</t>
  </si>
  <si>
    <t>INE261F16686</t>
  </si>
  <si>
    <t>HDFC BANK CD RED 20-03-2024#**</t>
  </si>
  <si>
    <t>INE040A16DU8</t>
  </si>
  <si>
    <t>HDFC BANK CD RED 06-12-2024#**</t>
  </si>
  <si>
    <t>INE040A16EH3</t>
  </si>
  <si>
    <t>SIDBI CD RED 11-12-2024#**</t>
  </si>
  <si>
    <t>INE556F16AM5</t>
  </si>
  <si>
    <t>HDFC BANK CD RED 05-02-2024#**</t>
  </si>
  <si>
    <t>INE040A16DT0</t>
  </si>
  <si>
    <t>ICICI SECURITIES CP RED 30-04-2024**</t>
  </si>
  <si>
    <t>INE763G14RD3</t>
  </si>
  <si>
    <t>ADITYA BIRLA FIN LTD CP RED 30-01-2024**</t>
  </si>
  <si>
    <t>INE860H141Q2</t>
  </si>
  <si>
    <t>ICICI SECURITIES CP RED 31-01-2024**</t>
  </si>
  <si>
    <t>INE763G14OO7</t>
  </si>
  <si>
    <t>AXIS FINANCE LTD CP RED 28-02-2024**</t>
  </si>
  <si>
    <t>INE891K14MB9</t>
  </si>
  <si>
    <t>KOTAK MAHINDRA INVEST CP RED 14-06-2024**</t>
  </si>
  <si>
    <t>INE975F14YW1</t>
  </si>
  <si>
    <t>BAJAJ FINANCE LTD CP RED 29-08-2024**</t>
  </si>
  <si>
    <t>INE296A14VO6</t>
  </si>
  <si>
    <t>HDFC BANK LTD. CP RED 26-02-2024**</t>
  </si>
  <si>
    <t>INE040A14235</t>
  </si>
  <si>
    <t>EDELWEISS LIQUID FUND - DIRECT PL -GR</t>
  </si>
  <si>
    <t>INF754K01GM4</t>
  </si>
  <si>
    <t>Net Receivables/(Payables) include Net Current Assets as well as the Mark to Market on derivative trades.</t>
  </si>
  <si>
    <t>7. Portfolio Turnover Ratio</t>
  </si>
  <si>
    <t>Edelweiss Arbitrage Fund</t>
  </si>
  <si>
    <t>PORTFOLIO STATEMENT OF EDELWEISS BALANCED ADVANTAGE FUND AS ON DECEMBER 31, 2023</t>
  </si>
  <si>
    <t>(An open ended dynamic asset allocation fund)</t>
  </si>
  <si>
    <t>Britannia Industries Ltd.</t>
  </si>
  <si>
    <t>INE216A01030</t>
  </si>
  <si>
    <t>Brigade Enterprises Ltd.</t>
  </si>
  <si>
    <t>INE791I01019</t>
  </si>
  <si>
    <t>Zomato Ltd.</t>
  </si>
  <si>
    <t>INE758T01015</t>
  </si>
  <si>
    <t>Indian Bank</t>
  </si>
  <si>
    <t>INE562A01011</t>
  </si>
  <si>
    <t>Godrej Consumer Products Ltd.</t>
  </si>
  <si>
    <t>INE102D01028</t>
  </si>
  <si>
    <t>Kajaria Ceramics Ltd.</t>
  </si>
  <si>
    <t>INE217B01036</t>
  </si>
  <si>
    <t>Colgate Palmolive (India) Ltd.</t>
  </si>
  <si>
    <t>INE259A01022</t>
  </si>
  <si>
    <t>3M India Ltd.</t>
  </si>
  <si>
    <t>INE470A01017</t>
  </si>
  <si>
    <t>Diversified</t>
  </si>
  <si>
    <t>Torrent Power Ltd.</t>
  </si>
  <si>
    <t>INE813H01021</t>
  </si>
  <si>
    <t>Tata Elxsi Ltd.</t>
  </si>
  <si>
    <t>INE670A01012</t>
  </si>
  <si>
    <t>Creditaccess Grameen Ltd.</t>
  </si>
  <si>
    <t>INE741K01010</t>
  </si>
  <si>
    <t>Avenue Supermarts Ltd.</t>
  </si>
  <si>
    <t>INE192R01011</t>
  </si>
  <si>
    <t>Mphasis Ltd.</t>
  </si>
  <si>
    <t>INE356A01018</t>
  </si>
  <si>
    <t>Sona BLW Precision Forgings Ltd.</t>
  </si>
  <si>
    <t>INE073K01018</t>
  </si>
  <si>
    <t>AIA Engineering Ltd.</t>
  </si>
  <si>
    <t>INE212H01026</t>
  </si>
  <si>
    <t>UNO Minda Ltd.</t>
  </si>
  <si>
    <t>INE405E01023</t>
  </si>
  <si>
    <t>Supreme Industries Ltd.</t>
  </si>
  <si>
    <t>INE195A01028</t>
  </si>
  <si>
    <t>Cholamandalam Financial Holdings Ltd.</t>
  </si>
  <si>
    <t>INE149A01033</t>
  </si>
  <si>
    <t>Go Fashion (India) Ltd.</t>
  </si>
  <si>
    <t>INE0BJS01011</t>
  </si>
  <si>
    <t>Craftsman Automation Ltd.</t>
  </si>
  <si>
    <t>INE00LO01017</t>
  </si>
  <si>
    <t>Avalon Technologies Ltd.</t>
  </si>
  <si>
    <t>INE0LCL01028</t>
  </si>
  <si>
    <t>Westlife Foodworld Ltd.</t>
  </si>
  <si>
    <t>INE274F01020</t>
  </si>
  <si>
    <t>JSW Energy Ltd.</t>
  </si>
  <si>
    <t>INE121E01018</t>
  </si>
  <si>
    <t>Max Healthcare Institute Ltd.</t>
  </si>
  <si>
    <t>INE027H01010</t>
  </si>
  <si>
    <t>Sundaram Finance Ltd.</t>
  </si>
  <si>
    <t>INE660A01013</t>
  </si>
  <si>
    <t>Prestige Estates Projects Ltd.</t>
  </si>
  <si>
    <t>INE811K01011</t>
  </si>
  <si>
    <t>Ultratech Cement Ltd.</t>
  </si>
  <si>
    <t>INE481G01011</t>
  </si>
  <si>
    <t>BROOKFIELD INDIA REAL ESTATE TRUST</t>
  </si>
  <si>
    <t>INE0FDU25010</t>
  </si>
  <si>
    <t>JSW Infrastructure Ltd.</t>
  </si>
  <si>
    <t>INE880J01026</t>
  </si>
  <si>
    <t>Innova Captab Ltd.</t>
  </si>
  <si>
    <t>INE0DUT01020</t>
  </si>
  <si>
    <t>Persistent Systems Ltd.</t>
  </si>
  <si>
    <t>INE262H01013</t>
  </si>
  <si>
    <t>(c) Investment - CCD</t>
  </si>
  <si>
    <t>7.5% CHOLAMANDALM INV &amp; FIN CCD 30-09-26**</t>
  </si>
  <si>
    <t>INE121A08PJ0</t>
  </si>
  <si>
    <t>Persistent Systems Ltd.25/01/2024</t>
  </si>
  <si>
    <t>Ultratech Cement Ltd.25/01/2024</t>
  </si>
  <si>
    <t>Mphasis Ltd.25/01/2024</t>
  </si>
  <si>
    <t>(B)Index / Stock Option</t>
  </si>
  <si>
    <t>CALL RELIANCE INDUS LTD 25/01/2024 2680</t>
  </si>
  <si>
    <t>SHARE OPTIONS</t>
  </si>
  <si>
    <t>CALL BHARTI AIRTEL LTD 25/01/2024 1040</t>
  </si>
  <si>
    <t>7.51% RECL NCD SR221 RED 31-07-2026**</t>
  </si>
  <si>
    <t>INE020B08EI8</t>
  </si>
  <si>
    <t>7.59% POWER FIN NCD SR 221B R 17-01-2028**</t>
  </si>
  <si>
    <t>INE134E08LX5</t>
  </si>
  <si>
    <t>7.99% HDB FIN SR A1 FX 189 NCD R16-03-26**</t>
  </si>
  <si>
    <t>INE756I07EO2</t>
  </si>
  <si>
    <t>7.70% PFC SR BS227A NCD RED 15-09-2026**</t>
  </si>
  <si>
    <t>INE134E08MK0</t>
  </si>
  <si>
    <t>8.2% IND GR TRU SR V CAT III&amp;IV 06-05-31**</t>
  </si>
  <si>
    <t>INE219X07264</t>
  </si>
  <si>
    <t>7.40% IND GR TRU SR K 26-12-25 C 270925**</t>
  </si>
  <si>
    <t>INE219X07132</t>
  </si>
  <si>
    <t>EDEL CRIS PSU+ SDL 50:50 OCT-25 IDX GDP</t>
  </si>
  <si>
    <t>INF754K01OG0</t>
  </si>
  <si>
    <t>Direct plan -Quarterly IDCW option</t>
  </si>
  <si>
    <t>Regular Plan -Quarterly IDCW option</t>
  </si>
  <si>
    <t>Direct Plan - Quarterly IDCW</t>
  </si>
  <si>
    <t>Direct Plan – Monthly IDCW</t>
  </si>
  <si>
    <t>Regular Plan - Monthly IDCW</t>
  </si>
  <si>
    <t>Regular Plan - Quarterly IDCW</t>
  </si>
  <si>
    <t>Edelweiss Balanced Advantage Fund</t>
  </si>
  <si>
    <t>PORTFOLIO STATEMENT OF EDELWEISS LARGE CAP FUND AS ON DECEMBER 31, 2023</t>
  </si>
  <si>
    <t>(An open ended equity scheme predominantly investing in large cap stocks)</t>
  </si>
  <si>
    <t>Bajaj Auto Ltd.</t>
  </si>
  <si>
    <t>INE917I01010</t>
  </si>
  <si>
    <t>Torrent Pharmaceuticals Ltd.</t>
  </si>
  <si>
    <t>INE685A01028</t>
  </si>
  <si>
    <t>Cholamandalam Investment &amp; Finance Company Ltd.</t>
  </si>
  <si>
    <t>INE121A01024</t>
  </si>
  <si>
    <t>KPIT Technologies Ltd.</t>
  </si>
  <si>
    <t>INE04I401011</t>
  </si>
  <si>
    <t>IN9155A01020</t>
  </si>
  <si>
    <t>The Phoenix Mills Ltd.</t>
  </si>
  <si>
    <t>INE211B01039</t>
  </si>
  <si>
    <t>Inox India Ltd.</t>
  </si>
  <si>
    <t>INE616N01034</t>
  </si>
  <si>
    <t>Flair Writing Industries Ltd.</t>
  </si>
  <si>
    <t>INE00Y201027</t>
  </si>
  <si>
    <t>Household Products</t>
  </si>
  <si>
    <t>NIFTY 25/01/2024</t>
  </si>
  <si>
    <t>INDEX FUTURES</t>
  </si>
  <si>
    <t>Nifty Bank 25/01/2024</t>
  </si>
  <si>
    <t>91 DAYS TBILL RED 18-01-2024</t>
  </si>
  <si>
    <t>IN002023X302</t>
  </si>
  <si>
    <t>Plan B - Growth option</t>
  </si>
  <si>
    <t>Plan B - IDCW option</t>
  </si>
  <si>
    <t>Plan C - Growth option</t>
  </si>
  <si>
    <t>Plan C - IDCW option</t>
  </si>
  <si>
    <t>Edelweiss Large Cap Fund</t>
  </si>
  <si>
    <t>PORTFOLIO STATEMENT OF EDELWEISS FLEXI-CAP FUND AS ON DECEMBER 31, 2023</t>
  </si>
  <si>
    <t>(An open ended dynamic equity scheme investing across large cap, mid cap, small cap stocks)</t>
  </si>
  <si>
    <t>KEI Industries Ltd.</t>
  </si>
  <si>
    <t>INE878B01027</t>
  </si>
  <si>
    <t>Bharat Dynamics Ltd.</t>
  </si>
  <si>
    <t>INE171Z01018</t>
  </si>
  <si>
    <t>JB Chemicals &amp; Pharmaceuticals Ltd.</t>
  </si>
  <si>
    <t>INE572A01036</t>
  </si>
  <si>
    <t>Bikaji Foods International Ltd.</t>
  </si>
  <si>
    <t>INE00E101023</t>
  </si>
  <si>
    <t>Amber Enterprises India Ltd.</t>
  </si>
  <si>
    <t>INE371P01015</t>
  </si>
  <si>
    <t>Karur Vysya Bank Ltd.</t>
  </si>
  <si>
    <t>INE036D01028</t>
  </si>
  <si>
    <t>Power Mech Projects Ltd.</t>
  </si>
  <si>
    <t>INE211R01019</t>
  </si>
  <si>
    <t>Endurance Technologies Ltd.</t>
  </si>
  <si>
    <t>INE913H01037</t>
  </si>
  <si>
    <t>Mazagon Dock Shipbuilders Ltd.</t>
  </si>
  <si>
    <t>INE249Z01012</t>
  </si>
  <si>
    <t>Industrial Manufacturing</t>
  </si>
  <si>
    <t>Spandana Sphoorty Financial Ltd.</t>
  </si>
  <si>
    <t>INE572J01011</t>
  </si>
  <si>
    <t>APL Apollo Tubes Ltd.</t>
  </si>
  <si>
    <t>INE702C01027</t>
  </si>
  <si>
    <t>Edelweiss Flexi Cap Fund</t>
  </si>
  <si>
    <t>PORTFOLIO STATEMENT OF EDELWEISS ELSS TAX SAVER FUND AS ON DECEMBER 31, 2023</t>
  </si>
  <si>
    <t>(An open ended equity linked saving scheme with a statutory lock in of 3 years and tax benefit)</t>
  </si>
  <si>
    <t>Concord Biotech Ltd.</t>
  </si>
  <si>
    <t>INE338H01029</t>
  </si>
  <si>
    <t>India Shelter Finance Corporation Ltd.</t>
  </si>
  <si>
    <t>INE922K01024</t>
  </si>
  <si>
    <t>Fedbank Financial Services Ltd.</t>
  </si>
  <si>
    <t>INE007N01010</t>
  </si>
  <si>
    <t>Mahindra &amp; Mahindra Financial Services Ltd</t>
  </si>
  <si>
    <t>INE774D01024</t>
  </si>
  <si>
    <t>Home First Finance Company India Ltd.</t>
  </si>
  <si>
    <t>INE481N01025</t>
  </si>
  <si>
    <t>Jio Financial Services Ltd.</t>
  </si>
  <si>
    <t>INE758E01017</t>
  </si>
  <si>
    <t>Radico Khaitan Ltd.</t>
  </si>
  <si>
    <t>INE944F01028</t>
  </si>
  <si>
    <t>KEC International Ltd.</t>
  </si>
  <si>
    <t>INE389H01022</t>
  </si>
  <si>
    <t>Tata Technologies Ltd.</t>
  </si>
  <si>
    <t>INE142M01025</t>
  </si>
  <si>
    <t>Direct Plan IDCW</t>
  </si>
  <si>
    <t>Regular Plan IDCW</t>
  </si>
  <si>
    <t>Edelweiss ELSS Tax Saver Fund</t>
  </si>
  <si>
    <t>PORTFOLIO STATEMENT OF EDELWEISS LARGE &amp; MID CAP FUND AS ON DECEMBER 31, 2023</t>
  </si>
  <si>
    <t>(An open ended equity scheme investing in both large cap and mid cap stocks)</t>
  </si>
  <si>
    <t>Jubilant Foodworks Ltd.</t>
  </si>
  <si>
    <t>INE797F01020</t>
  </si>
  <si>
    <t>Suzlon Energy Ltd.</t>
  </si>
  <si>
    <t>INE040H01021</t>
  </si>
  <si>
    <t>Century Plyboards (India) Ltd.</t>
  </si>
  <si>
    <t>INE348B01021</t>
  </si>
  <si>
    <t>Grindwell Norton Ltd.</t>
  </si>
  <si>
    <t>INE536A01023</t>
  </si>
  <si>
    <t>Fortis Healthcare Ltd.</t>
  </si>
  <si>
    <t>INE061F01013</t>
  </si>
  <si>
    <t>Metro Brands Ltd.</t>
  </si>
  <si>
    <t>INE317I01021</t>
  </si>
  <si>
    <t>GMM Pfaudler Ltd.</t>
  </si>
  <si>
    <t>INE541A01023</t>
  </si>
  <si>
    <t>Edelweiss Large and Mid Cap Fund</t>
  </si>
  <si>
    <t>PORTFOLIO STATEMENT OF EDELWEISS SMALL CAP FUND AS ON DECEMBER 31, 2023</t>
  </si>
  <si>
    <t>(An open ended scheme predominantly investing in small cap stocks)</t>
  </si>
  <si>
    <t>Ajanta Pharma Ltd.</t>
  </si>
  <si>
    <t>INE031B01049</t>
  </si>
  <si>
    <t>Krishna Inst of Medical Sciences Ltd.</t>
  </si>
  <si>
    <t>INE967H01017</t>
  </si>
  <si>
    <t>Equitas Small Finance Bank Ltd.</t>
  </si>
  <si>
    <t>INE063P01018</t>
  </si>
  <si>
    <t>Angel One Ltd.</t>
  </si>
  <si>
    <t>INE732I01013</t>
  </si>
  <si>
    <t>Ratnamani Metals &amp; Tubes Ltd.</t>
  </si>
  <si>
    <t>INE703B01027</t>
  </si>
  <si>
    <t>JK Lakshmi Cement Ltd.</t>
  </si>
  <si>
    <t>INE786A01032</t>
  </si>
  <si>
    <t>Ahluwalia Contracts (India) Ltd.</t>
  </si>
  <si>
    <t>INE758C01029</t>
  </si>
  <si>
    <t>Teamlease Services Ltd.</t>
  </si>
  <si>
    <t>INE985S01024</t>
  </si>
  <si>
    <t>Commercial Services &amp; Supplies</t>
  </si>
  <si>
    <t>PNC Infratech Ltd.</t>
  </si>
  <si>
    <t>INE195J01029</t>
  </si>
  <si>
    <t>K.P.R. Mill Ltd.</t>
  </si>
  <si>
    <t>INE930H01031</t>
  </si>
  <si>
    <t>Tejas Networks Ltd.</t>
  </si>
  <si>
    <t>INE010J01012</t>
  </si>
  <si>
    <t>Telecom - Equipment &amp; Accessories</t>
  </si>
  <si>
    <t>Action Construction Equipment Ltd.</t>
  </si>
  <si>
    <t>INE731H01025</t>
  </si>
  <si>
    <t>Rategain Travel Technologies Ltd.</t>
  </si>
  <si>
    <t>INE0CLI01024</t>
  </si>
  <si>
    <t>Mold-Tek Packaging Ltd.</t>
  </si>
  <si>
    <t>INE893J01029</t>
  </si>
  <si>
    <t>Suven Pharmaceuticals Ltd.</t>
  </si>
  <si>
    <t>INE03QK01018</t>
  </si>
  <si>
    <t>Emami Ltd.</t>
  </si>
  <si>
    <t>INE548C01032</t>
  </si>
  <si>
    <t>Kirloskar Pneumatic Co.Ltd.</t>
  </si>
  <si>
    <t>INE811A01020</t>
  </si>
  <si>
    <t>Rolex Rings Ltd.</t>
  </si>
  <si>
    <t>INE645S01016</t>
  </si>
  <si>
    <t>Jubilant Ingrevia Ltd.</t>
  </si>
  <si>
    <t>INE0BY001018</t>
  </si>
  <si>
    <t>RHI Magnesita India Ltd.</t>
  </si>
  <si>
    <t>INE743M01012</t>
  </si>
  <si>
    <t>Arvind Fashions Ltd.</t>
  </si>
  <si>
    <t>INE955V01021</t>
  </si>
  <si>
    <t>V-Mart Retail Ltd.</t>
  </si>
  <si>
    <t>INE665J01013</t>
  </si>
  <si>
    <t>Voltamp Transformers Ltd.</t>
  </si>
  <si>
    <t>INE540H01012</t>
  </si>
  <si>
    <t>Garware Technical Fibres Ltd.</t>
  </si>
  <si>
    <t>INE276A01018</t>
  </si>
  <si>
    <t>Cera Sanitaryware Ltd.</t>
  </si>
  <si>
    <t>INE739E01017</t>
  </si>
  <si>
    <t>Minda Corporation Ltd.</t>
  </si>
  <si>
    <t>INE842C01021</t>
  </si>
  <si>
    <t>Jamna Auto Industries Ltd.</t>
  </si>
  <si>
    <t>INE039C01032</t>
  </si>
  <si>
    <t>CSB Bank Ltd.</t>
  </si>
  <si>
    <t>INE679A01013</t>
  </si>
  <si>
    <t>Praj Industries Ltd.</t>
  </si>
  <si>
    <t>INE074A01025</t>
  </si>
  <si>
    <t>KNR Constructions Ltd.</t>
  </si>
  <si>
    <t>INE634I01029</t>
  </si>
  <si>
    <t>Mahindra Logistics Ltd.</t>
  </si>
  <si>
    <t>INE766P01016</t>
  </si>
  <si>
    <t>NOCIL Ltd.</t>
  </si>
  <si>
    <t>INE163A01018</t>
  </si>
  <si>
    <t>Carborundum Universal Ltd.</t>
  </si>
  <si>
    <t>INE120A01034</t>
  </si>
  <si>
    <t>Gateway Distriparks Ltd.</t>
  </si>
  <si>
    <t>INE079J01017</t>
  </si>
  <si>
    <t>Orient Electric Ltd.</t>
  </si>
  <si>
    <t>INE142Z01019</t>
  </si>
  <si>
    <t>Edelweiss Small Cap Fund</t>
  </si>
  <si>
    <t>PORTFOLIO STATEMENT OF EDELWEISS EQUITY SAVINGS FUND AS ON DECEMBER 31, 2023</t>
  </si>
  <si>
    <t>(An Open ended scheme investing in equity, arbitrage and debt)</t>
  </si>
  <si>
    <t>Kaynes Technology India Ltd.</t>
  </si>
  <si>
    <t>INE918Z01012</t>
  </si>
  <si>
    <t>Yatra Online Ltd.</t>
  </si>
  <si>
    <t>INE0JR601024</t>
  </si>
  <si>
    <t>Ask Automotive Ltd.</t>
  </si>
  <si>
    <t>INE491J01022</t>
  </si>
  <si>
    <t>CCL Products (India) Ltd.</t>
  </si>
  <si>
    <t>INE421D01022</t>
  </si>
  <si>
    <t>Gabriel India Ltd.</t>
  </si>
  <si>
    <t>INE524A01029</t>
  </si>
  <si>
    <t>Stylam Industries Ltd.</t>
  </si>
  <si>
    <t>INE239C01020</t>
  </si>
  <si>
    <t>MINDSPACE BUSINESS PARKS REIT</t>
  </si>
  <si>
    <t>INE0CCU25019</t>
  </si>
  <si>
    <t>5.63% GOVT OF INDIA RED 12-04-2026</t>
  </si>
  <si>
    <t>IN0020210012</t>
  </si>
  <si>
    <t>Edelweiss Equity Savings Fund</t>
  </si>
  <si>
    <t>PORTFOLIO STATEMENT OF EDELWEISS FOCUSED EQUITY FUND AS ON DECEMBER 31, 2023</t>
  </si>
  <si>
    <t>(An open-ended equity scheme investing in maximum 30 stocks, with focus in multi-cap space)</t>
  </si>
  <si>
    <t>Edelweiss Focused Fund</t>
  </si>
  <si>
    <t>PORTFOLIO STATEMENT OF EDELWEISS NIFTY 100 QUALITY 30 INDEX FND AS ON DECEMBER 31, 2023</t>
  </si>
  <si>
    <t>(An open ended scheme replicating Nifty 100 Quality 30 Index)</t>
  </si>
  <si>
    <t>Muthoot Finance Ltd.</t>
  </si>
  <si>
    <t>INE414G01012</t>
  </si>
  <si>
    <t>Edelweiss NIFTY 100 Quality 30 Index Fund</t>
  </si>
  <si>
    <t>PORTFOLIO STATEMENT OF EDELWEISS NIFTY 50 INDEX FUND AS ON DECEMBER 31, 2023</t>
  </si>
  <si>
    <t>(An open ended scheme replicating Nifty 50 Index)</t>
  </si>
  <si>
    <t>HDFC Life Insurance Company Ltd.</t>
  </si>
  <si>
    <t>INE795G01014</t>
  </si>
  <si>
    <t>Edelweiss NIFTY 50 Index Fund</t>
  </si>
  <si>
    <t>PORTFOLIO STATEMENT OF EDELWEISS NIFTY LARGE MID CAP 250 INDEX FUND AS ON DECEMBER 31, 2023</t>
  </si>
  <si>
    <t>(An Open-ended Equity Scheme replicating Nifty LargeMidcap 250 Index)</t>
  </si>
  <si>
    <t>Adani Power Ltd.</t>
  </si>
  <si>
    <t>INE814H01011</t>
  </si>
  <si>
    <t>AU Small Finance Bank Ltd.</t>
  </si>
  <si>
    <t>INE949L01017</t>
  </si>
  <si>
    <t>Yes Bank Ltd.</t>
  </si>
  <si>
    <t>INE528G01035</t>
  </si>
  <si>
    <t>Tube Investments Of India Ltd.</t>
  </si>
  <si>
    <t>INE974X01010</t>
  </si>
  <si>
    <t>CG Power and Industrial Solutions Ltd.</t>
  </si>
  <si>
    <t>INE067A01029</t>
  </si>
  <si>
    <t>Macrotech Developers Ltd.</t>
  </si>
  <si>
    <t>INE670K01029</t>
  </si>
  <si>
    <t>FSN E-Commerce Ventures Ltd.</t>
  </si>
  <si>
    <t>INE388Y01029</t>
  </si>
  <si>
    <t>PB Fintech Ltd.</t>
  </si>
  <si>
    <t>INE417T01026</t>
  </si>
  <si>
    <t>Financial Technology (Fintech)</t>
  </si>
  <si>
    <t>Tata Communications Ltd.</t>
  </si>
  <si>
    <t>INE151A01013</t>
  </si>
  <si>
    <t>Union Bank of India</t>
  </si>
  <si>
    <t>INE692A01016</t>
  </si>
  <si>
    <t>Jindal Stainless Ltd.</t>
  </si>
  <si>
    <t>INE220G01021</t>
  </si>
  <si>
    <t>Indian Railway Finance Corporation Ltd.</t>
  </si>
  <si>
    <t>INE053F01010</t>
  </si>
  <si>
    <t>NHPC Ltd.</t>
  </si>
  <si>
    <t>INE848E01016</t>
  </si>
  <si>
    <t>One 97 Communications Ltd.</t>
  </si>
  <si>
    <t>INE982J01020</t>
  </si>
  <si>
    <t>Solar Industries India Ltd.</t>
  </si>
  <si>
    <t>INE343H01029</t>
  </si>
  <si>
    <t>Patanjali Foods Ltd.</t>
  </si>
  <si>
    <t>INE619A01035</t>
  </si>
  <si>
    <t>Gujarat Fluorochemicals Ltd.</t>
  </si>
  <si>
    <t>INE09N301011</t>
  </si>
  <si>
    <t>Delhivery Ltd.</t>
  </si>
  <si>
    <t>INE148O01028</t>
  </si>
  <si>
    <t>Bank of India</t>
  </si>
  <si>
    <t>INE084A01016</t>
  </si>
  <si>
    <t>VARUN BEVERAGES LIMITED</t>
  </si>
  <si>
    <t>INE200M01021</t>
  </si>
  <si>
    <t>Sundram Fasteners Ltd.</t>
  </si>
  <si>
    <t>INE387A01021</t>
  </si>
  <si>
    <t>Oil India Ltd.</t>
  </si>
  <si>
    <t>INE274J01014</t>
  </si>
  <si>
    <t>Gland Pharma Ltd.</t>
  </si>
  <si>
    <t>INE068V01023</t>
  </si>
  <si>
    <t>Adani Green Energy Ltd.</t>
  </si>
  <si>
    <t>INE364U01010</t>
  </si>
  <si>
    <t>Schaeffler India Ltd.</t>
  </si>
  <si>
    <t>INE513A01022</t>
  </si>
  <si>
    <t>Poonawalla Fincorp Ltd.</t>
  </si>
  <si>
    <t>INE511C01022</t>
  </si>
  <si>
    <t>Linde India Ltd.</t>
  </si>
  <si>
    <t>INE473A01011</t>
  </si>
  <si>
    <t>Thermax Ltd.</t>
  </si>
  <si>
    <t>INE152A01029</t>
  </si>
  <si>
    <t>SKF India Ltd.</t>
  </si>
  <si>
    <t>INE640A01023</t>
  </si>
  <si>
    <t>CRISIL Ltd.</t>
  </si>
  <si>
    <t>INE007A01025</t>
  </si>
  <si>
    <t>Motherson Sumi Wiring India Ltd.</t>
  </si>
  <si>
    <t>INE0FS801015</t>
  </si>
  <si>
    <t>Rail Vikas Nigam Ltd.</t>
  </si>
  <si>
    <t>INE415G01027</t>
  </si>
  <si>
    <t>Timken India Ltd.</t>
  </si>
  <si>
    <t>INE325A01013</t>
  </si>
  <si>
    <t>Honeywell Automation India Ltd.</t>
  </si>
  <si>
    <t>INE671A01010</t>
  </si>
  <si>
    <t>Hindustan Zinc Ltd.</t>
  </si>
  <si>
    <t>INE267A01025</t>
  </si>
  <si>
    <t>Mankind Pharma Ltd.</t>
  </si>
  <si>
    <t>INE634S01028</t>
  </si>
  <si>
    <t>GlaxoSmithKline Pharmaceuticals Ltd.</t>
  </si>
  <si>
    <t>INE159A01016</t>
  </si>
  <si>
    <t>Vedant Fashions Ltd.</t>
  </si>
  <si>
    <t>INE825V01034</t>
  </si>
  <si>
    <t>Bajaj Holdings &amp; Investment Ltd.</t>
  </si>
  <si>
    <t>INE118A01012</t>
  </si>
  <si>
    <t>ZF Commercial Vehicle Ctrl Sys Ind Ltd.</t>
  </si>
  <si>
    <t>INE342J01019</t>
  </si>
  <si>
    <t>General Insurance Corporation of India</t>
  </si>
  <si>
    <t>INE481Y01014</t>
  </si>
  <si>
    <t>Devyani International Ltd.</t>
  </si>
  <si>
    <t>INE872J01023</t>
  </si>
  <si>
    <t>Adani Energy Solutions Ltd.</t>
  </si>
  <si>
    <t>INE931S01010</t>
  </si>
  <si>
    <t>Star Health &amp; Allied Insurance Co Ltd.</t>
  </si>
  <si>
    <t>INE575P01011</t>
  </si>
  <si>
    <t>Bayer Cropscience Ltd.</t>
  </si>
  <si>
    <t>INE462A01022</t>
  </si>
  <si>
    <t>Kansai Nerolac Paints Ltd.</t>
  </si>
  <si>
    <t>INE531A01024</t>
  </si>
  <si>
    <t>Relaxo Footwears Ltd.</t>
  </si>
  <si>
    <t>INE131B01039</t>
  </si>
  <si>
    <t>Pfizer Ltd.</t>
  </si>
  <si>
    <t>INE182A01018</t>
  </si>
  <si>
    <t>Adani Total Gas Ltd.</t>
  </si>
  <si>
    <t>INE399L01023</t>
  </si>
  <si>
    <t>ICICI Securities Ltd.</t>
  </si>
  <si>
    <t>INE763G01038</t>
  </si>
  <si>
    <t>Fertilizers &amp; Chemicals Travancore Ltd.</t>
  </si>
  <si>
    <t>INE188A01015</t>
  </si>
  <si>
    <t>The New India Assurance Company Ltd.</t>
  </si>
  <si>
    <t>INE470Y01017</t>
  </si>
  <si>
    <t>Sumitomo Chemical India Ltd.</t>
  </si>
  <si>
    <t>INE258G01013</t>
  </si>
  <si>
    <t>Rajesh Exports Ltd.</t>
  </si>
  <si>
    <t>INE343B01030</t>
  </si>
  <si>
    <t>Life Insurance Corporation of India</t>
  </si>
  <si>
    <t>INE0J1Y01017</t>
  </si>
  <si>
    <t>Godrej Industries Ltd.</t>
  </si>
  <si>
    <t>INE233A01035</t>
  </si>
  <si>
    <t>Vinati Organics Ltd.</t>
  </si>
  <si>
    <t>INE410B01037</t>
  </si>
  <si>
    <t>Bank of Maharashtra</t>
  </si>
  <si>
    <t>INE457A01014</t>
  </si>
  <si>
    <t>Trident Ltd.</t>
  </si>
  <si>
    <t>INE064C01022</t>
  </si>
  <si>
    <t>Blue Dart Express Ltd.</t>
  </si>
  <si>
    <t>INE233B01017</t>
  </si>
  <si>
    <t>Whirlpool of India Ltd.</t>
  </si>
  <si>
    <t>INE716A01013</t>
  </si>
  <si>
    <t>Procter &amp; Gamble Hygiene&amp;HealthCare Ltd.</t>
  </si>
  <si>
    <t>INE179A01014</t>
  </si>
  <si>
    <t>Adani Wilmar Ltd.</t>
  </si>
  <si>
    <t>INE699H01024</t>
  </si>
  <si>
    <t>Edelweiss NIFTY Large Mid Cap 250 Index Fund</t>
  </si>
  <si>
    <t>PORTFOLIO STATEMENT OF EDELWEISS NIFTY MIDCAP150 MOMENTUM 50 INDEX FUND AS ON DECEMBER 31, 2023</t>
  </si>
  <si>
    <t>(An Open-ended Equity Scheme replicating Nifty Midcap150 Momentum 50 Index)</t>
  </si>
  <si>
    <t>Edelweiss NIFTY Midcap 150 Momentum 50 Index Fund</t>
  </si>
  <si>
    <t>NIFTY Midcap 150 Momentum 50</t>
  </si>
  <si>
    <t>PORTFOLIO STATEMENT OF EDELWEISS MULTI ASSET ALLOCATION FUND AS ON DECEMBER 31, 2023</t>
  </si>
  <si>
    <t>(An open-ended equity)</t>
  </si>
  <si>
    <t>Godrej Consumer Products Ltd.25/01/2024</t>
  </si>
  <si>
    <t>(b) Exchange Traded Commodity Derivatives</t>
  </si>
  <si>
    <t>SILVERMINI-29Feb2024-MCX1</t>
  </si>
  <si>
    <t>SILVERMINI-30Apr2024-MCX1</t>
  </si>
  <si>
    <t>SILVER-03May2024-MCX</t>
  </si>
  <si>
    <t>GOLDMINI-05Feb2024-MCX</t>
  </si>
  <si>
    <t>GOLD-05Apr2024-MCX</t>
  </si>
  <si>
    <t>SILVER-05Mar2024-MCX</t>
  </si>
  <si>
    <t>GOLD-05Feb2024-MCX</t>
  </si>
  <si>
    <t>GOLDMINI-05Jan2024-MCX</t>
  </si>
  <si>
    <t>6.80% AXIS FIN LTD NCD R 18-11-26**</t>
  </si>
  <si>
    <t>INE891K07721</t>
  </si>
  <si>
    <t>8.0359% KOTAK MAH INVEST NCD R 06-10-26**</t>
  </si>
  <si>
    <t>INE975F07IM9</t>
  </si>
  <si>
    <t>7.50% NABARD NCD SR 24A RED 31-08-2026**</t>
  </si>
  <si>
    <t>INE261F08EA6</t>
  </si>
  <si>
    <t>7.8445% TATA CAP HSG FIN SR A 18-09-2026**</t>
  </si>
  <si>
    <t>INE033L07IC6</t>
  </si>
  <si>
    <t>6.35% HDB FIN A1 FX 169 RED 11-09-26**</t>
  </si>
  <si>
    <t>INE756I07DX5</t>
  </si>
  <si>
    <t>7.90% BAJAJ FIN LTD NCD RED 17-11-2025**</t>
  </si>
  <si>
    <t>INE296A07SF4</t>
  </si>
  <si>
    <t>Others</t>
  </si>
  <si>
    <t>a) Silver</t>
  </si>
  <si>
    <t>Silver</t>
  </si>
  <si>
    <t>INE854780000</t>
  </si>
  <si>
    <t>Edelweiss Multi Asset Allocation Fund</t>
  </si>
  <si>
    <t>PORTFOLIO STATEMENT OF EDELWEISS MULTI CAP FUND AS ON DECEMBER 31, 2023</t>
  </si>
  <si>
    <t>(An open-ended equity scheme investing across large cap, mid cap, small cap stocks)</t>
  </si>
  <si>
    <t>Birla Corporation Ltd.</t>
  </si>
  <si>
    <t>INE340A01012</t>
  </si>
  <si>
    <t>Chalet Hotels Ltd.</t>
  </si>
  <si>
    <t>INE427F01016</t>
  </si>
  <si>
    <t>Central Depository Services (I) Ltd.</t>
  </si>
  <si>
    <t>INE736A01011</t>
  </si>
  <si>
    <t>Edelweiss Multi Cap Fund</t>
  </si>
  <si>
    <t>Nifty 500 MultiCap 50:25:25 TRI</t>
  </si>
  <si>
    <t>PORTFOLIO STATEMENT OF EDELWEISS RECENTLY LISTED IPO FUND AS ON DECEMBER 31, 2023</t>
  </si>
  <si>
    <t>(An open ended equity scheme following investment theme of investing in recently listed 100 companies or upcoming Initial Public Offer (IPOs).)</t>
  </si>
  <si>
    <t>Global Health Ltd.</t>
  </si>
  <si>
    <t>INE474Q01031</t>
  </si>
  <si>
    <t>Syrma Sgs Technology Ltd.</t>
  </si>
  <si>
    <t>INE0DYJ01015</t>
  </si>
  <si>
    <t>Rainbow Children's Medicare Ltd.</t>
  </si>
  <si>
    <t>INE961O01016</t>
  </si>
  <si>
    <t>KFIN Technologies Pvt Ltd.</t>
  </si>
  <si>
    <t>INE138Y01010</t>
  </si>
  <si>
    <t>Fusion Micro Finance Ltd.</t>
  </si>
  <si>
    <t>INE139R01012</t>
  </si>
  <si>
    <t>Five Star Business Finance Ltd.</t>
  </si>
  <si>
    <t>INE128S01021</t>
  </si>
  <si>
    <t>C.E. Info Systems Ltd.</t>
  </si>
  <si>
    <t>INE0BV301023</t>
  </si>
  <si>
    <t>Landmark Cars Ltd.</t>
  </si>
  <si>
    <t>INE559R01029</t>
  </si>
  <si>
    <t>Latent View Analytics Ltd.</t>
  </si>
  <si>
    <t>INE0I7C01011</t>
  </si>
  <si>
    <t>Cyient DLM Ltd.</t>
  </si>
  <si>
    <t>INE055S01018</t>
  </si>
  <si>
    <t>Aether Industries Ltd.</t>
  </si>
  <si>
    <t>INE0BWX01014</t>
  </si>
  <si>
    <t>Data Patterns (India) Ltd.</t>
  </si>
  <si>
    <t>INE0IX101010</t>
  </si>
  <si>
    <t>Jupiter Life Line Hospitals Ltd.</t>
  </si>
  <si>
    <t>INE682M01012</t>
  </si>
  <si>
    <t>Samhi Hotels Ltd.</t>
  </si>
  <si>
    <t>INE08U801020</t>
  </si>
  <si>
    <t>Utkarsh Small Finance Bank Ltd.</t>
  </si>
  <si>
    <t>INE735W01017</t>
  </si>
  <si>
    <t>R R Kabel Ltd.</t>
  </si>
  <si>
    <t>INE777K01022</t>
  </si>
  <si>
    <t>Divgi Torqtransfer Systems Ltd.</t>
  </si>
  <si>
    <t>INE753U01022</t>
  </si>
  <si>
    <t>Happy Forgings Ltd.</t>
  </si>
  <si>
    <t>INE330T01021</t>
  </si>
  <si>
    <t>SBFC Finance Ltd.</t>
  </si>
  <si>
    <t>INE423Y01016</t>
  </si>
  <si>
    <t>Uniparts India Ltd.</t>
  </si>
  <si>
    <t>INE244O01017</t>
  </si>
  <si>
    <t>Ami Organics Ltd.</t>
  </si>
  <si>
    <t>INE00FF01017</t>
  </si>
  <si>
    <t>Azad Engineering Ltd.</t>
  </si>
  <si>
    <t>INE02IJ01035</t>
  </si>
  <si>
    <t>Campus Activewear Ltd.</t>
  </si>
  <si>
    <t>INE278Y01022</t>
  </si>
  <si>
    <t>Cello World Ltd.</t>
  </si>
  <si>
    <t>INE0LMW01024</t>
  </si>
  <si>
    <t>Clean Science and Technology Ltd.</t>
  </si>
  <si>
    <t>INE227W01023</t>
  </si>
  <si>
    <t>Vijaya Diagnostic Centre Ltd.</t>
  </si>
  <si>
    <t>INE043W01024</t>
  </si>
  <si>
    <t>Dodla Dairy Ltd.</t>
  </si>
  <si>
    <t>INE021O01019</t>
  </si>
  <si>
    <t>Blue Jet Healthcare Ltd.</t>
  </si>
  <si>
    <t>INE0KBH01020</t>
  </si>
  <si>
    <t>Sai Silk (Kalamandir) Ltd.</t>
  </si>
  <si>
    <t>INE438K01021</t>
  </si>
  <si>
    <t>Doms Industries Ltd.</t>
  </si>
  <si>
    <t>INE321T01012</t>
  </si>
  <si>
    <t>Tarsons Products Ltd.</t>
  </si>
  <si>
    <t>INE144Z01023</t>
  </si>
  <si>
    <t>Healthcare Equipment &amp; Supplies</t>
  </si>
  <si>
    <t>Updater Services Ltd.</t>
  </si>
  <si>
    <t>INE851I01011</t>
  </si>
  <si>
    <t>Ideaforge Technology Ltd.</t>
  </si>
  <si>
    <t>INE349Y01013</t>
  </si>
  <si>
    <t>Edelweiss Recently Listed IPO Fund</t>
  </si>
  <si>
    <t>PORTFOLIO STATEMENT OF EDELWEISS NIFTY NEXT 50 INDEX FUND AS ON DECEMBER 31, 2023</t>
  </si>
  <si>
    <t>(An Open-ended Equity Scheme replicating Nifty Next 50 Index)</t>
  </si>
  <si>
    <t>Edelweiss NIFTY Next 50 Index Fund</t>
  </si>
  <si>
    <t>Nifty Next 50 Index</t>
  </si>
  <si>
    <t>PORTFOLIO STATEMENT OF EDELWEISS AGGRESSIVE HYBRID FUND AS ON DECEMBER 31, 2023</t>
  </si>
  <si>
    <t>(An open ended hybrid scheme investing predominantly in equity and equity related instruments)</t>
  </si>
  <si>
    <t>EDELWEISS-NIFTY 50-INDEX FUND</t>
  </si>
  <si>
    <t>INF754K01NB3</t>
  </si>
  <si>
    <t>Edelweiss Aggressive Hybrid Fund</t>
  </si>
  <si>
    <t>PORTFOLIO STATEMENT OF EDELWEISS NIFTY SMALLCAP 250 INDEX FUND AS ON DECEMBER 31, 2023</t>
  </si>
  <si>
    <t>(An Open-ended Equity Scheme replicating Nifty Smallcap 250 Index)</t>
  </si>
  <si>
    <t>BSE Ltd.</t>
  </si>
  <si>
    <t>INE118H01025</t>
  </si>
  <si>
    <t>Cyient Ltd.</t>
  </si>
  <si>
    <t>INE136B01020</t>
  </si>
  <si>
    <t>Sonata Software Ltd.</t>
  </si>
  <si>
    <t>INE269A01021</t>
  </si>
  <si>
    <t>Blue Star Ltd.</t>
  </si>
  <si>
    <t>INE472A01039</t>
  </si>
  <si>
    <t>Elgi Equipments Ltd.</t>
  </si>
  <si>
    <t>INE285A01027</t>
  </si>
  <si>
    <t>IIFL Finance Ltd.</t>
  </si>
  <si>
    <t>INE530B01024</t>
  </si>
  <si>
    <t>REDINGTON LIMITED</t>
  </si>
  <si>
    <t>INE891D01026</t>
  </si>
  <si>
    <t>Apar Industries Ltd.</t>
  </si>
  <si>
    <t>INE372A01015</t>
  </si>
  <si>
    <t>Amara Raja Energy &amp; Mobility Ltd.</t>
  </si>
  <si>
    <t>INE885A01032</t>
  </si>
  <si>
    <t>The Great Eastern Shipping Company Ltd.</t>
  </si>
  <si>
    <t>INE017A01032</t>
  </si>
  <si>
    <t>Indiabulls Housing Finance Ltd.</t>
  </si>
  <si>
    <t>INE148I01020</t>
  </si>
  <si>
    <t>Computer Age Management Services Ltd.</t>
  </si>
  <si>
    <t>INE596I01012</t>
  </si>
  <si>
    <t>Gujarat State Petronet Ltd.</t>
  </si>
  <si>
    <t>INE246F01010</t>
  </si>
  <si>
    <t>Castrol India Ltd.</t>
  </si>
  <si>
    <t>INE172A01027</t>
  </si>
  <si>
    <t>Lakshmi Machine Works Ltd.</t>
  </si>
  <si>
    <t>INE269B01029</t>
  </si>
  <si>
    <t>Piramal Pharma Ltd.</t>
  </si>
  <si>
    <t>INE0DK501011</t>
  </si>
  <si>
    <t>CESC Ltd.</t>
  </si>
  <si>
    <t>INE486A01021</t>
  </si>
  <si>
    <t>NCC Ltd.</t>
  </si>
  <si>
    <t>INE868B01028</t>
  </si>
  <si>
    <t>360 One Wam Ltd.</t>
  </si>
  <si>
    <t>INE466L01038</t>
  </si>
  <si>
    <t>Narayana Hrudayalaya ltd.</t>
  </si>
  <si>
    <t>INE410P01011</t>
  </si>
  <si>
    <t>Kalyan Jewellers India Ltd.</t>
  </si>
  <si>
    <t>INE303R01014</t>
  </si>
  <si>
    <t>Finolex Cables Ltd.</t>
  </si>
  <si>
    <t>INE235A01022</t>
  </si>
  <si>
    <t>PNB Housing Finance Ltd.</t>
  </si>
  <si>
    <t>INE572E01012</t>
  </si>
  <si>
    <t>Affle (India) Ltd.</t>
  </si>
  <si>
    <t>INE00WC01027</t>
  </si>
  <si>
    <t>Tanla Platforms Ltd.</t>
  </si>
  <si>
    <t>INE483C01032</t>
  </si>
  <si>
    <t>HFCL Ltd.</t>
  </si>
  <si>
    <t>INE548A01028</t>
  </si>
  <si>
    <t>Intellect Design Arena Ltd.</t>
  </si>
  <si>
    <t>INE306R01017</t>
  </si>
  <si>
    <t>Natco Pharma Ltd.</t>
  </si>
  <si>
    <t>INE987B01026</t>
  </si>
  <si>
    <t>Nippon Life India Asset Management Ltd.</t>
  </si>
  <si>
    <t>INE298J01013</t>
  </si>
  <si>
    <t>Sanofi India Ltd.</t>
  </si>
  <si>
    <t>INE058A01010</t>
  </si>
  <si>
    <t>Welspun Corp Ltd.</t>
  </si>
  <si>
    <t>INE191B01025</t>
  </si>
  <si>
    <t>Aavas Financiers Ltd.</t>
  </si>
  <si>
    <t>INE216P01012</t>
  </si>
  <si>
    <t>Zensar Technologies Ltd.</t>
  </si>
  <si>
    <t>INE520A01027</t>
  </si>
  <si>
    <t>Kalpataru Projects International Ltd.</t>
  </si>
  <si>
    <t>INE220B01022</t>
  </si>
  <si>
    <t>Poly Medicure Ltd.</t>
  </si>
  <si>
    <t>INE205C01021</t>
  </si>
  <si>
    <t>Jyothy Labs Ltd.</t>
  </si>
  <si>
    <t>INE668F01031</t>
  </si>
  <si>
    <t>SJVN Ltd.</t>
  </si>
  <si>
    <t>INE002L01015</t>
  </si>
  <si>
    <t>Century Textiles &amp; Industries Ltd.</t>
  </si>
  <si>
    <t>INE055A01016</t>
  </si>
  <si>
    <t>Paper, Forest &amp; Jute Products</t>
  </si>
  <si>
    <t>Housing &amp; Urban Development Corp Ltd.</t>
  </si>
  <si>
    <t>INE031A01017</t>
  </si>
  <si>
    <t>Asahi India Glass Ltd.</t>
  </si>
  <si>
    <t>INE439A01020</t>
  </si>
  <si>
    <t>Happiest Minds Technologies Ltd.</t>
  </si>
  <si>
    <t>INE419U01012</t>
  </si>
  <si>
    <t>Aptus Value Housing Finance India Ltd.</t>
  </si>
  <si>
    <t>INE852O01025</t>
  </si>
  <si>
    <t>IRB Infrastructure Developers Ltd.</t>
  </si>
  <si>
    <t>INE821I01022</t>
  </si>
  <si>
    <t>Finolex Industries Ltd.</t>
  </si>
  <si>
    <t>INE183A01024</t>
  </si>
  <si>
    <t>NMDC Steel Ltd.</t>
  </si>
  <si>
    <t>INE0NNS01018</t>
  </si>
  <si>
    <t>Lemon Tree Hotels Ltd.</t>
  </si>
  <si>
    <t>INE970X01018</t>
  </si>
  <si>
    <t>Raymond Ltd.</t>
  </si>
  <si>
    <t>INE301A01014</t>
  </si>
  <si>
    <t>CIE Automotive India Ltd.</t>
  </si>
  <si>
    <t>INE536H01010</t>
  </si>
  <si>
    <t>Eclerx Services Ltd.</t>
  </si>
  <si>
    <t>INE738I01010</t>
  </si>
  <si>
    <t>Firstsource Solutions Ltd.</t>
  </si>
  <si>
    <t>INE684F01012</t>
  </si>
  <si>
    <t>Ircon International Ltd.</t>
  </si>
  <si>
    <t>INE962Y01021</t>
  </si>
  <si>
    <t>Tata Investment Corporation Ltd.</t>
  </si>
  <si>
    <t>INE672A01018</t>
  </si>
  <si>
    <t>NLC India Ltd.</t>
  </si>
  <si>
    <t>INE589A01014</t>
  </si>
  <si>
    <t>National Buildings Construction Corporation Ltd.</t>
  </si>
  <si>
    <t>INE095N01031</t>
  </si>
  <si>
    <t>Hitachi Energy India Ltd.</t>
  </si>
  <si>
    <t>INE07Y701011</t>
  </si>
  <si>
    <t>Olectra Greentech Ltd.</t>
  </si>
  <si>
    <t>INE260D01016</t>
  </si>
  <si>
    <t>EID Parry India Ltd.</t>
  </si>
  <si>
    <t>INE126A01031</t>
  </si>
  <si>
    <t>BEML Ltd.</t>
  </si>
  <si>
    <t>INE258A01016</t>
  </si>
  <si>
    <t>Gujarat State Fertilizers &amp; Chem Ltd.</t>
  </si>
  <si>
    <t>INE026A01025</t>
  </si>
  <si>
    <t>EIH Ltd.</t>
  </si>
  <si>
    <t>INE230A01023</t>
  </si>
  <si>
    <t>Gillette India Ltd.</t>
  </si>
  <si>
    <t>INE322A01010</t>
  </si>
  <si>
    <t>Sapphire Foods India Ltd.</t>
  </si>
  <si>
    <t>INE806T01012</t>
  </si>
  <si>
    <t>DCM Shriram Ltd.</t>
  </si>
  <si>
    <t>INE499A01024</t>
  </si>
  <si>
    <t>CEAT Ltd.</t>
  </si>
  <si>
    <t>INE482A01020</t>
  </si>
  <si>
    <t>V-Guard Industries Ltd.</t>
  </si>
  <si>
    <t>INE951I01027</t>
  </si>
  <si>
    <t>Cochin Shipyard Ltd.</t>
  </si>
  <si>
    <t>INE704P01017</t>
  </si>
  <si>
    <t>Usha Martin Ltd.</t>
  </si>
  <si>
    <t>INE228A01035</t>
  </si>
  <si>
    <t>Capri Global Capital Ltd.</t>
  </si>
  <si>
    <t>INE180C01026</t>
  </si>
  <si>
    <t>Jindal Saw Ltd.</t>
  </si>
  <si>
    <t>INE324A01024</t>
  </si>
  <si>
    <t>Sheela Foam Ltd.</t>
  </si>
  <si>
    <t>INE916U01025</t>
  </si>
  <si>
    <t>Engineers India Ltd.</t>
  </si>
  <si>
    <t>INE510A01028</t>
  </si>
  <si>
    <t>Aster DM Healthcare Ltd.</t>
  </si>
  <si>
    <t>INE914M01019</t>
  </si>
  <si>
    <t>Mastek Ltd.</t>
  </si>
  <si>
    <t>INE759A01021</t>
  </si>
  <si>
    <t>Tata Teleservices (Maharashtra) Ltd.</t>
  </si>
  <si>
    <t>INE517B01013</t>
  </si>
  <si>
    <t>Triveni Turbine Ltd.</t>
  </si>
  <si>
    <t>INE152M01016</t>
  </si>
  <si>
    <t>Deepak Fertilizers &amp; Petrochem Corp Ltd.</t>
  </si>
  <si>
    <t>INE501A01019</t>
  </si>
  <si>
    <t>Sterling &amp; Wilson Renewable Energy Ltd.</t>
  </si>
  <si>
    <t>INE00M201021</t>
  </si>
  <si>
    <t>Aegis Logistics Ltd.</t>
  </si>
  <si>
    <t>INE208C01025</t>
  </si>
  <si>
    <t>Motilal Oswal Financial Services Ltd.</t>
  </si>
  <si>
    <t>INE338I01027</t>
  </si>
  <si>
    <t>PCBL Ltd.</t>
  </si>
  <si>
    <t>INE602A01031</t>
  </si>
  <si>
    <t>Route Mobile Ltd.</t>
  </si>
  <si>
    <t>INE450U01017</t>
  </si>
  <si>
    <t>Alembic Pharmaceuticals Ltd.</t>
  </si>
  <si>
    <t>INE901L01018</t>
  </si>
  <si>
    <t>Jubilant Pharmova Ltd.</t>
  </si>
  <si>
    <t>INE700A01033</t>
  </si>
  <si>
    <t>Gujarat Pipavav Port Ltd.</t>
  </si>
  <si>
    <t>INE517F01014</t>
  </si>
  <si>
    <t>MTAR Technologies Ltd.</t>
  </si>
  <si>
    <t>INE864I01014</t>
  </si>
  <si>
    <t>Eris Lifesciences Ltd.</t>
  </si>
  <si>
    <t>INE406M01024</t>
  </si>
  <si>
    <t>Mahindra Lifespace Developers Ltd.</t>
  </si>
  <si>
    <t>INE813A01018</t>
  </si>
  <si>
    <t>VIP Industries Ltd.</t>
  </si>
  <si>
    <t>INE054A01027</t>
  </si>
  <si>
    <t>Procter &amp; Gamble Health Ltd.</t>
  </si>
  <si>
    <t>INE199A01012</t>
  </si>
  <si>
    <t>Godawari Power And Ispat Ltd.</t>
  </si>
  <si>
    <t>INE177H01021</t>
  </si>
  <si>
    <t>JM Financial Ltd.</t>
  </si>
  <si>
    <t>INE780C01023</t>
  </si>
  <si>
    <t>Restaurant Brands Asia Ltd.</t>
  </si>
  <si>
    <t>INE07T201019</t>
  </si>
  <si>
    <t>Welspun Living Ltd.</t>
  </si>
  <si>
    <t>INE192B01031</t>
  </si>
  <si>
    <t>Vardhman Textiles Ltd.</t>
  </si>
  <si>
    <t>INE825A01020</t>
  </si>
  <si>
    <t>Fine Organic Industries Ltd.</t>
  </si>
  <si>
    <t>INE686Y01026</t>
  </si>
  <si>
    <t>Nuvoco Vistas Corporation Ltd.</t>
  </si>
  <si>
    <t>INE118D01016</t>
  </si>
  <si>
    <t>Safari Industries India Ltd.</t>
  </si>
  <si>
    <t>INE429E01023</t>
  </si>
  <si>
    <t>Shree Renuka Sugars Ltd.</t>
  </si>
  <si>
    <t>INE087H01022</t>
  </si>
  <si>
    <t>BLS International Services Ltd.</t>
  </si>
  <si>
    <t>INE153T01027</t>
  </si>
  <si>
    <t>Graphite India Ltd.</t>
  </si>
  <si>
    <t>INE371A01025</t>
  </si>
  <si>
    <t>Swan Energy Ltd.</t>
  </si>
  <si>
    <t>INE665A01038</t>
  </si>
  <si>
    <t>KSB Ltd.</t>
  </si>
  <si>
    <t>INE999A01015</t>
  </si>
  <si>
    <t>IDBI Bank Ltd.</t>
  </si>
  <si>
    <t>INE008A01015</t>
  </si>
  <si>
    <t>Medplus Health Services Ltd.</t>
  </si>
  <si>
    <t>INE804L01022</t>
  </si>
  <si>
    <t>Chemplast Sanmar Ltd.</t>
  </si>
  <si>
    <t>INE488A01050</t>
  </si>
  <si>
    <t>Sobha Ltd.</t>
  </si>
  <si>
    <t>INE671H01015</t>
  </si>
  <si>
    <t>UTI Asset Management Company Ltd.</t>
  </si>
  <si>
    <t>INE094J01016</t>
  </si>
  <si>
    <t>Alkyl Amines Chemicals Ltd.</t>
  </si>
  <si>
    <t>INE150B01039</t>
  </si>
  <si>
    <t>TV18 Broadcast Ltd.</t>
  </si>
  <si>
    <t>INE886H01027</t>
  </si>
  <si>
    <t>RITES LTD.</t>
  </si>
  <si>
    <t>INE320J01015</t>
  </si>
  <si>
    <t>Quess Corp Ltd.</t>
  </si>
  <si>
    <t>INE615P01015</t>
  </si>
  <si>
    <t>Archean Chemical Industries Ltd.</t>
  </si>
  <si>
    <t>INE128X01021</t>
  </si>
  <si>
    <t>Indian Overseas Bank</t>
  </si>
  <si>
    <t>INE565A01014</t>
  </si>
  <si>
    <t>HEG Ltd.</t>
  </si>
  <si>
    <t>INE545A01016</t>
  </si>
  <si>
    <t>Brightcom Group Ltd.</t>
  </si>
  <si>
    <t>INE425B01027</t>
  </si>
  <si>
    <t>Prince Pipes And Fittings Ltd.</t>
  </si>
  <si>
    <t>INE689W01016</t>
  </si>
  <si>
    <t>Infibeam Avenues Ltd.</t>
  </si>
  <si>
    <t>INE483S01020</t>
  </si>
  <si>
    <t>JK Paper Ltd.</t>
  </si>
  <si>
    <t>INE789E01012</t>
  </si>
  <si>
    <t>Suprajit Engineering Ltd.</t>
  </si>
  <si>
    <t>INE399C01030</t>
  </si>
  <si>
    <t>Central Bank of India</t>
  </si>
  <si>
    <t>INE483A01010</t>
  </si>
  <si>
    <t>Rain Industries Ltd.</t>
  </si>
  <si>
    <t>INE855B01025</t>
  </si>
  <si>
    <t>TTK Prestige Ltd.</t>
  </si>
  <si>
    <t>INE690A01028</t>
  </si>
  <si>
    <t>Godfrey Phillips India Ltd.</t>
  </si>
  <si>
    <t>INE260B01028</t>
  </si>
  <si>
    <t>Cigarettes &amp; Tobacco Products</t>
  </si>
  <si>
    <t>Triveni Engineering &amp; Industries Ltd.</t>
  </si>
  <si>
    <t>INE256C01024</t>
  </si>
  <si>
    <t>ITI Ltd.</t>
  </si>
  <si>
    <t>INE248A01017</t>
  </si>
  <si>
    <t>Ujjivan Small Finance Bank Ltd.</t>
  </si>
  <si>
    <t>INE551W01018</t>
  </si>
  <si>
    <t>Shyam Metalics And Energy Ltd.</t>
  </si>
  <si>
    <t>INE810G01011</t>
  </si>
  <si>
    <t>Galaxy Surfactants Ltd.</t>
  </si>
  <si>
    <t>INE600K01018</t>
  </si>
  <si>
    <t>Saregama India Ltd.</t>
  </si>
  <si>
    <t>INE979A01025</t>
  </si>
  <si>
    <t>Balaji Amines Ltd.</t>
  </si>
  <si>
    <t>INE050E01027</t>
  </si>
  <si>
    <t>Bombay Burmah Trading Corporation Ltd.</t>
  </si>
  <si>
    <t>INE050A01025</t>
  </si>
  <si>
    <t>Nazara Technologies Limited</t>
  </si>
  <si>
    <t>INE418L01021</t>
  </si>
  <si>
    <t>Alok Industries Ltd.</t>
  </si>
  <si>
    <t>INE270A01029</t>
  </si>
  <si>
    <t>RattanIndia Enterprises Ltd.</t>
  </si>
  <si>
    <t>INE834M01019</t>
  </si>
  <si>
    <t>EPL Ltd.</t>
  </si>
  <si>
    <t>INE255A01020</t>
  </si>
  <si>
    <t>Jbm Auto Ltd.</t>
  </si>
  <si>
    <t>INE927D01044</t>
  </si>
  <si>
    <t>Shoppers Stop Ltd.</t>
  </si>
  <si>
    <t>INE498B01024</t>
  </si>
  <si>
    <t>KRBL Ltd.</t>
  </si>
  <si>
    <t>INE001B01026</t>
  </si>
  <si>
    <t>Sterlite Technologies Ltd.</t>
  </si>
  <si>
    <t>INE089C01029</t>
  </si>
  <si>
    <t>Mahindra Holidays &amp; Resorts India Ltd.</t>
  </si>
  <si>
    <t>INE998I01010</t>
  </si>
  <si>
    <t>Gujarat Ambuja Exports Ltd.</t>
  </si>
  <si>
    <t>INE036B01030</t>
  </si>
  <si>
    <t>Ingersoll Rand (India) Ltd.</t>
  </si>
  <si>
    <t>INE177A01018</t>
  </si>
  <si>
    <t>Easy Trip Planners Ltd.</t>
  </si>
  <si>
    <t>INE07O001026</t>
  </si>
  <si>
    <t>UCO Bank</t>
  </si>
  <si>
    <t>INE691A01018</t>
  </si>
  <si>
    <t>Anupam Rasayan India Limited</t>
  </si>
  <si>
    <t>INE930P01018</t>
  </si>
  <si>
    <t>Allcargo Logistics Ltd.</t>
  </si>
  <si>
    <t>INE418H01029</t>
  </si>
  <si>
    <t>Mangalore Refinery &amp; Petrochemicals Ltd.</t>
  </si>
  <si>
    <t>INE103A01014</t>
  </si>
  <si>
    <t>Prism Johnson Ltd.</t>
  </si>
  <si>
    <t>INE010A01011</t>
  </si>
  <si>
    <t>G R Infraprojects Ltd.</t>
  </si>
  <si>
    <t>INE201P01022</t>
  </si>
  <si>
    <t>Rashtriya Chemicals and Fertilizers Ltd.</t>
  </si>
  <si>
    <t>INE027A01015</t>
  </si>
  <si>
    <t>Network18 Media &amp; Investments Ltd.</t>
  </si>
  <si>
    <t>INE870H01013</t>
  </si>
  <si>
    <t>Vaibhav Global Ltd.</t>
  </si>
  <si>
    <t>INE884A01027</t>
  </si>
  <si>
    <t>Laxmi Organic Industries Ltd.</t>
  </si>
  <si>
    <t>INE576O01020</t>
  </si>
  <si>
    <t>Sunteck Realty Ltd.</t>
  </si>
  <si>
    <t>INE805D01034</t>
  </si>
  <si>
    <t>Zydus Wellness Ltd.</t>
  </si>
  <si>
    <t>INE768C01010</t>
  </si>
  <si>
    <t>Rallis India Ltd.</t>
  </si>
  <si>
    <t>INE613A01020</t>
  </si>
  <si>
    <t>Varroc Engineering Ltd.</t>
  </si>
  <si>
    <t>INE665L01035</t>
  </si>
  <si>
    <t>BOROSIL RENEWABLES LTD.</t>
  </si>
  <si>
    <t>INE666D01022</t>
  </si>
  <si>
    <t>Sun Pharma Advanced Research Co. Ltd.</t>
  </si>
  <si>
    <t>INE232I01014</t>
  </si>
  <si>
    <t>FDC Ltd.</t>
  </si>
  <si>
    <t>INE258B01022</t>
  </si>
  <si>
    <t>Just Dial Ltd.</t>
  </si>
  <si>
    <t>INE599M01018</t>
  </si>
  <si>
    <t>Avanti Feeds Ltd.</t>
  </si>
  <si>
    <t>INE871C01038</t>
  </si>
  <si>
    <t>Polyplex Corporation Ltd.</t>
  </si>
  <si>
    <t>INE633B01018</t>
  </si>
  <si>
    <t>Aarti Drugs Ltd.</t>
  </si>
  <si>
    <t>INE767A01016</t>
  </si>
  <si>
    <t>Indigo Paints Ltd.</t>
  </si>
  <si>
    <t>INE09VQ01012</t>
  </si>
  <si>
    <t>Rossari Biotech Ltd.</t>
  </si>
  <si>
    <t>INE02A801020</t>
  </si>
  <si>
    <t>Symphony Ltd.</t>
  </si>
  <si>
    <t>INE225D01027</t>
  </si>
  <si>
    <t>Gujarat Alkalies and Chemicals Ltd.</t>
  </si>
  <si>
    <t>INE186A01019</t>
  </si>
  <si>
    <t>Glenmark Life Sciences Ltd.</t>
  </si>
  <si>
    <t>INE03Q201024</t>
  </si>
  <si>
    <t>Hle Glascoat Ltd.</t>
  </si>
  <si>
    <t>INE461D01028</t>
  </si>
  <si>
    <t>Epigral Ltd.</t>
  </si>
  <si>
    <t>INE071N01016</t>
  </si>
  <si>
    <t>Sharda Cropchem Ltd.</t>
  </si>
  <si>
    <t>INE221J01015</t>
  </si>
  <si>
    <t>LUX INDUSTRIES LTD</t>
  </si>
  <si>
    <t>INE150G01020</t>
  </si>
  <si>
    <t>MMTC Ltd.</t>
  </si>
  <si>
    <t>INE123F01029</t>
  </si>
  <si>
    <t>Edelweiss NIFTY Smallcap 250 Index Fund</t>
  </si>
  <si>
    <t>PORTFOLIO STATEMENT OF EDELWEISS MID CAP FUND AS ON DECEMBER 31, 2023</t>
  </si>
  <si>
    <t>(An open ended equity scheme predominantly investing in mid cap stocks)</t>
  </si>
  <si>
    <t>Indian Renewable Energy Dev Agency Ltd.</t>
  </si>
  <si>
    <t>INE202E01016</t>
  </si>
  <si>
    <t>Edelweiss Mid Cap Fund</t>
  </si>
  <si>
    <t>PORTFOLIO STATEMENT OF EDELWEISS GOLD ETF FUND AS ON DECEMBER 31, 2023</t>
  </si>
  <si>
    <t>((An open ended exchange traded fund replicating/tracking domestic prices of Gold))</t>
  </si>
  <si>
    <t xml:space="preserve">a) Gold </t>
  </si>
  <si>
    <t>Gold</t>
  </si>
  <si>
    <t>IDIA00500001</t>
  </si>
  <si>
    <t>Edelweiss Gold ETF</t>
  </si>
  <si>
    <t>PORTFOLIO STATEMENT OF EDELWEISS GOLD AND SILVER ETF FOF AS ON DECEMBER 31, 2023</t>
  </si>
  <si>
    <t>(An open-ended fund of funds scheme investing in units of Gold ETF and Silver ETF)</t>
  </si>
  <si>
    <t>EDELWEISS GOLD ETF</t>
  </si>
  <si>
    <t>INF754K01SE6</t>
  </si>
  <si>
    <t>EDELWEISS SILVER ETF</t>
  </si>
  <si>
    <t>INF754K01SF3</t>
  </si>
  <si>
    <t>Edelweiss Gold and Silver ETF Fund of Fund</t>
  </si>
  <si>
    <t>PORTFOLIO STATEMENT OF EDELWEISS  LIQUID FUND AS ON DECEMBER 31, 2023</t>
  </si>
  <si>
    <t>(An open-ended liquid scheme)</t>
  </si>
  <si>
    <t>8.02% BHARAT PETRO CORP NCD RED 11-03-24**</t>
  </si>
  <si>
    <t>INE029A08057</t>
  </si>
  <si>
    <t>182 DAYS TBILL RED 18-01-2024</t>
  </si>
  <si>
    <t>IN002023Y169</t>
  </si>
  <si>
    <t>91 DAYS TBILL RED 11-01-2024</t>
  </si>
  <si>
    <t>IN002023X294</t>
  </si>
  <si>
    <t>91 DAYS TBILL RED 28-03-2024</t>
  </si>
  <si>
    <t>IN002023X401</t>
  </si>
  <si>
    <t>182 DAYS TBILL RED 22-02-2024</t>
  </si>
  <si>
    <t>IN002023Y227</t>
  </si>
  <si>
    <t>91 DAYS TBILL RED 29-02-2024</t>
  </si>
  <si>
    <t>IN002023X369</t>
  </si>
  <si>
    <t>91 DAYS TBILL RED 01-02-2024</t>
  </si>
  <si>
    <t>IN002023X328</t>
  </si>
  <si>
    <t>182 DAYS TBILL RED 29-02-2024</t>
  </si>
  <si>
    <t>IN002023Y235</t>
  </si>
  <si>
    <t>91 DAYS TBILL RED 14-03-2024</t>
  </si>
  <si>
    <t>IN002023X385</t>
  </si>
  <si>
    <t>91 DAYS TBILL RED 25-01-2024</t>
  </si>
  <si>
    <t>IN002023X310</t>
  </si>
  <si>
    <t>182 DAYS TBILL RED  25-01-2024</t>
  </si>
  <si>
    <t>IN002023Y177</t>
  </si>
  <si>
    <t>PUNJAB NATIONAL BANK CD RED 05-03-2024#**</t>
  </si>
  <si>
    <t>INE160A16OB1</t>
  </si>
  <si>
    <t>UNION BANK OF INDIA CD 20-03-24#**</t>
  </si>
  <si>
    <t>INE692A16GO2</t>
  </si>
  <si>
    <t>INDIAN BANK CD RED 22-02-2024#**</t>
  </si>
  <si>
    <t>INE562A16MH9</t>
  </si>
  <si>
    <t>FITCH A1+</t>
  </si>
  <si>
    <t>INDIAN BANK CD RED 07-03-2024#**</t>
  </si>
  <si>
    <t>INE562A16LM1</t>
  </si>
  <si>
    <t>UNION BANK OF INDIA CD RED 10-01-2024#**</t>
  </si>
  <si>
    <t>INE692A16FT3</t>
  </si>
  <si>
    <t>KOTAK MAHINDRA BANK CD RED 11-01-2024#**</t>
  </si>
  <si>
    <t>INE237A168R6</t>
  </si>
  <si>
    <t>BANK OF BARODA CD RED 18-01-2024#**</t>
  </si>
  <si>
    <t>INE028A16DY5</t>
  </si>
  <si>
    <t>UNION BANK OF INDIA CD RED 14-02-2024#**</t>
  </si>
  <si>
    <t>INE692A16FX5</t>
  </si>
  <si>
    <t>BANK OF BARODA CD RED 16-02-2024#**</t>
  </si>
  <si>
    <t>INE028A16ED7</t>
  </si>
  <si>
    <t>IDFC FIRST BANK LTD. CD RED 26-02-2024#**</t>
  </si>
  <si>
    <t>INE092T16VR7</t>
  </si>
  <si>
    <t>HDFC BANK CD RED 07-03-2024#**</t>
  </si>
  <si>
    <t>INE040A16EI1</t>
  </si>
  <si>
    <t>CANARA BANK CD RED 11-03-2024#**</t>
  </si>
  <si>
    <t>INE476A16XA4</t>
  </si>
  <si>
    <t>BANK OF BARODA CD RED 20-03-2024#**</t>
  </si>
  <si>
    <t>INE028A16EL0</t>
  </si>
  <si>
    <t>AXIS BANK LTD CD RED 10-01-2024#**</t>
  </si>
  <si>
    <t>INE238AD6298</t>
  </si>
  <si>
    <t>PUNJAB NATIONAL BANK CD 20-02-24#**</t>
  </si>
  <si>
    <t>INE160A16NW9</t>
  </si>
  <si>
    <t>CANARA BANK CD RED 07-03-2024#**</t>
  </si>
  <si>
    <t>INE476A16WZ3</t>
  </si>
  <si>
    <t>BANK OF BARODA CD RED 12-03-2024#**</t>
  </si>
  <si>
    <t>INE028A16EH8</t>
  </si>
  <si>
    <t>SIDBI CD RED 11-01-2024#**</t>
  </si>
  <si>
    <t>INE556F16AE2</t>
  </si>
  <si>
    <t>CANARA BANK CD RED 15-01-24#**</t>
  </si>
  <si>
    <t>INE476A16WU4</t>
  </si>
  <si>
    <t>DBS BANK IND LTD. CD RED 19-01-2024#**</t>
  </si>
  <si>
    <t>INE01GA16152</t>
  </si>
  <si>
    <t>PUNJAB NATIONAL BANK CD RED 16-02-2024#**</t>
  </si>
  <si>
    <t>INE160A16MZ4</t>
  </si>
  <si>
    <t>HDFC BANK CD RED 20-02-2024#**</t>
  </si>
  <si>
    <t>INE040A16EB6</t>
  </si>
  <si>
    <t>CANARA BANK CD RED 05-03-2024#**</t>
  </si>
  <si>
    <t>INE476A16WT6</t>
  </si>
  <si>
    <t>PUNJAB NATIONAL BANK CD 07-03-2024#**</t>
  </si>
  <si>
    <t>INE160A16NH0</t>
  </si>
  <si>
    <t>CANARA BANK CD RED 20-03-2024#**</t>
  </si>
  <si>
    <t>INE476A16XC0</t>
  </si>
  <si>
    <t>UNION BANK OF INDIA CD RED 20-02-2024#**</t>
  </si>
  <si>
    <t>INE692A16FY3</t>
  </si>
  <si>
    <t>MOTILAL OSWAL FIN SER CP RED 29-02-2024**</t>
  </si>
  <si>
    <t>INE338I14GC5</t>
  </si>
  <si>
    <t>RELIANCE RETAIL VENT CP 01-03-24**</t>
  </si>
  <si>
    <t>INE929O14BE6</t>
  </si>
  <si>
    <t>TATA CAPITAL HSNG FIN CP RED 19-01-2024**</t>
  </si>
  <si>
    <t>INE033L14MR2</t>
  </si>
  <si>
    <t>CHOLAMANDALAM INV &amp; FI CP RED 22-03-2024**</t>
  </si>
  <si>
    <t>INE121A14VK4</t>
  </si>
  <si>
    <t>GODREJ INDUSTRIES LTD CP RED 08-01-2024**</t>
  </si>
  <si>
    <t>INE233A14C44</t>
  </si>
  <si>
    <t>RELIANCE RETAIL VENT CP 14-02-24**</t>
  </si>
  <si>
    <t>INE929O14BB2</t>
  </si>
  <si>
    <t>ICICI SECURITIES CP RED 04-03-2024**</t>
  </si>
  <si>
    <t>INE763G14RX1</t>
  </si>
  <si>
    <t>BOB FIN SOL LTD. CP RED 15-03-2024**</t>
  </si>
  <si>
    <t>INE027214530</t>
  </si>
  <si>
    <t>ICICI SECURITIES CP RED 15-03-24**</t>
  </si>
  <si>
    <t>INE763G14PI6</t>
  </si>
  <si>
    <t>NABARD CP RED 09-01-2024**</t>
  </si>
  <si>
    <t>INE261F14KG8</t>
  </si>
  <si>
    <t>BAJAJ FINANCE LTD CP RED 10-01-2024**</t>
  </si>
  <si>
    <t>INE296A14VX7</t>
  </si>
  <si>
    <t>NABARD CP RED 18-01-2024**</t>
  </si>
  <si>
    <t>INE261F14KI4</t>
  </si>
  <si>
    <t>LIC HSG FIN CP RED 18-01-2024**</t>
  </si>
  <si>
    <t>INE115A14ED7</t>
  </si>
  <si>
    <t>TATA CAPITAL FIN SERV CP RED 19-01-2024**</t>
  </si>
  <si>
    <t>INE306N14WP1</t>
  </si>
  <si>
    <t>HERO FINCORP LTD CP RED 22-01-2024**</t>
  </si>
  <si>
    <t>INE957N14HO5</t>
  </si>
  <si>
    <t>ICICI SECURITIES CP RED 24-01-2024**</t>
  </si>
  <si>
    <t>INE763G14RG6</t>
  </si>
  <si>
    <t>RELIANCE RETAIL VENTURES CP 23-02-2024**</t>
  </si>
  <si>
    <t>INE929O14BD8</t>
  </si>
  <si>
    <t>GODREJ INDUST LTD CP 23-02-24**</t>
  </si>
  <si>
    <t>INE233A14E34</t>
  </si>
  <si>
    <t>TATA MOTORS FIN CP RED 20-02-2024**</t>
  </si>
  <si>
    <t>INE477S14BV1</t>
  </si>
  <si>
    <t>ICICI SECURITIES CP RED 20-02-2024**</t>
  </si>
  <si>
    <t>INE763G14RR3</t>
  </si>
  <si>
    <t>RELIANCE IND CP RED 28-02-2024**</t>
  </si>
  <si>
    <t>INE002A14KK9</t>
  </si>
  <si>
    <t>HERO FINCORP LTD CP RED 15-03-24**</t>
  </si>
  <si>
    <t>INE957N14HA4</t>
  </si>
  <si>
    <t>Regular Plan Annual IDCW</t>
  </si>
  <si>
    <t>Regular Plan Daily IDCW</t>
  </si>
  <si>
    <t>Regular Plan Growth</t>
  </si>
  <si>
    <t>Retail Annual IDCW Option</t>
  </si>
  <si>
    <t>Retail Bonus Option</t>
  </si>
  <si>
    <t>Retail Daily IDCW Option</t>
  </si>
  <si>
    <t>Retail Fortnightly IDCW Option</t>
  </si>
  <si>
    <t>Retail Growth Option</t>
  </si>
  <si>
    <t>Retail IDCW Option</t>
  </si>
  <si>
    <t>Retail Monthly IDCW Option</t>
  </si>
  <si>
    <t>Retail Weekly IDCW Option</t>
  </si>
  <si>
    <t>Retail Plan Daily IDCW</t>
  </si>
  <si>
    <t>Retail Plan Monthly IDCW</t>
  </si>
  <si>
    <t>Retail Plan Weekly IDCW</t>
  </si>
  <si>
    <t>Edelweiss Liquid Fund</t>
  </si>
  <si>
    <t>Liquid Fund</t>
  </si>
  <si>
    <t>PORTFOLIO STATEMENT OF EDELWEISS  ASEAN EQUITY OFF-SHORE FUND AS ON DECEMBER 31, 2023</t>
  </si>
  <si>
    <t>(An open ended fund of fund scheme investing in JPMorgan Funds – ASEAN Equity Fund)</t>
  </si>
  <si>
    <t>Foreign Securities and/or Overseas ETFs</t>
  </si>
  <si>
    <t>International  Mutual Fund Units</t>
  </si>
  <si>
    <t>JPM ASEAN EQUITY-I ACC USD</t>
  </si>
  <si>
    <t>LU0441852299</t>
  </si>
  <si>
    <t>7. Total gross exposure to derivative instruments (excluding reversed positions) at the end of the month (Rs. in Lakhs)</t>
  </si>
  <si>
    <t>8. Margin Deposits includes Margin money placed on derivatives other than margin money placed with bank</t>
  </si>
  <si>
    <t>9. Total value and percentage of Illiquiid Equity shares &amp; Equity related instruments</t>
  </si>
  <si>
    <t>10. Number of instance of deviation In valuation of securities</t>
  </si>
  <si>
    <t>11. Total value and percentage of illiquid equity shares / securities</t>
  </si>
  <si>
    <t>Edelweiss ASEAN Equity Off-Shore Fund</t>
  </si>
  <si>
    <t>PORTFOLIO STATEMENT OF EDELWEISS  GREATER CHINA EQUITY OFF-SHORE FUND AS ON DECEMBER 31, 2023</t>
  </si>
  <si>
    <t>(An open ended fund of fund scheme investing in JPMorgan Funds – Greater China Fund)</t>
  </si>
  <si>
    <t>JPM GREATER CHINA-I-I2 USD</t>
  </si>
  <si>
    <t>LU1727356906</t>
  </si>
  <si>
    <t>Edelweiss Greater China Equity Off-Shore Fund</t>
  </si>
  <si>
    <t>PORTFOLIO STATEMENT OF EDELWEISS MSCI INDIA DOMESTIC &amp; WORLD HEALTHCARE 45 INDEX AS ON DECEMBER 31, 2023</t>
  </si>
  <si>
    <t>(An Open-ended Equity Scheme replicating MSCI India Domestic &amp; World Healthcare 45 Index)</t>
  </si>
  <si>
    <t xml:space="preserve">(c) Listed / Awaiting listing on International Stock Exchanges </t>
  </si>
  <si>
    <t>ELI LILLY &amp; CO</t>
  </si>
  <si>
    <t>US5324571083</t>
  </si>
  <si>
    <t>Pharmaceuticals</t>
  </si>
  <si>
    <t>JOHNSON &amp; JOHNSON</t>
  </si>
  <si>
    <t>US4781601046</t>
  </si>
  <si>
    <t>MERCK &amp; CO.INC</t>
  </si>
  <si>
    <t>US58933Y1055</t>
  </si>
  <si>
    <t>ABBVIE INC</t>
  </si>
  <si>
    <t>US00287Y1091</t>
  </si>
  <si>
    <t>Biotechnology</t>
  </si>
  <si>
    <t>NOVARTIS AG</t>
  </si>
  <si>
    <t>US66987V1098</t>
  </si>
  <si>
    <t>THERMO FISHER SCIENTIFIC INC</t>
  </si>
  <si>
    <t>US8835561023</t>
  </si>
  <si>
    <t>Life Sciences Tools &amp; Services</t>
  </si>
  <si>
    <t>ABBOTT LABORATORIES</t>
  </si>
  <si>
    <t>US0028241000</t>
  </si>
  <si>
    <t>Health Care Equipment &amp; Supplies</t>
  </si>
  <si>
    <t>DANAHER CORP</t>
  </si>
  <si>
    <t>US2358511028</t>
  </si>
  <si>
    <t>PFIZER INC</t>
  </si>
  <si>
    <t>US7170811035</t>
  </si>
  <si>
    <t>AMGEN INC</t>
  </si>
  <si>
    <t>US0311621009</t>
  </si>
  <si>
    <t>INTUITIVE SURGICAL INC</t>
  </si>
  <si>
    <t>US46120E6023</t>
  </si>
  <si>
    <t>MEDTRONIC PLC</t>
  </si>
  <si>
    <t>IE00BTN1Y115</t>
  </si>
  <si>
    <t>VERTEX PHARMACEUTICALS INC</t>
  </si>
  <si>
    <t>US92532F1003</t>
  </si>
  <si>
    <t>STRYKER CORP</t>
  </si>
  <si>
    <t>US8636671013</t>
  </si>
  <si>
    <t>GILEAD SCIENCES INC</t>
  </si>
  <si>
    <t>US3755581036</t>
  </si>
  <si>
    <t>BECTON DICKINSON AND CO</t>
  </si>
  <si>
    <t>US0758871091</t>
  </si>
  <si>
    <t>IQVIA HOLDINGS INC</t>
  </si>
  <si>
    <t>US46266C1053</t>
  </si>
  <si>
    <t>AGILENT TECHNOLOGIES INC</t>
  </si>
  <si>
    <t>US00846U1016</t>
  </si>
  <si>
    <t>MODERNA INC</t>
  </si>
  <si>
    <t>US60770K1079</t>
  </si>
  <si>
    <t>PHARMACEUTICALS</t>
  </si>
  <si>
    <t>ILLUMINA INC</t>
  </si>
  <si>
    <t>US4523271090</t>
  </si>
  <si>
    <t>Edelweiss MSCI India Domestic &amp; World Healthcare 45 Index Fund</t>
  </si>
  <si>
    <t>PORTFOLIO STATEMENT OF EDELWEISS  EUROPE DYNAMIC EQUITY OFF-SHORE FUND AS ON DECEMBER 31, 2023</t>
  </si>
  <si>
    <t>(An open ended fund of fund scheme investing in JPMorgan Funds – Europe Dynamic Fund)</t>
  </si>
  <si>
    <t>JPMORGAN F-EUROPE DYNAM-I-A</t>
  </si>
  <si>
    <t>LU0248045857</t>
  </si>
  <si>
    <t>Edelweiss Europe Dynamic Equity Off-Shore Fund</t>
  </si>
  <si>
    <t>PORTFOLIO STATEMENT OF EDELWEISS  EMERGING MARKETS OPPORTUNITIES EQUITY OFF-SHORE FUND AS ON DECEMBER 31, 2023</t>
  </si>
  <si>
    <t>(An open ended fund of fund scheme investing in JPMorgan Funds – Emerging Market Opportunities Fund)</t>
  </si>
  <si>
    <t>JPMORGAN ASSET MGM - EMG MKT OPPS I USD</t>
  </si>
  <si>
    <t>LU0431993749</t>
  </si>
  <si>
    <t>Edelweiss Emerging Markets Opportunities Equity Off-Shore Fund</t>
  </si>
  <si>
    <t>PORTFOLIO STATEMENT OF EDELWEISS  US VALUE EQUITY OFF-SHORE FUND AS ON DECEMBER 31, 2023</t>
  </si>
  <si>
    <t>(An open ended fund of fund scheme investing in JPMorgan Funds – US Value Fund)</t>
  </si>
  <si>
    <t>JPMORGAN F-JPM US VALUE-I AC</t>
  </si>
  <si>
    <t>LU0248060658</t>
  </si>
  <si>
    <t>Edelweiss US Value Equity Off-Shore Fund</t>
  </si>
  <si>
    <t>PORTFOLIO STATEMENT OF EDELWEISS  US TECHNOLOGY EQUITY FOF AS ON DECEMBER 31, 2023</t>
  </si>
  <si>
    <t>(An open ended fund of fund scheme investing in JPMorgan Funds – US TECHNOLOGY EQUITY FOF)</t>
  </si>
  <si>
    <t>JPMORGAN F-US TECHNOLOGY-I A</t>
  </si>
  <si>
    <t>LU0248060906</t>
  </si>
  <si>
    <t>Edelweiss US Technology Equity Fund of Fund</t>
  </si>
  <si>
    <t>PORTFOLIO STATEMENT OF EDELWEISS SILVER ETF FUND AS ON DECEMBER 31, 2023</t>
  </si>
  <si>
    <t>(An open ended exchange traded fund replicating/tracking domestic prices of Silver)</t>
  </si>
  <si>
    <t xml:space="preserve">a) Silver </t>
  </si>
  <si>
    <t>Edelweiss Silver ETF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</si>
</sst>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#,###,##0"/>
    <numFmt numFmtId="165" formatCode="#,##0.00_);\(##,##0\)"/>
    <numFmt numFmtId="166" formatCode="#,##0.00_);\(##,##0.00\)"/>
    <numFmt numFmtId="167" formatCode="0.00%_);\(0.00%\)"/>
    <numFmt numFmtId="168" formatCode="mmmm\ dd\,\ yyyy"/>
    <numFmt numFmtId="169" formatCode="#,##0.000000"/>
    <numFmt numFmtId="170" formatCode="#,##0.00000"/>
  </numFmts>
  <fonts count="7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theme="1" tint="4.9989318521683403E-2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23255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9" fontId="5" fillId="0" borderId="0"/>
  </cellStyleXfs>
  <cellXfs count="81">
    <xf numFmtId="0" fontId="0" fillId="0" borderId="0" xfId="0"/>
    <xf numFmtId="0" fontId="3" fillId="0" borderId="0" xfId="0" applyFont="1"/>
    <xf numFmtId="10" fontId="0" fillId="0" borderId="0" xfId="0" applyNumberFormat="1"/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/>
    </xf>
    <xf numFmtId="0" fontId="0" fillId="0" borderId="3" xfId="0" applyBorder="1"/>
    <xf numFmtId="165" fontId="0" fillId="0" borderId="3" xfId="0" applyNumberFormat="1" applyBorder="1"/>
    <xf numFmtId="166" fontId="0" fillId="0" borderId="3" xfId="0" applyNumberFormat="1" applyBorder="1"/>
    <xf numFmtId="167" fontId="0" fillId="0" borderId="3" xfId="0" applyNumberFormat="1" applyBorder="1"/>
    <xf numFmtId="10" fontId="0" fillId="0" borderId="3" xfId="0" applyNumberFormat="1" applyBorder="1"/>
    <xf numFmtId="0" fontId="0" fillId="0" borderId="4" xfId="0" applyBorder="1"/>
    <xf numFmtId="164" fontId="0" fillId="0" borderId="4" xfId="0" applyNumberFormat="1" applyBorder="1"/>
    <xf numFmtId="4" fontId="0" fillId="0" borderId="4" xfId="0" applyNumberFormat="1" applyBorder="1"/>
    <xf numFmtId="10" fontId="0" fillId="0" borderId="4" xfId="0" applyNumberFormat="1" applyBorder="1"/>
    <xf numFmtId="0" fontId="3" fillId="0" borderId="4" xfId="0" applyFont="1" applyBorder="1"/>
    <xf numFmtId="164" fontId="3" fillId="0" borderId="4" xfId="0" applyNumberFormat="1" applyFont="1" applyBorder="1"/>
    <xf numFmtId="4" fontId="3" fillId="0" borderId="5" xfId="0" applyNumberFormat="1" applyFont="1" applyBorder="1"/>
    <xf numFmtId="10" fontId="3" fillId="0" borderId="5" xfId="0" applyNumberFormat="1" applyFont="1" applyBorder="1"/>
    <xf numFmtId="10" fontId="3" fillId="0" borderId="4" xfId="0" applyNumberFormat="1" applyFont="1" applyBorder="1"/>
    <xf numFmtId="0" fontId="3" fillId="0" borderId="5" xfId="0" applyFont="1" applyBorder="1"/>
    <xf numFmtId="164" fontId="3" fillId="0" borderId="5" xfId="0" applyNumberFormat="1" applyFont="1" applyBorder="1"/>
    <xf numFmtId="166" fontId="0" fillId="0" borderId="4" xfId="0" applyNumberFormat="1" applyBorder="1"/>
    <xf numFmtId="167" fontId="0" fillId="0" borderId="4" xfId="0" applyNumberFormat="1" applyBorder="1"/>
    <xf numFmtId="0" fontId="3" fillId="0" borderId="6" xfId="0" applyFont="1" applyBorder="1"/>
    <xf numFmtId="164" fontId="3" fillId="0" borderId="6" xfId="0" applyNumberFormat="1" applyFont="1" applyBorder="1"/>
    <xf numFmtId="4" fontId="3" fillId="0" borderId="6" xfId="0" applyNumberFormat="1" applyFont="1" applyBorder="1"/>
    <xf numFmtId="10" fontId="3" fillId="0" borderId="6" xfId="0" applyNumberFormat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0" xfId="0" applyAlignment="1">
      <alignment horizontal="right"/>
    </xf>
    <xf numFmtId="4" fontId="0" fillId="0" borderId="5" xfId="0" applyNumberFormat="1" applyBorder="1" applyAlignment="1">
      <alignment horizontal="right"/>
    </xf>
    <xf numFmtId="10" fontId="0" fillId="0" borderId="5" xfId="0" applyNumberFormat="1" applyBorder="1" applyAlignment="1">
      <alignment horizontal="right"/>
    </xf>
    <xf numFmtId="4" fontId="3" fillId="0" borderId="7" xfId="0" applyNumberFormat="1" applyFont="1" applyBorder="1"/>
    <xf numFmtId="10" fontId="3" fillId="0" borderId="7" xfId="0" applyNumberFormat="1" applyFont="1" applyBorder="1"/>
    <xf numFmtId="4" fontId="0" fillId="0" borderId="7" xfId="0" applyNumberFormat="1" applyBorder="1" applyAlignment="1">
      <alignment horizontal="right"/>
    </xf>
    <xf numFmtId="10" fontId="0" fillId="0" borderId="7" xfId="0" applyNumberFormat="1" applyBorder="1" applyAlignment="1">
      <alignment horizontal="right"/>
    </xf>
    <xf numFmtId="165" fontId="0" fillId="0" borderId="4" xfId="0" applyNumberFormat="1" applyBorder="1"/>
    <xf numFmtId="166" fontId="3" fillId="0" borderId="7" xfId="0" applyNumberFormat="1" applyFont="1" applyBorder="1"/>
    <xf numFmtId="167" fontId="3" fillId="0" borderId="7" xfId="0" applyNumberFormat="1" applyFont="1" applyBorder="1"/>
    <xf numFmtId="166" fontId="3" fillId="0" borderId="5" xfId="0" applyNumberFormat="1" applyFont="1" applyBorder="1"/>
    <xf numFmtId="167" fontId="3" fillId="0" borderId="5" xfId="0" applyNumberFormat="1" applyFont="1" applyBorder="1"/>
    <xf numFmtId="4" fontId="3" fillId="0" borderId="4" xfId="0" applyNumberFormat="1" applyFont="1" applyBorder="1"/>
    <xf numFmtId="0" fontId="0" fillId="0" borderId="0" xfId="0" applyAlignment="1">
      <alignment wrapText="1"/>
    </xf>
    <xf numFmtId="168" fontId="3" fillId="0" borderId="0" xfId="0" applyNumberFormat="1" applyFont="1"/>
    <xf numFmtId="4" fontId="0" fillId="0" borderId="0" xfId="0" applyNumberFormat="1" applyAlignment="1">
      <alignment horizontal="right"/>
    </xf>
    <xf numFmtId="169" fontId="0" fillId="0" borderId="1" xfId="0" applyNumberFormat="1" applyBorder="1"/>
    <xf numFmtId="0" fontId="4" fillId="0" borderId="0" xfId="1"/>
    <xf numFmtId="0" fontId="6" fillId="0" borderId="0" xfId="0" applyFont="1"/>
    <xf numFmtId="4" fontId="0" fillId="0" borderId="6" xfId="0" applyNumberFormat="1" applyBorder="1" applyAlignment="1">
      <alignment horizontal="right"/>
    </xf>
    <xf numFmtId="10" fontId="0" fillId="0" borderId="6" xfId="0" applyNumberFormat="1" applyBorder="1" applyAlignment="1">
      <alignment horizontal="right"/>
    </xf>
    <xf numFmtId="4" fontId="0" fillId="0" borderId="0" xfId="0" applyNumberFormat="1"/>
    <xf numFmtId="0" fontId="0" fillId="0" borderId="7" xfId="0" applyBorder="1"/>
    <xf numFmtId="0" fontId="0" fillId="0" borderId="7" xfId="0" applyBorder="1" applyAlignment="1">
      <alignment wrapText="1"/>
    </xf>
    <xf numFmtId="4" fontId="0" fillId="0" borderId="7" xfId="2" applyNumberFormat="1" applyFont="1" applyBorder="1"/>
    <xf numFmtId="4" fontId="0" fillId="0" borderId="7" xfId="0" applyNumberFormat="1" applyBorder="1"/>
    <xf numFmtId="15" fontId="0" fillId="0" borderId="7" xfId="0" applyNumberFormat="1" applyBorder="1"/>
    <xf numFmtId="166" fontId="3" fillId="0" borderId="4" xfId="0" applyNumberFormat="1" applyFont="1" applyBorder="1"/>
    <xf numFmtId="167" fontId="3" fillId="0" borderId="4" xfId="0" applyNumberFormat="1" applyFont="1" applyBorder="1"/>
    <xf numFmtId="10" fontId="3" fillId="0" borderId="8" xfId="0" applyNumberFormat="1" applyFont="1" applyBorder="1"/>
    <xf numFmtId="4" fontId="0" fillId="0" borderId="6" xfId="0" applyNumberFormat="1" applyBorder="1"/>
    <xf numFmtId="10" fontId="0" fillId="0" borderId="6" xfId="0" applyNumberFormat="1" applyBorder="1"/>
    <xf numFmtId="166" fontId="0" fillId="0" borderId="0" xfId="0" applyNumberFormat="1" applyAlignment="1">
      <alignment horizontal="right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170" fontId="0" fillId="0" borderId="0" xfId="0" applyNumberFormat="1"/>
    <xf numFmtId="166" fontId="0" fillId="0" borderId="0" xfId="0" applyNumberFormat="1"/>
    <xf numFmtId="0" fontId="0" fillId="0" borderId="9" xfId="0" applyBorder="1"/>
    <xf numFmtId="0" fontId="3" fillId="0" borderId="0" xfId="0" applyFont="1"/>
    <xf numFmtId="0" fontId="1" fillId="2" borderId="0" xfId="0" applyFont="1" applyFill="1" applyAlignment="1">
      <alignment horizontal="center" vertical="center" wrapText="1"/>
    </xf>
    <xf numFmtId="0" fontId="0" fillId="0" borderId="0" xfId="0"/>
    <xf numFmtId="10" fontId="0" fillId="0" borderId="0" xfId="0" applyNumberFormat="1"/>
    <xf numFmtId="0" fontId="3" fillId="0" borderId="0" xfId="0" applyFont="1" applyAlignment="1">
      <alignment wrapText="1"/>
    </xf>
    <xf numFmtId="0" fontId="4" fillId="0" borderId="7" xfId="1" applyBorder="1"/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3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</xdr:row>
      <xdr:rowOff>0</xdr:rowOff>
    </xdr:from>
    <xdr:ext cx="1238250" cy="714375"/>
    <xdr:pic>
      <xdr:nvPicPr>
        <xdr:cNvPr id="5" name="Image 4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</xdr:row>
      <xdr:rowOff>0</xdr:rowOff>
    </xdr:from>
    <xdr:ext cx="1238250" cy="714375"/>
    <xdr:pic>
      <xdr:nvPicPr>
        <xdr:cNvPr id="6" name="Image 5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</xdr:row>
      <xdr:rowOff>0</xdr:rowOff>
    </xdr:from>
    <xdr:ext cx="1238250" cy="714375"/>
    <xdr:pic>
      <xdr:nvPicPr>
        <xdr:cNvPr id="7" name="Image 6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</xdr:row>
      <xdr:rowOff>0</xdr:rowOff>
    </xdr:from>
    <xdr:ext cx="1238250" cy="714375"/>
    <xdr:pic>
      <xdr:nvPicPr>
        <xdr:cNvPr id="8" name="Image 7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</xdr:row>
      <xdr:rowOff>0</xdr:rowOff>
    </xdr:from>
    <xdr:ext cx="1238250" cy="714375"/>
    <xdr:pic>
      <xdr:nvPicPr>
        <xdr:cNvPr id="9" name="Image 8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</xdr:row>
      <xdr:rowOff>0</xdr:rowOff>
    </xdr:from>
    <xdr:ext cx="1238250" cy="714375"/>
    <xdr:pic>
      <xdr:nvPicPr>
        <xdr:cNvPr id="10" name="Image 9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7</xdr:row>
      <xdr:rowOff>0</xdr:rowOff>
    </xdr:from>
    <xdr:ext cx="1238250" cy="714375"/>
    <xdr:pic>
      <xdr:nvPicPr>
        <xdr:cNvPr id="11" name="Image 10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7</xdr:row>
      <xdr:rowOff>0</xdr:rowOff>
    </xdr:from>
    <xdr:ext cx="1238250" cy="714375"/>
    <xdr:pic>
      <xdr:nvPicPr>
        <xdr:cNvPr id="12" name="Image 1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8</xdr:row>
      <xdr:rowOff>0</xdr:rowOff>
    </xdr:from>
    <xdr:ext cx="1238250" cy="714375"/>
    <xdr:pic>
      <xdr:nvPicPr>
        <xdr:cNvPr id="13" name="Image 12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8</xdr:row>
      <xdr:rowOff>0</xdr:rowOff>
    </xdr:from>
    <xdr:ext cx="1238250" cy="714375"/>
    <xdr:pic>
      <xdr:nvPicPr>
        <xdr:cNvPr id="14" name="Image 13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9</xdr:row>
      <xdr:rowOff>0</xdr:rowOff>
    </xdr:from>
    <xdr:ext cx="1238250" cy="714375"/>
    <xdr:pic>
      <xdr:nvPicPr>
        <xdr:cNvPr id="15" name="Image 14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9</xdr:row>
      <xdr:rowOff>0</xdr:rowOff>
    </xdr:from>
    <xdr:ext cx="1238250" cy="714375"/>
    <xdr:pic>
      <xdr:nvPicPr>
        <xdr:cNvPr id="16" name="Image 15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9</xdr:row>
      <xdr:rowOff>0</xdr:rowOff>
    </xdr:from>
    <xdr:ext cx="1238250" cy="714375"/>
    <xdr:pic>
      <xdr:nvPicPr>
        <xdr:cNvPr id="17" name="Image 16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10</xdr:row>
      <xdr:rowOff>0</xdr:rowOff>
    </xdr:from>
    <xdr:ext cx="1238250" cy="714375"/>
    <xdr:pic>
      <xdr:nvPicPr>
        <xdr:cNvPr id="18" name="Image 17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10</xdr:row>
      <xdr:rowOff>0</xdr:rowOff>
    </xdr:from>
    <xdr:ext cx="1238250" cy="714375"/>
    <xdr:pic>
      <xdr:nvPicPr>
        <xdr:cNvPr id="19" name="Image 18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11</xdr:row>
      <xdr:rowOff>0</xdr:rowOff>
    </xdr:from>
    <xdr:ext cx="1238250" cy="714375"/>
    <xdr:pic>
      <xdr:nvPicPr>
        <xdr:cNvPr id="20" name="Image 19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11</xdr:row>
      <xdr:rowOff>0</xdr:rowOff>
    </xdr:from>
    <xdr:ext cx="1238250" cy="714375"/>
    <xdr:pic>
      <xdr:nvPicPr>
        <xdr:cNvPr id="21" name="Image 20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12</xdr:row>
      <xdr:rowOff>0</xdr:rowOff>
    </xdr:from>
    <xdr:ext cx="1238250" cy="714375"/>
    <xdr:pic>
      <xdr:nvPicPr>
        <xdr:cNvPr id="22" name="Image 2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12</xdr:row>
      <xdr:rowOff>0</xdr:rowOff>
    </xdr:from>
    <xdr:ext cx="1238250" cy="714375"/>
    <xdr:pic>
      <xdr:nvPicPr>
        <xdr:cNvPr id="23" name="Image 22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13</xdr:row>
      <xdr:rowOff>0</xdr:rowOff>
    </xdr:from>
    <xdr:ext cx="1238250" cy="714375"/>
    <xdr:pic>
      <xdr:nvPicPr>
        <xdr:cNvPr id="24" name="Image 23" descr="Picture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13</xdr:row>
      <xdr:rowOff>0</xdr:rowOff>
    </xdr:from>
    <xdr:ext cx="1238250" cy="714375"/>
    <xdr:pic>
      <xdr:nvPicPr>
        <xdr:cNvPr id="25" name="Image 24" descr="Picture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14</xdr:row>
      <xdr:rowOff>0</xdr:rowOff>
    </xdr:from>
    <xdr:ext cx="1238250" cy="714375"/>
    <xdr:pic>
      <xdr:nvPicPr>
        <xdr:cNvPr id="26" name="Image 25" descr="Picture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14</xdr:row>
      <xdr:rowOff>0</xdr:rowOff>
    </xdr:from>
    <xdr:ext cx="1238250" cy="714375"/>
    <xdr:pic>
      <xdr:nvPicPr>
        <xdr:cNvPr id="27" name="Image 26" descr="Picture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15</xdr:row>
      <xdr:rowOff>0</xdr:rowOff>
    </xdr:from>
    <xdr:ext cx="1238250" cy="714375"/>
    <xdr:pic>
      <xdr:nvPicPr>
        <xdr:cNvPr id="28" name="Image 27" descr="Picture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15</xdr:row>
      <xdr:rowOff>0</xdr:rowOff>
    </xdr:from>
    <xdr:ext cx="1238250" cy="714375"/>
    <xdr:pic>
      <xdr:nvPicPr>
        <xdr:cNvPr id="29" name="Image 28" descr="Picture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16</xdr:row>
      <xdr:rowOff>0</xdr:rowOff>
    </xdr:from>
    <xdr:ext cx="1238250" cy="714375"/>
    <xdr:pic>
      <xdr:nvPicPr>
        <xdr:cNvPr id="30" name="Image 29" descr="Picture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16</xdr:row>
      <xdr:rowOff>0</xdr:rowOff>
    </xdr:from>
    <xdr:ext cx="1238250" cy="714375"/>
    <xdr:pic>
      <xdr:nvPicPr>
        <xdr:cNvPr id="31" name="Image 30" descr="Picture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17</xdr:row>
      <xdr:rowOff>0</xdr:rowOff>
    </xdr:from>
    <xdr:ext cx="1238250" cy="714375"/>
    <xdr:pic>
      <xdr:nvPicPr>
        <xdr:cNvPr id="32" name="Image 31" descr="Picture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17</xdr:row>
      <xdr:rowOff>0</xdr:rowOff>
    </xdr:from>
    <xdr:ext cx="1238250" cy="714375"/>
    <xdr:pic>
      <xdr:nvPicPr>
        <xdr:cNvPr id="33" name="Image 32" descr="Picture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18</xdr:row>
      <xdr:rowOff>0</xdr:rowOff>
    </xdr:from>
    <xdr:ext cx="1238250" cy="714375"/>
    <xdr:pic>
      <xdr:nvPicPr>
        <xdr:cNvPr id="34" name="Image 33" descr="Picture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18</xdr:row>
      <xdr:rowOff>0</xdr:rowOff>
    </xdr:from>
    <xdr:ext cx="1238250" cy="714375"/>
    <xdr:pic>
      <xdr:nvPicPr>
        <xdr:cNvPr id="35" name="Image 34" descr="Picture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19</xdr:row>
      <xdr:rowOff>0</xdr:rowOff>
    </xdr:from>
    <xdr:ext cx="1238250" cy="714375"/>
    <xdr:pic>
      <xdr:nvPicPr>
        <xdr:cNvPr id="36" name="Image 35" descr="Picture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19</xdr:row>
      <xdr:rowOff>0</xdr:rowOff>
    </xdr:from>
    <xdr:ext cx="1238250" cy="714375"/>
    <xdr:pic>
      <xdr:nvPicPr>
        <xdr:cNvPr id="37" name="Image 36" descr="Picture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20</xdr:row>
      <xdr:rowOff>0</xdr:rowOff>
    </xdr:from>
    <xdr:ext cx="1238250" cy="714375"/>
    <xdr:pic>
      <xdr:nvPicPr>
        <xdr:cNvPr id="38" name="Image 37" descr="Picture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20</xdr:row>
      <xdr:rowOff>0</xdr:rowOff>
    </xdr:from>
    <xdr:ext cx="1238250" cy="714375"/>
    <xdr:pic>
      <xdr:nvPicPr>
        <xdr:cNvPr id="39" name="Image 38" descr="Picture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20</xdr:row>
      <xdr:rowOff>0</xdr:rowOff>
    </xdr:from>
    <xdr:ext cx="1238250" cy="714375"/>
    <xdr:pic>
      <xdr:nvPicPr>
        <xdr:cNvPr id="40" name="Image 39" descr="Picture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21</xdr:row>
      <xdr:rowOff>0</xdr:rowOff>
    </xdr:from>
    <xdr:ext cx="1238250" cy="714375"/>
    <xdr:pic>
      <xdr:nvPicPr>
        <xdr:cNvPr id="41" name="Image 40" descr="Picture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21</xdr:row>
      <xdr:rowOff>0</xdr:rowOff>
    </xdr:from>
    <xdr:ext cx="1238250" cy="714375"/>
    <xdr:pic>
      <xdr:nvPicPr>
        <xdr:cNvPr id="42" name="Image 41" descr="Picture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22</xdr:row>
      <xdr:rowOff>0</xdr:rowOff>
    </xdr:from>
    <xdr:ext cx="1238250" cy="714375"/>
    <xdr:pic>
      <xdr:nvPicPr>
        <xdr:cNvPr id="43" name="Image 42" descr="Picture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22</xdr:row>
      <xdr:rowOff>0</xdr:rowOff>
    </xdr:from>
    <xdr:ext cx="1238250" cy="714375"/>
    <xdr:pic>
      <xdr:nvPicPr>
        <xdr:cNvPr id="44" name="Image 43" descr="Picture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23</xdr:row>
      <xdr:rowOff>0</xdr:rowOff>
    </xdr:from>
    <xdr:ext cx="1238250" cy="714375"/>
    <xdr:pic>
      <xdr:nvPicPr>
        <xdr:cNvPr id="45" name="Image 44" descr="Picture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23</xdr:row>
      <xdr:rowOff>0</xdr:rowOff>
    </xdr:from>
    <xdr:ext cx="1238250" cy="714375"/>
    <xdr:pic>
      <xdr:nvPicPr>
        <xdr:cNvPr id="46" name="Image 45" descr="Picture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24</xdr:row>
      <xdr:rowOff>0</xdr:rowOff>
    </xdr:from>
    <xdr:ext cx="1238250" cy="714375"/>
    <xdr:pic>
      <xdr:nvPicPr>
        <xdr:cNvPr id="47" name="Image 46" descr="Picture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24</xdr:row>
      <xdr:rowOff>0</xdr:rowOff>
    </xdr:from>
    <xdr:ext cx="1238250" cy="714375"/>
    <xdr:pic>
      <xdr:nvPicPr>
        <xdr:cNvPr id="48" name="Image 47" descr="Picture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25</xdr:row>
      <xdr:rowOff>0</xdr:rowOff>
    </xdr:from>
    <xdr:ext cx="1238250" cy="714375"/>
    <xdr:pic>
      <xdr:nvPicPr>
        <xdr:cNvPr id="49" name="Image 48" descr="Picture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25</xdr:row>
      <xdr:rowOff>0</xdr:rowOff>
    </xdr:from>
    <xdr:ext cx="1238250" cy="714375"/>
    <xdr:pic>
      <xdr:nvPicPr>
        <xdr:cNvPr id="50" name="Image 49" descr="Picture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26</xdr:row>
      <xdr:rowOff>0</xdr:rowOff>
    </xdr:from>
    <xdr:ext cx="1238250" cy="714375"/>
    <xdr:pic>
      <xdr:nvPicPr>
        <xdr:cNvPr id="51" name="Image 50" descr="Picture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26</xdr:row>
      <xdr:rowOff>0</xdr:rowOff>
    </xdr:from>
    <xdr:ext cx="1238250" cy="714375"/>
    <xdr:pic>
      <xdr:nvPicPr>
        <xdr:cNvPr id="52" name="Image 51" descr="Picture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27</xdr:row>
      <xdr:rowOff>0</xdr:rowOff>
    </xdr:from>
    <xdr:ext cx="1238250" cy="714375"/>
    <xdr:pic>
      <xdr:nvPicPr>
        <xdr:cNvPr id="53" name="Image 52" descr="Picture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27</xdr:row>
      <xdr:rowOff>0</xdr:rowOff>
    </xdr:from>
    <xdr:ext cx="1238250" cy="714375"/>
    <xdr:pic>
      <xdr:nvPicPr>
        <xdr:cNvPr id="54" name="Image 53" descr="Picture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28</xdr:row>
      <xdr:rowOff>0</xdr:rowOff>
    </xdr:from>
    <xdr:ext cx="1238250" cy="714375"/>
    <xdr:pic>
      <xdr:nvPicPr>
        <xdr:cNvPr id="55" name="Image 54" descr="Picture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28</xdr:row>
      <xdr:rowOff>0</xdr:rowOff>
    </xdr:from>
    <xdr:ext cx="1238250" cy="714375"/>
    <xdr:pic>
      <xdr:nvPicPr>
        <xdr:cNvPr id="56" name="Image 55" descr="Picture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29</xdr:row>
      <xdr:rowOff>0</xdr:rowOff>
    </xdr:from>
    <xdr:ext cx="1238250" cy="714375"/>
    <xdr:pic>
      <xdr:nvPicPr>
        <xdr:cNvPr id="57" name="Image 56" descr="Picture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29</xdr:row>
      <xdr:rowOff>0</xdr:rowOff>
    </xdr:from>
    <xdr:ext cx="1238250" cy="714375"/>
    <xdr:pic>
      <xdr:nvPicPr>
        <xdr:cNvPr id="58" name="Image 57" descr="Picture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30</xdr:row>
      <xdr:rowOff>0</xdr:rowOff>
    </xdr:from>
    <xdr:ext cx="1238250" cy="714375"/>
    <xdr:pic>
      <xdr:nvPicPr>
        <xdr:cNvPr id="59" name="Image 58" descr="Picture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30</xdr:row>
      <xdr:rowOff>0</xdr:rowOff>
    </xdr:from>
    <xdr:ext cx="1238250" cy="714375"/>
    <xdr:pic>
      <xdr:nvPicPr>
        <xdr:cNvPr id="60" name="Image 59" descr="Picture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31</xdr:row>
      <xdr:rowOff>0</xdr:rowOff>
    </xdr:from>
    <xdr:ext cx="1238250" cy="714375"/>
    <xdr:pic>
      <xdr:nvPicPr>
        <xdr:cNvPr id="61" name="Image 60" descr="Picture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31</xdr:row>
      <xdr:rowOff>0</xdr:rowOff>
    </xdr:from>
    <xdr:ext cx="1238250" cy="714375"/>
    <xdr:pic>
      <xdr:nvPicPr>
        <xdr:cNvPr id="62" name="Image 61" descr="Picture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32</xdr:row>
      <xdr:rowOff>0</xdr:rowOff>
    </xdr:from>
    <xdr:ext cx="1238250" cy="714375"/>
    <xdr:pic>
      <xdr:nvPicPr>
        <xdr:cNvPr id="63" name="Image 62" descr="Picture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32</xdr:row>
      <xdr:rowOff>0</xdr:rowOff>
    </xdr:from>
    <xdr:ext cx="1238250" cy="714375"/>
    <xdr:pic>
      <xdr:nvPicPr>
        <xdr:cNvPr id="64" name="Image 63" descr="Picture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33</xdr:row>
      <xdr:rowOff>0</xdr:rowOff>
    </xdr:from>
    <xdr:ext cx="1238250" cy="714375"/>
    <xdr:pic>
      <xdr:nvPicPr>
        <xdr:cNvPr id="65" name="Image 64" descr="Picture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33</xdr:row>
      <xdr:rowOff>0</xdr:rowOff>
    </xdr:from>
    <xdr:ext cx="1238250" cy="714375"/>
    <xdr:pic>
      <xdr:nvPicPr>
        <xdr:cNvPr id="66" name="Image 65" descr="Picture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34</xdr:row>
      <xdr:rowOff>0</xdr:rowOff>
    </xdr:from>
    <xdr:ext cx="1238250" cy="714375"/>
    <xdr:pic>
      <xdr:nvPicPr>
        <xdr:cNvPr id="67" name="Image 66" descr="Picture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34</xdr:row>
      <xdr:rowOff>0</xdr:rowOff>
    </xdr:from>
    <xdr:ext cx="1238250" cy="714375"/>
    <xdr:pic>
      <xdr:nvPicPr>
        <xdr:cNvPr id="68" name="Image 67" descr="Picture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35</xdr:row>
      <xdr:rowOff>0</xdr:rowOff>
    </xdr:from>
    <xdr:ext cx="1238250" cy="714375"/>
    <xdr:pic>
      <xdr:nvPicPr>
        <xdr:cNvPr id="69" name="Image 68" descr="Picture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35</xdr:row>
      <xdr:rowOff>0</xdr:rowOff>
    </xdr:from>
    <xdr:ext cx="1238250" cy="714375"/>
    <xdr:pic>
      <xdr:nvPicPr>
        <xdr:cNvPr id="70" name="Image 69" descr="Picture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36</xdr:row>
      <xdr:rowOff>0</xdr:rowOff>
    </xdr:from>
    <xdr:ext cx="1238250" cy="714375"/>
    <xdr:pic>
      <xdr:nvPicPr>
        <xdr:cNvPr id="71" name="Image 70" descr="Picture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36</xdr:row>
      <xdr:rowOff>0</xdr:rowOff>
    </xdr:from>
    <xdr:ext cx="1238250" cy="714375"/>
    <xdr:pic>
      <xdr:nvPicPr>
        <xdr:cNvPr id="72" name="Image 71" descr="Picture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37</xdr:row>
      <xdr:rowOff>0</xdr:rowOff>
    </xdr:from>
    <xdr:ext cx="1238250" cy="714375"/>
    <xdr:pic>
      <xdr:nvPicPr>
        <xdr:cNvPr id="73" name="Image 72" descr="Picture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37</xdr:row>
      <xdr:rowOff>0</xdr:rowOff>
    </xdr:from>
    <xdr:ext cx="1238250" cy="714375"/>
    <xdr:pic>
      <xdr:nvPicPr>
        <xdr:cNvPr id="74" name="Image 73" descr="Picture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38</xdr:row>
      <xdr:rowOff>0</xdr:rowOff>
    </xdr:from>
    <xdr:ext cx="1238250" cy="714375"/>
    <xdr:pic>
      <xdr:nvPicPr>
        <xdr:cNvPr id="75" name="Image 74" descr="Picture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38</xdr:row>
      <xdr:rowOff>0</xdr:rowOff>
    </xdr:from>
    <xdr:ext cx="1238250" cy="714375"/>
    <xdr:pic>
      <xdr:nvPicPr>
        <xdr:cNvPr id="76" name="Image 75" descr="Picture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39</xdr:row>
      <xdr:rowOff>0</xdr:rowOff>
    </xdr:from>
    <xdr:ext cx="1238250" cy="714375"/>
    <xdr:pic>
      <xdr:nvPicPr>
        <xdr:cNvPr id="77" name="Image 76" descr="Picture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39</xdr:row>
      <xdr:rowOff>0</xdr:rowOff>
    </xdr:from>
    <xdr:ext cx="1238250" cy="714375"/>
    <xdr:pic>
      <xdr:nvPicPr>
        <xdr:cNvPr id="78" name="Image 77" descr="Picture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40</xdr:row>
      <xdr:rowOff>0</xdr:rowOff>
    </xdr:from>
    <xdr:ext cx="1238250" cy="714375"/>
    <xdr:pic>
      <xdr:nvPicPr>
        <xdr:cNvPr id="79" name="Image 78" descr="Picture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40</xdr:row>
      <xdr:rowOff>0</xdr:rowOff>
    </xdr:from>
    <xdr:ext cx="1238250" cy="714375"/>
    <xdr:pic>
      <xdr:nvPicPr>
        <xdr:cNvPr id="80" name="Image 79" descr="Picture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41</xdr:row>
      <xdr:rowOff>0</xdr:rowOff>
    </xdr:from>
    <xdr:ext cx="1238250" cy="714375"/>
    <xdr:pic>
      <xdr:nvPicPr>
        <xdr:cNvPr id="81" name="Image 80" descr="Picture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41</xdr:row>
      <xdr:rowOff>0</xdr:rowOff>
    </xdr:from>
    <xdr:ext cx="1238250" cy="714375"/>
    <xdr:pic>
      <xdr:nvPicPr>
        <xdr:cNvPr id="82" name="Image 81" descr="Picture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42</xdr:row>
      <xdr:rowOff>0</xdr:rowOff>
    </xdr:from>
    <xdr:ext cx="1238250" cy="714375"/>
    <xdr:pic>
      <xdr:nvPicPr>
        <xdr:cNvPr id="83" name="Image 82" descr="Picture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42</xdr:row>
      <xdr:rowOff>0</xdr:rowOff>
    </xdr:from>
    <xdr:ext cx="1238250" cy="714375"/>
    <xdr:pic>
      <xdr:nvPicPr>
        <xdr:cNvPr id="84" name="Image 83" descr="Picture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43</xdr:row>
      <xdr:rowOff>0</xdr:rowOff>
    </xdr:from>
    <xdr:ext cx="1238250" cy="714375"/>
    <xdr:pic>
      <xdr:nvPicPr>
        <xdr:cNvPr id="85" name="Image 84" descr="Picture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43</xdr:row>
      <xdr:rowOff>0</xdr:rowOff>
    </xdr:from>
    <xdr:ext cx="1238250" cy="714375"/>
    <xdr:pic>
      <xdr:nvPicPr>
        <xdr:cNvPr id="86" name="Image 85" descr="Picture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44</xdr:row>
      <xdr:rowOff>0</xdr:rowOff>
    </xdr:from>
    <xdr:ext cx="1238250" cy="714375"/>
    <xdr:pic>
      <xdr:nvPicPr>
        <xdr:cNvPr id="87" name="Image 86" descr="Picture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44</xdr:row>
      <xdr:rowOff>0</xdr:rowOff>
    </xdr:from>
    <xdr:ext cx="1238250" cy="714375"/>
    <xdr:pic>
      <xdr:nvPicPr>
        <xdr:cNvPr id="88" name="Image 87" descr="Picture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45</xdr:row>
      <xdr:rowOff>0</xdr:rowOff>
    </xdr:from>
    <xdr:ext cx="1238250" cy="714375"/>
    <xdr:pic>
      <xdr:nvPicPr>
        <xdr:cNvPr id="89" name="Image 88" descr="Picture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45</xdr:row>
      <xdr:rowOff>0</xdr:rowOff>
    </xdr:from>
    <xdr:ext cx="1238250" cy="714375"/>
    <xdr:pic>
      <xdr:nvPicPr>
        <xdr:cNvPr id="90" name="Image 89" descr="Picture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46</xdr:row>
      <xdr:rowOff>0</xdr:rowOff>
    </xdr:from>
    <xdr:ext cx="1238250" cy="714375"/>
    <xdr:pic>
      <xdr:nvPicPr>
        <xdr:cNvPr id="91" name="Image 90" descr="Picture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46</xdr:row>
      <xdr:rowOff>0</xdr:rowOff>
    </xdr:from>
    <xdr:ext cx="1238250" cy="714375"/>
    <xdr:pic>
      <xdr:nvPicPr>
        <xdr:cNvPr id="92" name="Image 91" descr="Picture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46</xdr:row>
      <xdr:rowOff>0</xdr:rowOff>
    </xdr:from>
    <xdr:ext cx="1238250" cy="714375"/>
    <xdr:pic>
      <xdr:nvPicPr>
        <xdr:cNvPr id="93" name="Image 92" descr="Picture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47</xdr:row>
      <xdr:rowOff>0</xdr:rowOff>
    </xdr:from>
    <xdr:ext cx="1238250" cy="714375"/>
    <xdr:pic>
      <xdr:nvPicPr>
        <xdr:cNvPr id="94" name="Image 93" descr="Picture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47</xdr:row>
      <xdr:rowOff>0</xdr:rowOff>
    </xdr:from>
    <xdr:ext cx="1238250" cy="714375"/>
    <xdr:pic>
      <xdr:nvPicPr>
        <xdr:cNvPr id="95" name="Image 94" descr="Picture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48</xdr:row>
      <xdr:rowOff>0</xdr:rowOff>
    </xdr:from>
    <xdr:ext cx="1238250" cy="714375"/>
    <xdr:pic>
      <xdr:nvPicPr>
        <xdr:cNvPr id="96" name="Image 95" descr="Picture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48</xdr:row>
      <xdr:rowOff>0</xdr:rowOff>
    </xdr:from>
    <xdr:ext cx="1238250" cy="714375"/>
    <xdr:pic>
      <xdr:nvPicPr>
        <xdr:cNvPr id="97" name="Image 96" descr="Picture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49</xdr:row>
      <xdr:rowOff>0</xdr:rowOff>
    </xdr:from>
    <xdr:ext cx="1238250" cy="714375"/>
    <xdr:pic>
      <xdr:nvPicPr>
        <xdr:cNvPr id="98" name="Image 97" descr="Picture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49</xdr:row>
      <xdr:rowOff>0</xdr:rowOff>
    </xdr:from>
    <xdr:ext cx="1238250" cy="714375"/>
    <xdr:pic>
      <xdr:nvPicPr>
        <xdr:cNvPr id="99" name="Image 98" descr="Picture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50</xdr:row>
      <xdr:rowOff>0</xdr:rowOff>
    </xdr:from>
    <xdr:ext cx="1238250" cy="714375"/>
    <xdr:pic>
      <xdr:nvPicPr>
        <xdr:cNvPr id="100" name="Image 99" descr="Picture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50</xdr:row>
      <xdr:rowOff>0</xdr:rowOff>
    </xdr:from>
    <xdr:ext cx="1238250" cy="714375"/>
    <xdr:pic>
      <xdr:nvPicPr>
        <xdr:cNvPr id="101" name="Image 100" descr="Picture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51</xdr:row>
      <xdr:rowOff>0</xdr:rowOff>
    </xdr:from>
    <xdr:ext cx="1238250" cy="714375"/>
    <xdr:pic>
      <xdr:nvPicPr>
        <xdr:cNvPr id="102" name="Image 101" descr="Picture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51</xdr:row>
      <xdr:rowOff>0</xdr:rowOff>
    </xdr:from>
    <xdr:ext cx="1238250" cy="714375"/>
    <xdr:pic>
      <xdr:nvPicPr>
        <xdr:cNvPr id="103" name="Image 102" descr="Picture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52</xdr:row>
      <xdr:rowOff>0</xdr:rowOff>
    </xdr:from>
    <xdr:ext cx="1238250" cy="714375"/>
    <xdr:pic>
      <xdr:nvPicPr>
        <xdr:cNvPr id="104" name="Image 103" descr="Picture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52</xdr:row>
      <xdr:rowOff>0</xdr:rowOff>
    </xdr:from>
    <xdr:ext cx="1238250" cy="714375"/>
    <xdr:pic>
      <xdr:nvPicPr>
        <xdr:cNvPr id="105" name="Image 104" descr="Picture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53</xdr:row>
      <xdr:rowOff>0</xdr:rowOff>
    </xdr:from>
    <xdr:ext cx="1238250" cy="714375"/>
    <xdr:pic>
      <xdr:nvPicPr>
        <xdr:cNvPr id="106" name="Image 105" descr="Picture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53</xdr:row>
      <xdr:rowOff>0</xdr:rowOff>
    </xdr:from>
    <xdr:ext cx="1238250" cy="714375"/>
    <xdr:pic>
      <xdr:nvPicPr>
        <xdr:cNvPr id="107" name="Image 106" descr="Picture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54</xdr:row>
      <xdr:rowOff>0</xdr:rowOff>
    </xdr:from>
    <xdr:ext cx="1238250" cy="714375"/>
    <xdr:pic>
      <xdr:nvPicPr>
        <xdr:cNvPr id="108" name="Image 107" descr="Picture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54</xdr:row>
      <xdr:rowOff>0</xdr:rowOff>
    </xdr:from>
    <xdr:ext cx="1238250" cy="714375"/>
    <xdr:pic>
      <xdr:nvPicPr>
        <xdr:cNvPr id="109" name="Image 108" descr="Picture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60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60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60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95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95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260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260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213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213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223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223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173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173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182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182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182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2C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114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"/>
  <sheetViews>
    <sheetView tabSelected="1" workbookViewId="0">
      <selection activeCell="B4" sqref="B4"/>
    </sheetView>
  </sheetViews>
  <sheetFormatPr defaultRowHeight="15" x14ac:dyDescent="0.25"/>
  <cols>
    <col min="1" max="1" width="8.85546875" bestFit="1" customWidth="1"/>
    <col min="2" max="2" width="59.85546875" bestFit="1" customWidth="1"/>
    <col min="3" max="3" width="22" customWidth="1"/>
    <col min="4" max="4" width="26.28515625" style="47" customWidth="1"/>
    <col min="5" max="5" width="22" customWidth="1"/>
    <col min="6" max="6" width="24.85546875" style="47" customWidth="1"/>
    <col min="7" max="7" width="22" customWidth="1"/>
  </cols>
  <sheetData>
    <row r="1" spans="1:7" s="1" customFormat="1" x14ac:dyDescent="0.25">
      <c r="A1" s="73" t="s">
        <v>0</v>
      </c>
      <c r="B1" s="73"/>
      <c r="D1" s="77"/>
      <c r="F1" s="77"/>
    </row>
    <row r="2" spans="1:7" s="1" customFormat="1" x14ac:dyDescent="0.25">
      <c r="A2" s="73" t="s">
        <v>1</v>
      </c>
      <c r="B2" s="73"/>
      <c r="D2" s="77"/>
      <c r="F2" s="77"/>
    </row>
    <row r="3" spans="1:7" s="1" customFormat="1" x14ac:dyDescent="0.25">
      <c r="A3" s="67" t="s">
        <v>2</v>
      </c>
      <c r="B3" s="67" t="s">
        <v>3</v>
      </c>
      <c r="C3" s="56" t="s">
        <v>4</v>
      </c>
      <c r="D3" s="57" t="s">
        <v>5</v>
      </c>
      <c r="E3" s="56" t="s">
        <v>6</v>
      </c>
      <c r="F3" s="57" t="s">
        <v>5</v>
      </c>
      <c r="G3" s="56" t="s">
        <v>6</v>
      </c>
    </row>
    <row r="4" spans="1:7" ht="69.95" customHeight="1" x14ac:dyDescent="0.25">
      <c r="A4" s="56" t="s">
        <v>7</v>
      </c>
      <c r="B4" s="78" t="str">
        <f>HYPERLINK("[EDEL_Portfolio Monthly Notes 31-Dec-2023.xlsx]EDACBF!A1","Edelweiss Money Market Fund")</f>
        <v>Edelweiss Money Market Fund</v>
      </c>
      <c r="C4" s="56"/>
      <c r="D4" s="57" t="s">
        <v>8</v>
      </c>
      <c r="E4" s="56"/>
      <c r="F4" s="57" t="s">
        <v>9</v>
      </c>
      <c r="G4" s="56"/>
    </row>
    <row r="5" spans="1:7" ht="69.95" customHeight="1" x14ac:dyDescent="0.25">
      <c r="A5" s="56" t="s">
        <v>10</v>
      </c>
      <c r="B5" s="78" t="str">
        <f>HYPERLINK("[EDEL_Portfolio Monthly Notes 31-Dec-2023.xlsx]EDBE25!A1","BHARAT Bond ETF - April 2025")</f>
        <v>BHARAT Bond ETF - April 2025</v>
      </c>
      <c r="C5" s="56"/>
      <c r="D5" s="57" t="s">
        <v>11</v>
      </c>
      <c r="E5" s="56"/>
      <c r="F5" s="79" t="s">
        <v>12</v>
      </c>
      <c r="G5" s="80" t="s">
        <v>12</v>
      </c>
    </row>
    <row r="6" spans="1:7" ht="69.95" customHeight="1" x14ac:dyDescent="0.25">
      <c r="A6" s="56" t="s">
        <v>13</v>
      </c>
      <c r="B6" s="78" t="str">
        <f>HYPERLINK("[EDEL_Portfolio Monthly Notes 31-Dec-2023.xlsx]EDBE30!A1","BHARAT Bond ETF - April 2030")</f>
        <v>BHARAT Bond ETF - April 2030</v>
      </c>
      <c r="C6" s="56"/>
      <c r="D6" s="57" t="s">
        <v>14</v>
      </c>
      <c r="E6" s="56"/>
      <c r="F6" s="79" t="s">
        <v>12</v>
      </c>
      <c r="G6" s="80" t="s">
        <v>12</v>
      </c>
    </row>
    <row r="7" spans="1:7" ht="69.95" customHeight="1" x14ac:dyDescent="0.25">
      <c r="A7" s="56" t="s">
        <v>15</v>
      </c>
      <c r="B7" s="78" t="str">
        <f>HYPERLINK("[EDEL_Portfolio Monthly Notes 31-Dec-2023.xlsx]EDBE31!A1","BHARAT Bond ETF - April 2031")</f>
        <v>BHARAT Bond ETF - April 2031</v>
      </c>
      <c r="C7" s="56"/>
      <c r="D7" s="57" t="s">
        <v>16</v>
      </c>
      <c r="E7" s="56"/>
      <c r="F7" s="79" t="s">
        <v>12</v>
      </c>
      <c r="G7" s="80" t="s">
        <v>12</v>
      </c>
    </row>
    <row r="8" spans="1:7" ht="69.95" customHeight="1" x14ac:dyDescent="0.25">
      <c r="A8" s="56" t="s">
        <v>17</v>
      </c>
      <c r="B8" s="78" t="str">
        <f>HYPERLINK("[EDEL_Portfolio Monthly Notes 31-Dec-2023.xlsx]EDBE32!A1","BHARAT Bond ETF - April 2032")</f>
        <v>BHARAT Bond ETF - April 2032</v>
      </c>
      <c r="C8" s="56"/>
      <c r="D8" s="57" t="s">
        <v>18</v>
      </c>
      <c r="E8" s="56"/>
      <c r="F8" s="79" t="s">
        <v>12</v>
      </c>
      <c r="G8" s="80" t="s">
        <v>12</v>
      </c>
    </row>
    <row r="9" spans="1:7" ht="69.95" customHeight="1" x14ac:dyDescent="0.25">
      <c r="A9" s="56" t="s">
        <v>19</v>
      </c>
      <c r="B9" s="78" t="str">
        <f>HYPERLINK("[EDEL_Portfolio Monthly Notes 31-Dec-2023.xlsx]EDBE33!A1","BHARAT Bond ETF - April 2033")</f>
        <v>BHARAT Bond ETF - April 2033</v>
      </c>
      <c r="C9" s="56"/>
      <c r="D9" s="57" t="s">
        <v>20</v>
      </c>
      <c r="E9" s="56"/>
      <c r="F9" s="79" t="s">
        <v>12</v>
      </c>
      <c r="G9" s="80" t="s">
        <v>12</v>
      </c>
    </row>
    <row r="10" spans="1:7" ht="69.95" customHeight="1" x14ac:dyDescent="0.25">
      <c r="A10" s="56" t="s">
        <v>21</v>
      </c>
      <c r="B10" s="78" t="str">
        <f>HYPERLINK("[EDEL_Portfolio Monthly Notes 31-Dec-2023.xlsx]EDBPDF!A1","Edelweiss Banking and PSU Debt Fund")</f>
        <v>Edelweiss Banking and PSU Debt Fund</v>
      </c>
      <c r="C10" s="56"/>
      <c r="D10" s="57" t="s">
        <v>22</v>
      </c>
      <c r="E10" s="56"/>
      <c r="F10" s="57" t="s">
        <v>23</v>
      </c>
      <c r="G10" s="56"/>
    </row>
    <row r="11" spans="1:7" ht="69.95" customHeight="1" x14ac:dyDescent="0.25">
      <c r="A11" s="56" t="s">
        <v>24</v>
      </c>
      <c r="B11" s="78" t="str">
        <f>HYPERLINK("[EDEL_Portfolio Monthly Notes 31-Dec-2023.xlsx]EDCG27!A1","Edelweiss CRISIL IBX 50 50 Gilt Plus SDL June 2027 Index Fund")</f>
        <v>Edelweiss CRISIL IBX 50 50 Gilt Plus SDL June 2027 Index Fund</v>
      </c>
      <c r="C11" s="56"/>
      <c r="D11" s="57" t="s">
        <v>25</v>
      </c>
      <c r="E11" s="56"/>
      <c r="F11" s="79" t="s">
        <v>12</v>
      </c>
      <c r="G11" s="80" t="s">
        <v>12</v>
      </c>
    </row>
    <row r="12" spans="1:7" ht="69.95" customHeight="1" x14ac:dyDescent="0.25">
      <c r="A12" s="56" t="s">
        <v>26</v>
      </c>
      <c r="B12" s="78" t="str">
        <f>HYPERLINK("[EDEL_Portfolio Monthly Notes 31-Dec-2023.xlsx]EDCG28!A1","Edelweiss_CRISIL_IBX 50 50 Gilt Plus SDL Sep 2028 Index Fund")</f>
        <v>Edelweiss_CRISIL_IBX 50 50 Gilt Plus SDL Sep 2028 Index Fund</v>
      </c>
      <c r="C12" s="56"/>
      <c r="D12" s="57" t="s">
        <v>27</v>
      </c>
      <c r="E12" s="56"/>
      <c r="F12" s="79" t="s">
        <v>12</v>
      </c>
      <c r="G12" s="80" t="s">
        <v>12</v>
      </c>
    </row>
    <row r="13" spans="1:7" ht="69.95" customHeight="1" x14ac:dyDescent="0.25">
      <c r="A13" s="56" t="s">
        <v>28</v>
      </c>
      <c r="B13" s="78" t="str">
        <f>HYPERLINK("[EDEL_Portfolio Monthly Notes 31-Dec-2023.xlsx]EDCG37!A1","Edelweiss_CRISIL IBX 50 50 Gilt Plus SDL April 2037 Index Fund")</f>
        <v>Edelweiss_CRISIL IBX 50 50 Gilt Plus SDL April 2037 Index Fund</v>
      </c>
      <c r="C13" s="56"/>
      <c r="D13" s="57" t="s">
        <v>29</v>
      </c>
      <c r="E13" s="56"/>
      <c r="F13" s="79" t="s">
        <v>12</v>
      </c>
      <c r="G13" s="80" t="s">
        <v>12</v>
      </c>
    </row>
    <row r="14" spans="1:7" ht="69.95" customHeight="1" x14ac:dyDescent="0.25">
      <c r="A14" s="56" t="s">
        <v>30</v>
      </c>
      <c r="B14" s="78" t="str">
        <f>HYPERLINK("[EDEL_Portfolio Monthly Notes 31-Dec-2023.xlsx]EDCPSF!A1","Edelweiss CRL PSU PL SDL 50 50 Oct-25 FD")</f>
        <v>Edelweiss CRL PSU PL SDL 50 50 Oct-25 FD</v>
      </c>
      <c r="C14" s="56"/>
      <c r="D14" s="57" t="s">
        <v>31</v>
      </c>
      <c r="E14" s="56"/>
      <c r="F14" s="79" t="s">
        <v>12</v>
      </c>
      <c r="G14" s="80" t="s">
        <v>12</v>
      </c>
    </row>
    <row r="15" spans="1:7" ht="69.95" customHeight="1" x14ac:dyDescent="0.25">
      <c r="A15" s="56" t="s">
        <v>32</v>
      </c>
      <c r="B15" s="78" t="str">
        <f>HYPERLINK("[EDEL_Portfolio Monthly Notes 31-Dec-2023.xlsx]EDCSDF!A1","Edelweiss CRL IBX 50 50 Gilt Plus SDL Short Duration Index Fund")</f>
        <v>Edelweiss CRL IBX 50 50 Gilt Plus SDL Short Duration Index Fund</v>
      </c>
      <c r="C15" s="56"/>
      <c r="D15" s="57" t="s">
        <v>33</v>
      </c>
      <c r="E15" s="56"/>
      <c r="F15" s="79" t="s">
        <v>12</v>
      </c>
      <c r="G15" s="80" t="s">
        <v>12</v>
      </c>
    </row>
    <row r="16" spans="1:7" ht="69.95" customHeight="1" x14ac:dyDescent="0.25">
      <c r="A16" s="56" t="s">
        <v>34</v>
      </c>
      <c r="B16" s="78" t="str">
        <f>HYPERLINK("[EDEL_Portfolio Monthly Notes 31-Dec-2023.xlsx]EDFF25!A1","BHARAT Bond FOF - April 2025")</f>
        <v>BHARAT Bond FOF - April 2025</v>
      </c>
      <c r="C16" s="56"/>
      <c r="D16" s="57" t="s">
        <v>11</v>
      </c>
      <c r="E16" s="56"/>
      <c r="F16" s="79" t="s">
        <v>12</v>
      </c>
      <c r="G16" s="80" t="s">
        <v>12</v>
      </c>
    </row>
    <row r="17" spans="1:7" ht="69.95" customHeight="1" x14ac:dyDescent="0.25">
      <c r="A17" s="56" t="s">
        <v>35</v>
      </c>
      <c r="B17" s="78" t="str">
        <f>HYPERLINK("[EDEL_Portfolio Monthly Notes 31-Dec-2023.xlsx]EDFF30!A1","BHARAT Bond FOF - April 2030")</f>
        <v>BHARAT Bond FOF - April 2030</v>
      </c>
      <c r="C17" s="56"/>
      <c r="D17" s="57" t="s">
        <v>14</v>
      </c>
      <c r="E17" s="56"/>
      <c r="F17" s="79" t="s">
        <v>12</v>
      </c>
      <c r="G17" s="80" t="s">
        <v>12</v>
      </c>
    </row>
    <row r="18" spans="1:7" ht="69.95" customHeight="1" x14ac:dyDescent="0.25">
      <c r="A18" s="56" t="s">
        <v>36</v>
      </c>
      <c r="B18" s="78" t="str">
        <f>HYPERLINK("[EDEL_Portfolio Monthly Notes 31-Dec-2023.xlsx]EDFF31!A1","BHARAT Bond FOF - April 2031")</f>
        <v>BHARAT Bond FOF - April 2031</v>
      </c>
      <c r="C18" s="56"/>
      <c r="D18" s="57" t="s">
        <v>16</v>
      </c>
      <c r="E18" s="56"/>
      <c r="F18" s="79" t="s">
        <v>12</v>
      </c>
      <c r="G18" s="80" t="s">
        <v>12</v>
      </c>
    </row>
    <row r="19" spans="1:7" ht="69.95" customHeight="1" x14ac:dyDescent="0.25">
      <c r="A19" s="56" t="s">
        <v>37</v>
      </c>
      <c r="B19" s="78" t="str">
        <f>HYPERLINK("[EDEL_Portfolio Monthly Notes 31-Dec-2023.xlsx]EDFF32!A1","BHARAT Bond FOF - April 2032")</f>
        <v>BHARAT Bond FOF - April 2032</v>
      </c>
      <c r="C19" s="56"/>
      <c r="D19" s="57" t="s">
        <v>18</v>
      </c>
      <c r="E19" s="56"/>
      <c r="F19" s="79" t="s">
        <v>12</v>
      </c>
      <c r="G19" s="80" t="s">
        <v>12</v>
      </c>
    </row>
    <row r="20" spans="1:7" ht="69.95" customHeight="1" x14ac:dyDescent="0.25">
      <c r="A20" s="56" t="s">
        <v>38</v>
      </c>
      <c r="B20" s="78" t="str">
        <f>HYPERLINK("[EDEL_Portfolio Monthly Notes 31-Dec-2023.xlsx]EDFF33!A1","BHARAT Bond FOF - April 2033")</f>
        <v>BHARAT Bond FOF - April 2033</v>
      </c>
      <c r="C20" s="56"/>
      <c r="D20" s="57" t="s">
        <v>20</v>
      </c>
      <c r="E20" s="56"/>
      <c r="F20" s="79" t="s">
        <v>12</v>
      </c>
      <c r="G20" s="80" t="s">
        <v>12</v>
      </c>
    </row>
    <row r="21" spans="1:7" ht="69.95" customHeight="1" x14ac:dyDescent="0.25">
      <c r="A21" s="56" t="s">
        <v>39</v>
      </c>
      <c r="B21" s="78" t="str">
        <f>HYPERLINK("[EDEL_Portfolio Monthly Notes 31-Dec-2023.xlsx]EDGSEC!A1","Edelweiss Government Securities Fund")</f>
        <v>Edelweiss Government Securities Fund</v>
      </c>
      <c r="C21" s="56"/>
      <c r="D21" s="57" t="s">
        <v>40</v>
      </c>
      <c r="E21" s="56"/>
      <c r="F21" s="57" t="s">
        <v>41</v>
      </c>
      <c r="G21" s="56"/>
    </row>
    <row r="22" spans="1:7" ht="69.95" customHeight="1" x14ac:dyDescent="0.25">
      <c r="A22" s="56" t="s">
        <v>42</v>
      </c>
      <c r="B22" s="78" t="str">
        <f>HYPERLINK("[EDEL_Portfolio Monthly Notes 31-Dec-2023.xlsx]EDNP27!A1","Edelweiss Nifty PSU Bond Plus SDL Apr2027 50 50 Index")</f>
        <v>Edelweiss Nifty PSU Bond Plus SDL Apr2027 50 50 Index</v>
      </c>
      <c r="C22" s="56"/>
      <c r="D22" s="57" t="s">
        <v>43</v>
      </c>
      <c r="E22" s="56"/>
      <c r="F22" s="79" t="s">
        <v>12</v>
      </c>
      <c r="G22" s="80" t="s">
        <v>12</v>
      </c>
    </row>
    <row r="23" spans="1:7" ht="69.95" customHeight="1" x14ac:dyDescent="0.25">
      <c r="A23" s="56" t="s">
        <v>44</v>
      </c>
      <c r="B23" s="78" t="str">
        <f>HYPERLINK("[EDEL_Portfolio Monthly Notes 31-Dec-2023.xlsx]EDNPSF!A1","Edelweiss Nifty PSU Bond Plus SDL Apr2026 50 50 Index Fund")</f>
        <v>Edelweiss Nifty PSU Bond Plus SDL Apr2026 50 50 Index Fund</v>
      </c>
      <c r="C23" s="56"/>
      <c r="D23" s="57" t="s">
        <v>45</v>
      </c>
      <c r="E23" s="56"/>
      <c r="F23" s="79" t="s">
        <v>12</v>
      </c>
      <c r="G23" s="80" t="s">
        <v>12</v>
      </c>
    </row>
    <row r="24" spans="1:7" ht="69.95" customHeight="1" x14ac:dyDescent="0.25">
      <c r="A24" s="56" t="s">
        <v>46</v>
      </c>
      <c r="B24" s="78" t="str">
        <f>HYPERLINK("[EDEL_Portfolio Monthly Notes 31-Dec-2023.xlsx]EDONTF!A1","EDELWEISS OVERNIGHT FUND")</f>
        <v>EDELWEISS OVERNIGHT FUND</v>
      </c>
      <c r="C24" s="56"/>
      <c r="D24" s="57" t="s">
        <v>47</v>
      </c>
      <c r="E24" s="56"/>
      <c r="F24" s="79" t="s">
        <v>12</v>
      </c>
      <c r="G24" s="80" t="s">
        <v>12</v>
      </c>
    </row>
    <row r="25" spans="1:7" ht="69.95" customHeight="1" x14ac:dyDescent="0.25">
      <c r="A25" s="56" t="s">
        <v>48</v>
      </c>
      <c r="B25" s="78" t="str">
        <f>HYPERLINK("[EDEL_Portfolio Monthly Notes 31-Dec-2023.xlsx]EEARBF!A1","Edelweiss Arbitrage Fund")</f>
        <v>Edelweiss Arbitrage Fund</v>
      </c>
      <c r="C25" s="56"/>
      <c r="D25" s="57" t="s">
        <v>49</v>
      </c>
      <c r="E25" s="56"/>
      <c r="F25" s="79" t="s">
        <v>12</v>
      </c>
      <c r="G25" s="80" t="s">
        <v>12</v>
      </c>
    </row>
    <row r="26" spans="1:7" ht="69.95" customHeight="1" x14ac:dyDescent="0.25">
      <c r="A26" s="56" t="s">
        <v>50</v>
      </c>
      <c r="B26" s="78" t="str">
        <f>HYPERLINK("[EDEL_Portfolio Monthly Notes 31-Dec-2023.xlsx]EEARFD!A1","Edelweiss Balanced Advantage Fund")</f>
        <v>Edelweiss Balanced Advantage Fund</v>
      </c>
      <c r="C26" s="56"/>
      <c r="D26" s="57" t="s">
        <v>51</v>
      </c>
      <c r="E26" s="56"/>
      <c r="F26" s="79" t="s">
        <v>12</v>
      </c>
      <c r="G26" s="80" t="s">
        <v>12</v>
      </c>
    </row>
    <row r="27" spans="1:7" ht="69.95" customHeight="1" x14ac:dyDescent="0.25">
      <c r="A27" s="56" t="s">
        <v>52</v>
      </c>
      <c r="B27" s="78" t="str">
        <f>HYPERLINK("[EDEL_Portfolio Monthly Notes 31-Dec-2023.xlsx]EEDGEF!A1","Edelweiss Large Cap Fund")</f>
        <v>Edelweiss Large Cap Fund</v>
      </c>
      <c r="C27" s="56"/>
      <c r="D27" s="57" t="s">
        <v>53</v>
      </c>
      <c r="E27" s="56"/>
      <c r="F27" s="79" t="s">
        <v>12</v>
      </c>
      <c r="G27" s="80" t="s">
        <v>12</v>
      </c>
    </row>
    <row r="28" spans="1:7" ht="69.95" customHeight="1" x14ac:dyDescent="0.25">
      <c r="A28" s="56" t="s">
        <v>54</v>
      </c>
      <c r="B28" s="78" t="str">
        <f>HYPERLINK("[EDEL_Portfolio Monthly Notes 31-Dec-2023.xlsx]EEECRF!A1","Edelweiss Flexi-Cap Fund")</f>
        <v>Edelweiss Flexi-Cap Fund</v>
      </c>
      <c r="C28" s="56"/>
      <c r="D28" s="57" t="s">
        <v>55</v>
      </c>
      <c r="E28" s="56"/>
      <c r="F28" s="79" t="s">
        <v>12</v>
      </c>
      <c r="G28" s="80" t="s">
        <v>12</v>
      </c>
    </row>
    <row r="29" spans="1:7" ht="69.95" customHeight="1" x14ac:dyDescent="0.25">
      <c r="A29" s="56" t="s">
        <v>56</v>
      </c>
      <c r="B29" s="78" t="str">
        <f>HYPERLINK("[EDEL_Portfolio Monthly Notes 31-Dec-2023.xlsx]EEELSS!A1","Edelweiss ELSS Tax saver Fund")</f>
        <v>Edelweiss ELSS Tax saver Fund</v>
      </c>
      <c r="C29" s="56"/>
      <c r="D29" s="57" t="s">
        <v>55</v>
      </c>
      <c r="E29" s="56"/>
      <c r="F29" s="79" t="s">
        <v>12</v>
      </c>
      <c r="G29" s="80" t="s">
        <v>12</v>
      </c>
    </row>
    <row r="30" spans="1:7" ht="69.95" customHeight="1" x14ac:dyDescent="0.25">
      <c r="A30" s="56" t="s">
        <v>57</v>
      </c>
      <c r="B30" s="78" t="str">
        <f>HYPERLINK("[EDEL_Portfolio Monthly Notes 31-Dec-2023.xlsx]EEEQTF!A1","Edelweiss Large &amp; Mid Cap Fund")</f>
        <v>Edelweiss Large &amp; Mid Cap Fund</v>
      </c>
      <c r="C30" s="56"/>
      <c r="D30" s="57" t="s">
        <v>58</v>
      </c>
      <c r="E30" s="56"/>
      <c r="F30" s="79" t="s">
        <v>12</v>
      </c>
      <c r="G30" s="80" t="s">
        <v>12</v>
      </c>
    </row>
    <row r="31" spans="1:7" ht="69.95" customHeight="1" x14ac:dyDescent="0.25">
      <c r="A31" s="56" t="s">
        <v>59</v>
      </c>
      <c r="B31" s="78" t="str">
        <f>HYPERLINK("[EDEL_Portfolio Monthly Notes 31-Dec-2023.xlsx]EEESCF!A1","Edelweiss Small Cap Fund")</f>
        <v>Edelweiss Small Cap Fund</v>
      </c>
      <c r="C31" s="56"/>
      <c r="D31" s="57" t="s">
        <v>60</v>
      </c>
      <c r="E31" s="56"/>
      <c r="F31" s="79" t="s">
        <v>12</v>
      </c>
      <c r="G31" s="80" t="s">
        <v>12</v>
      </c>
    </row>
    <row r="32" spans="1:7" ht="69.95" customHeight="1" x14ac:dyDescent="0.25">
      <c r="A32" s="56" t="s">
        <v>61</v>
      </c>
      <c r="B32" s="78" t="str">
        <f>HYPERLINK("[EDEL_Portfolio Monthly Notes 31-Dec-2023.xlsx]EEESSF!A1","Edelweiss Equity Savings Fund")</f>
        <v>Edelweiss Equity Savings Fund</v>
      </c>
      <c r="C32" s="56"/>
      <c r="D32" s="57" t="s">
        <v>62</v>
      </c>
      <c r="E32" s="56"/>
      <c r="F32" s="79" t="s">
        <v>12</v>
      </c>
      <c r="G32" s="80" t="s">
        <v>12</v>
      </c>
    </row>
    <row r="33" spans="1:7" ht="69.95" customHeight="1" x14ac:dyDescent="0.25">
      <c r="A33" s="56" t="s">
        <v>63</v>
      </c>
      <c r="B33" s="78" t="str">
        <f>HYPERLINK("[EDEL_Portfolio Monthly Notes 31-Dec-2023.xlsx]EEFOCF!A1","Edelweiss Focused Fund")</f>
        <v>Edelweiss Focused Fund</v>
      </c>
      <c r="C33" s="56"/>
      <c r="D33" s="57" t="s">
        <v>55</v>
      </c>
      <c r="E33" s="56"/>
      <c r="F33" s="79" t="s">
        <v>12</v>
      </c>
      <c r="G33" s="80" t="s">
        <v>12</v>
      </c>
    </row>
    <row r="34" spans="1:7" ht="69.95" customHeight="1" x14ac:dyDescent="0.25">
      <c r="A34" s="56" t="s">
        <v>64</v>
      </c>
      <c r="B34" s="78" t="str">
        <f>HYPERLINK("[EDEL_Portfolio Monthly Notes 31-Dec-2023.xlsx]EEIF30!A1","Edelweiss Nifty 100 Quality 30 Index Fnd")</f>
        <v>Edelweiss Nifty 100 Quality 30 Index Fnd</v>
      </c>
      <c r="C34" s="56"/>
      <c r="D34" s="57" t="s">
        <v>65</v>
      </c>
      <c r="E34" s="56"/>
      <c r="F34" s="79" t="s">
        <v>12</v>
      </c>
      <c r="G34" s="80" t="s">
        <v>12</v>
      </c>
    </row>
    <row r="35" spans="1:7" ht="69.95" customHeight="1" x14ac:dyDescent="0.25">
      <c r="A35" s="56" t="s">
        <v>66</v>
      </c>
      <c r="B35" s="78" t="str">
        <f>HYPERLINK("[EDEL_Portfolio Monthly Notes 31-Dec-2023.xlsx]EEIF50!A1","Edelweiss Nifty 50 Index Fund")</f>
        <v>Edelweiss Nifty 50 Index Fund</v>
      </c>
      <c r="C35" s="56"/>
      <c r="D35" s="57" t="s">
        <v>67</v>
      </c>
      <c r="E35" s="56"/>
      <c r="F35" s="79" t="s">
        <v>12</v>
      </c>
      <c r="G35" s="80" t="s">
        <v>12</v>
      </c>
    </row>
    <row r="36" spans="1:7" ht="69.95" customHeight="1" x14ac:dyDescent="0.25">
      <c r="A36" s="56" t="s">
        <v>68</v>
      </c>
      <c r="B36" s="78" t="str">
        <f>HYPERLINK("[EDEL_Portfolio Monthly Notes 31-Dec-2023.xlsx]EELMIF!A1","Edelweiss NIFTY Large Mid Cap 250 Index Fund")</f>
        <v>Edelweiss NIFTY Large Mid Cap 250 Index Fund</v>
      </c>
      <c r="C36" s="56"/>
      <c r="D36" s="57" t="s">
        <v>58</v>
      </c>
      <c r="E36" s="56"/>
      <c r="F36" s="79" t="s">
        <v>12</v>
      </c>
      <c r="G36" s="80" t="s">
        <v>12</v>
      </c>
    </row>
    <row r="37" spans="1:7" ht="69.95" customHeight="1" x14ac:dyDescent="0.25">
      <c r="A37" s="56" t="s">
        <v>69</v>
      </c>
      <c r="B37" s="78" t="str">
        <f>HYPERLINK("[EDEL_Portfolio Monthly Notes 31-Dec-2023.xlsx]EEM150!A1","Edelweiss Nifty Midcap150 Momentum 50 Index Fund")</f>
        <v>Edelweiss Nifty Midcap150 Momentum 50 Index Fund</v>
      </c>
      <c r="C37" s="56"/>
      <c r="D37" s="57" t="s">
        <v>70</v>
      </c>
      <c r="E37" s="56"/>
      <c r="F37" s="79" t="s">
        <v>12</v>
      </c>
      <c r="G37" s="80" t="s">
        <v>12</v>
      </c>
    </row>
    <row r="38" spans="1:7" ht="69.95" customHeight="1" x14ac:dyDescent="0.25">
      <c r="A38" s="56" t="s">
        <v>71</v>
      </c>
      <c r="B38" s="78" t="str">
        <f>HYPERLINK("[EDEL_Portfolio Monthly Notes 31-Dec-2023.xlsx]EEMAAF!A1","Edelweiss Multi Asset Allocation Fund")</f>
        <v>Edelweiss Multi Asset Allocation Fund</v>
      </c>
      <c r="C38" s="56"/>
      <c r="D38" s="57" t="s">
        <v>72</v>
      </c>
      <c r="E38" s="56"/>
      <c r="F38" s="79" t="s">
        <v>12</v>
      </c>
      <c r="G38" s="80" t="s">
        <v>12</v>
      </c>
    </row>
    <row r="39" spans="1:7" ht="69.95" customHeight="1" x14ac:dyDescent="0.25">
      <c r="A39" s="56" t="s">
        <v>73</v>
      </c>
      <c r="B39" s="78" t="str">
        <f>HYPERLINK("[EDEL_Portfolio Monthly Notes 31-Dec-2023.xlsx]EEMCPF!A1","Edelweiss Multi Cap Fund")</f>
        <v>Edelweiss Multi Cap Fund</v>
      </c>
      <c r="C39" s="56"/>
      <c r="D39" s="57" t="s">
        <v>74</v>
      </c>
      <c r="E39" s="56"/>
      <c r="F39" s="79" t="s">
        <v>12</v>
      </c>
      <c r="G39" s="80" t="s">
        <v>12</v>
      </c>
    </row>
    <row r="40" spans="1:7" ht="69.95" customHeight="1" x14ac:dyDescent="0.25">
      <c r="A40" s="56" t="s">
        <v>75</v>
      </c>
      <c r="B40" s="78" t="str">
        <f>HYPERLINK("[EDEL_Portfolio Monthly Notes 31-Dec-2023.xlsx]EEMOF1!A1","EDELWEISS RECENTLY LISTED IPO FUND")</f>
        <v>EDELWEISS RECENTLY LISTED IPO FUND</v>
      </c>
      <c r="C40" s="56"/>
      <c r="D40" s="57" t="s">
        <v>76</v>
      </c>
      <c r="E40" s="56"/>
      <c r="F40" s="79" t="s">
        <v>12</v>
      </c>
      <c r="G40" s="80" t="s">
        <v>12</v>
      </c>
    </row>
    <row r="41" spans="1:7" ht="69.95" customHeight="1" x14ac:dyDescent="0.25">
      <c r="A41" s="56" t="s">
        <v>77</v>
      </c>
      <c r="B41" s="78" t="str">
        <f>HYPERLINK("[EDEL_Portfolio Monthly Notes 31-Dec-2023.xlsx]EENN50!A1","Edelweiss Nifty Next 50 Index Fund")</f>
        <v>Edelweiss Nifty Next 50 Index Fund</v>
      </c>
      <c r="C41" s="56"/>
      <c r="D41" s="57" t="s">
        <v>78</v>
      </c>
      <c r="E41" s="56"/>
      <c r="F41" s="79" t="s">
        <v>12</v>
      </c>
      <c r="G41" s="80" t="s">
        <v>12</v>
      </c>
    </row>
    <row r="42" spans="1:7" ht="69.95" customHeight="1" x14ac:dyDescent="0.25">
      <c r="A42" s="56" t="s">
        <v>79</v>
      </c>
      <c r="B42" s="78" t="str">
        <f>HYPERLINK("[EDEL_Portfolio Monthly Notes 31-Dec-2023.xlsx]EEPRUA!A1","Edelweiss Aggressive Hybrid Fund")</f>
        <v>Edelweiss Aggressive Hybrid Fund</v>
      </c>
      <c r="C42" s="56"/>
      <c r="D42" s="57" t="s">
        <v>80</v>
      </c>
      <c r="E42" s="56"/>
      <c r="F42" s="79" t="s">
        <v>12</v>
      </c>
      <c r="G42" s="80" t="s">
        <v>12</v>
      </c>
    </row>
    <row r="43" spans="1:7" ht="69.95" customHeight="1" x14ac:dyDescent="0.25">
      <c r="A43" s="56" t="s">
        <v>81</v>
      </c>
      <c r="B43" s="78" t="str">
        <f>HYPERLINK("[EDEL_Portfolio Monthly Notes 31-Dec-2023.xlsx]EES250!A1","Edelweiss Nifty Smallcap 250 Index Fund")</f>
        <v>Edelweiss Nifty Smallcap 250 Index Fund</v>
      </c>
      <c r="C43" s="56"/>
      <c r="D43" s="57" t="s">
        <v>82</v>
      </c>
      <c r="E43" s="56"/>
      <c r="F43" s="79" t="s">
        <v>12</v>
      </c>
      <c r="G43" s="80" t="s">
        <v>12</v>
      </c>
    </row>
    <row r="44" spans="1:7" ht="69.95" customHeight="1" x14ac:dyDescent="0.25">
      <c r="A44" s="56" t="s">
        <v>83</v>
      </c>
      <c r="B44" s="78" t="str">
        <f>HYPERLINK("[EDEL_Portfolio Monthly Notes 31-Dec-2023.xlsx]EESMCF!A1","Edelweiss Mid Cap Fund")</f>
        <v>Edelweiss Mid Cap Fund</v>
      </c>
      <c r="C44" s="56"/>
      <c r="D44" s="57" t="s">
        <v>84</v>
      </c>
      <c r="E44" s="56"/>
      <c r="F44" s="79" t="s">
        <v>12</v>
      </c>
      <c r="G44" s="80" t="s">
        <v>12</v>
      </c>
    </row>
    <row r="45" spans="1:7" ht="69.95" customHeight="1" x14ac:dyDescent="0.25">
      <c r="A45" s="56" t="s">
        <v>85</v>
      </c>
      <c r="B45" s="78" t="str">
        <f>HYPERLINK("[EDEL_Portfolio Monthly Notes 31-Dec-2023.xlsx]EGOLDE!A1","Edelweiss Gold ETF Fund")</f>
        <v>Edelweiss Gold ETF Fund</v>
      </c>
      <c r="C45" s="56"/>
      <c r="D45" s="57" t="s">
        <v>86</v>
      </c>
      <c r="E45" s="56"/>
      <c r="F45" s="79" t="s">
        <v>12</v>
      </c>
      <c r="G45" s="80" t="s">
        <v>12</v>
      </c>
    </row>
    <row r="46" spans="1:7" ht="69.95" customHeight="1" x14ac:dyDescent="0.25">
      <c r="A46" s="56" t="s">
        <v>87</v>
      </c>
      <c r="B46" s="78" t="str">
        <f>HYPERLINK("[EDEL_Portfolio Monthly Notes 31-Dec-2023.xlsx]EGSFOF!A1","Edelweiss Gold and Silver ETF FOF")</f>
        <v>Edelweiss Gold and Silver ETF FOF</v>
      </c>
      <c r="C46" s="56"/>
      <c r="D46" s="57" t="s">
        <v>88</v>
      </c>
      <c r="E46" s="56"/>
      <c r="F46" s="79" t="s">
        <v>12</v>
      </c>
      <c r="G46" s="80" t="s">
        <v>12</v>
      </c>
    </row>
    <row r="47" spans="1:7" ht="69.95" customHeight="1" x14ac:dyDescent="0.25">
      <c r="A47" s="56" t="s">
        <v>89</v>
      </c>
      <c r="B47" s="78" t="str">
        <f>HYPERLINK("[EDEL_Portfolio Monthly Notes 31-Dec-2023.xlsx]ELLIQF!A1","Edelweiss Liquid Fund")</f>
        <v>Edelweiss Liquid Fund</v>
      </c>
      <c r="C47" s="56"/>
      <c r="D47" s="57" t="s">
        <v>90</v>
      </c>
      <c r="E47" s="56"/>
      <c r="F47" s="57" t="s">
        <v>91</v>
      </c>
      <c r="G47" s="56"/>
    </row>
    <row r="48" spans="1:7" ht="69.95" customHeight="1" x14ac:dyDescent="0.25">
      <c r="A48" s="56" t="s">
        <v>92</v>
      </c>
      <c r="B48" s="78" t="str">
        <f>HYPERLINK("[EDEL_Portfolio Monthly Notes 31-Dec-2023.xlsx]EOASEF!A1","Edelweiss ASEAN Equity Off-shore Fund")</f>
        <v>Edelweiss ASEAN Equity Off-shore Fund</v>
      </c>
      <c r="C48" s="56"/>
      <c r="D48" s="57" t="s">
        <v>93</v>
      </c>
      <c r="E48" s="56"/>
      <c r="F48" s="79" t="s">
        <v>12</v>
      </c>
      <c r="G48" s="80" t="s">
        <v>12</v>
      </c>
    </row>
    <row r="49" spans="1:7" ht="69.95" customHeight="1" x14ac:dyDescent="0.25">
      <c r="A49" s="56" t="s">
        <v>94</v>
      </c>
      <c r="B49" s="78" t="str">
        <f>HYPERLINK("[EDEL_Portfolio Monthly Notes 31-Dec-2023.xlsx]EOCHIF!A1","Edelweiss Greater China Equity Off-shore Fund")</f>
        <v>Edelweiss Greater China Equity Off-shore Fund</v>
      </c>
      <c r="C49" s="56"/>
      <c r="D49" s="57" t="s">
        <v>95</v>
      </c>
      <c r="E49" s="56"/>
      <c r="F49" s="79" t="s">
        <v>12</v>
      </c>
      <c r="G49" s="80" t="s">
        <v>12</v>
      </c>
    </row>
    <row r="50" spans="1:7" ht="69.95" customHeight="1" x14ac:dyDescent="0.25">
      <c r="A50" s="56" t="s">
        <v>96</v>
      </c>
      <c r="B50" s="78" t="str">
        <f>HYPERLINK("[EDEL_Portfolio Monthly Notes 31-Dec-2023.xlsx]EODWHF!A1","Edelweiss MSCI (I) DM &amp; WD HC 45 ID Fund")</f>
        <v>Edelweiss MSCI (I) DM &amp; WD HC 45 ID Fund</v>
      </c>
      <c r="C50" s="56"/>
      <c r="D50" s="57" t="s">
        <v>97</v>
      </c>
      <c r="E50" s="56"/>
      <c r="F50" s="79" t="s">
        <v>12</v>
      </c>
      <c r="G50" s="80" t="s">
        <v>12</v>
      </c>
    </row>
    <row r="51" spans="1:7" ht="69.95" customHeight="1" x14ac:dyDescent="0.25">
      <c r="A51" s="56" t="s">
        <v>98</v>
      </c>
      <c r="B51" s="78" t="str">
        <f>HYPERLINK("[EDEL_Portfolio Monthly Notes 31-Dec-2023.xlsx]EOEDOF!A1","Edelweiss Europe Dynamic Equity Offshore Fund")</f>
        <v>Edelweiss Europe Dynamic Equity Offshore Fund</v>
      </c>
      <c r="C51" s="56"/>
      <c r="D51" s="57" t="s">
        <v>99</v>
      </c>
      <c r="E51" s="56"/>
      <c r="F51" s="79" t="s">
        <v>12</v>
      </c>
      <c r="G51" s="80" t="s">
        <v>12</v>
      </c>
    </row>
    <row r="52" spans="1:7" ht="69.95" customHeight="1" x14ac:dyDescent="0.25">
      <c r="A52" s="56" t="s">
        <v>100</v>
      </c>
      <c r="B52" s="78" t="str">
        <f>HYPERLINK("[EDEL_Portfolio Monthly Notes 31-Dec-2023.xlsx]EOEMOP!A1","Edelweiss Emerging Markets Opportunities Equity Offshore Fund")</f>
        <v>Edelweiss Emerging Markets Opportunities Equity Offshore Fund</v>
      </c>
      <c r="C52" s="56"/>
      <c r="D52" s="57" t="s">
        <v>101</v>
      </c>
      <c r="E52" s="56"/>
      <c r="F52" s="79" t="s">
        <v>12</v>
      </c>
      <c r="G52" s="80" t="s">
        <v>12</v>
      </c>
    </row>
    <row r="53" spans="1:7" ht="69.95" customHeight="1" x14ac:dyDescent="0.25">
      <c r="A53" s="56" t="s">
        <v>102</v>
      </c>
      <c r="B53" s="78" t="str">
        <f>HYPERLINK("[EDEL_Portfolio Monthly Notes 31-Dec-2023.xlsx]EOUSEF!A1","Edelweiss US Value Equity Off-shore Fund")</f>
        <v>Edelweiss US Value Equity Off-shore Fund</v>
      </c>
      <c r="C53" s="56"/>
      <c r="D53" s="57" t="s">
        <v>103</v>
      </c>
      <c r="E53" s="56"/>
      <c r="F53" s="79" t="s">
        <v>12</v>
      </c>
      <c r="G53" s="80" t="s">
        <v>12</v>
      </c>
    </row>
    <row r="54" spans="1:7" ht="69.95" customHeight="1" x14ac:dyDescent="0.25">
      <c r="A54" s="56" t="s">
        <v>104</v>
      </c>
      <c r="B54" s="78" t="str">
        <f>HYPERLINK("[EDEL_Portfolio Monthly Notes 31-Dec-2023.xlsx]EOUSTF!A1","EDELWEISS US TECHNOLOGY EQUITY FOF")</f>
        <v>EDELWEISS US TECHNOLOGY EQUITY FOF</v>
      </c>
      <c r="C54" s="56"/>
      <c r="D54" s="57" t="s">
        <v>105</v>
      </c>
      <c r="E54" s="56"/>
      <c r="F54" s="79" t="s">
        <v>12</v>
      </c>
      <c r="G54" s="80" t="s">
        <v>12</v>
      </c>
    </row>
    <row r="55" spans="1:7" ht="69.95" customHeight="1" x14ac:dyDescent="0.25">
      <c r="A55" s="56" t="s">
        <v>106</v>
      </c>
      <c r="B55" s="78" t="str">
        <f>HYPERLINK("[EDEL_Portfolio Monthly Notes 31-Dec-2023.xlsx]ESLVRE!A1","Edelweiss Silver ETF Fund")</f>
        <v>Edelweiss Silver ETF Fund</v>
      </c>
      <c r="C55" s="56"/>
      <c r="D55" s="57" t="s">
        <v>107</v>
      </c>
      <c r="E55" s="56"/>
      <c r="F55" s="79" t="s">
        <v>12</v>
      </c>
      <c r="G55" s="80" t="s">
        <v>12</v>
      </c>
    </row>
  </sheetData>
  <mergeCells count="2">
    <mergeCell ref="A1:B1"/>
    <mergeCell ref="A2:B2"/>
  </mergeCells>
  <pageMargins left="0.7" right="0.7" top="0.75" bottom="0.75" header="0.3" footer="0.3"/>
  <pageSetup paperSize="9" orientation="portrait"/>
  <headerFooter>
    <oddHeader>&amp;L&amp;"Arial"&amp;1 &amp;K0078D7INTERNAL#</oddHead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82"/>
  <sheetViews>
    <sheetView showGridLines="0" workbookViewId="0">
      <pane ySplit="4" topLeftCell="A5" activePane="bottomLeft" state="frozen"/>
      <selection pane="bottomLeft" activeCell="A8" sqref="A8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4" t="s">
        <v>692</v>
      </c>
      <c r="B1" s="75"/>
      <c r="C1" s="75"/>
      <c r="D1" s="75"/>
      <c r="E1" s="75"/>
      <c r="F1" s="75"/>
      <c r="G1" s="76"/>
      <c r="H1" s="51" t="str">
        <f>HYPERLINK("[EDEL_Portfolio Monthly Notes 31-Dec-2023.xlsx]Index!A1","Index")</f>
        <v>Index</v>
      </c>
    </row>
    <row r="2" spans="1:8" ht="19.5" customHeight="1" x14ac:dyDescent="0.25">
      <c r="A2" s="74" t="s">
        <v>693</v>
      </c>
      <c r="B2" s="75"/>
      <c r="C2" s="75"/>
      <c r="D2" s="75"/>
      <c r="E2" s="75"/>
      <c r="F2" s="75"/>
      <c r="G2" s="76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6" t="s">
        <v>211</v>
      </c>
      <c r="B8" s="30"/>
      <c r="C8" s="30"/>
      <c r="D8" s="13"/>
      <c r="E8" s="14"/>
      <c r="F8" s="15"/>
      <c r="G8" s="15"/>
    </row>
    <row r="9" spans="1:8" x14ac:dyDescent="0.25">
      <c r="A9" s="16" t="s">
        <v>671</v>
      </c>
      <c r="B9" s="30"/>
      <c r="C9" s="30"/>
      <c r="D9" s="13"/>
      <c r="E9" s="14"/>
      <c r="F9" s="15"/>
      <c r="G9" s="15"/>
    </row>
    <row r="10" spans="1:8" x14ac:dyDescent="0.25">
      <c r="A10" s="16" t="s">
        <v>126</v>
      </c>
      <c r="B10" s="30"/>
      <c r="C10" s="30"/>
      <c r="D10" s="13"/>
      <c r="E10" s="35" t="s">
        <v>118</v>
      </c>
      <c r="F10" s="36" t="s">
        <v>118</v>
      </c>
      <c r="G10" s="15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16" t="s">
        <v>296</v>
      </c>
      <c r="B12" s="30"/>
      <c r="C12" s="30"/>
      <c r="D12" s="13"/>
      <c r="E12" s="14"/>
      <c r="F12" s="15"/>
      <c r="G12" s="15"/>
    </row>
    <row r="13" spans="1:8" x14ac:dyDescent="0.25">
      <c r="A13" s="12" t="s">
        <v>694</v>
      </c>
      <c r="B13" s="30" t="s">
        <v>695</v>
      </c>
      <c r="C13" s="30" t="s">
        <v>123</v>
      </c>
      <c r="D13" s="13">
        <v>5000000</v>
      </c>
      <c r="E13" s="14">
        <v>4994.8100000000004</v>
      </c>
      <c r="F13" s="15">
        <v>0.28079999999999999</v>
      </c>
      <c r="G13" s="15">
        <v>7.2098718083999994E-2</v>
      </c>
    </row>
    <row r="14" spans="1:8" x14ac:dyDescent="0.25">
      <c r="A14" s="12" t="s">
        <v>696</v>
      </c>
      <c r="B14" s="30" t="s">
        <v>697</v>
      </c>
      <c r="C14" s="30" t="s">
        <v>123</v>
      </c>
      <c r="D14" s="13">
        <v>2000000</v>
      </c>
      <c r="E14" s="14">
        <v>2004.17</v>
      </c>
      <c r="F14" s="15">
        <v>0.11269999999999999</v>
      </c>
      <c r="G14" s="15">
        <v>7.2350340392000001E-2</v>
      </c>
    </row>
    <row r="15" spans="1:8" x14ac:dyDescent="0.25">
      <c r="A15" s="12" t="s">
        <v>672</v>
      </c>
      <c r="B15" s="30" t="s">
        <v>673</v>
      </c>
      <c r="C15" s="30" t="s">
        <v>123</v>
      </c>
      <c r="D15" s="13">
        <v>500000</v>
      </c>
      <c r="E15" s="14">
        <v>504.43</v>
      </c>
      <c r="F15" s="15">
        <v>2.8400000000000002E-2</v>
      </c>
      <c r="G15" s="15">
        <v>7.2116320329999997E-2</v>
      </c>
    </row>
    <row r="16" spans="1:8" x14ac:dyDescent="0.25">
      <c r="A16" s="12" t="s">
        <v>698</v>
      </c>
      <c r="B16" s="30" t="s">
        <v>699</v>
      </c>
      <c r="C16" s="30" t="s">
        <v>123</v>
      </c>
      <c r="D16" s="13">
        <v>500000</v>
      </c>
      <c r="E16" s="14">
        <v>481.78</v>
      </c>
      <c r="F16" s="15">
        <v>2.7099999999999999E-2</v>
      </c>
      <c r="G16" s="15">
        <v>7.2283031120999999E-2</v>
      </c>
    </row>
    <row r="17" spans="1:7" x14ac:dyDescent="0.25">
      <c r="A17" s="16" t="s">
        <v>126</v>
      </c>
      <c r="B17" s="31"/>
      <c r="C17" s="31"/>
      <c r="D17" s="17"/>
      <c r="E17" s="18">
        <v>7985.19</v>
      </c>
      <c r="F17" s="19">
        <v>0.44900000000000001</v>
      </c>
      <c r="G17" s="20"/>
    </row>
    <row r="18" spans="1:7" x14ac:dyDescent="0.25">
      <c r="A18" s="12"/>
      <c r="B18" s="30"/>
      <c r="C18" s="30"/>
      <c r="D18" s="13"/>
      <c r="E18" s="14"/>
      <c r="F18" s="15"/>
      <c r="G18" s="15"/>
    </row>
    <row r="19" spans="1:7" x14ac:dyDescent="0.25">
      <c r="A19" s="16" t="s">
        <v>674</v>
      </c>
      <c r="B19" s="30"/>
      <c r="C19" s="30"/>
      <c r="D19" s="13"/>
      <c r="E19" s="14"/>
      <c r="F19" s="15"/>
      <c r="G19" s="15"/>
    </row>
    <row r="20" spans="1:7" x14ac:dyDescent="0.25">
      <c r="A20" s="12" t="s">
        <v>700</v>
      </c>
      <c r="B20" s="30" t="s">
        <v>701</v>
      </c>
      <c r="C20" s="30" t="s">
        <v>123</v>
      </c>
      <c r="D20" s="13">
        <v>5000000</v>
      </c>
      <c r="E20" s="14">
        <v>5197.63</v>
      </c>
      <c r="F20" s="15">
        <v>0.29220000000000002</v>
      </c>
      <c r="G20" s="15">
        <v>7.5812881796000001E-2</v>
      </c>
    </row>
    <row r="21" spans="1:7" x14ac:dyDescent="0.25">
      <c r="A21" s="12" t="s">
        <v>702</v>
      </c>
      <c r="B21" s="30" t="s">
        <v>703</v>
      </c>
      <c r="C21" s="30" t="s">
        <v>123</v>
      </c>
      <c r="D21" s="13">
        <v>2000000</v>
      </c>
      <c r="E21" s="14">
        <v>2051.5100000000002</v>
      </c>
      <c r="F21" s="15">
        <v>0.1153</v>
      </c>
      <c r="G21" s="15">
        <v>7.5811844581999993E-2</v>
      </c>
    </row>
    <row r="22" spans="1:7" x14ac:dyDescent="0.25">
      <c r="A22" s="12" t="s">
        <v>704</v>
      </c>
      <c r="B22" s="30" t="s">
        <v>705</v>
      </c>
      <c r="C22" s="30" t="s">
        <v>123</v>
      </c>
      <c r="D22" s="13">
        <v>1000000</v>
      </c>
      <c r="E22" s="14">
        <v>1020.63</v>
      </c>
      <c r="F22" s="15">
        <v>5.74E-2</v>
      </c>
      <c r="G22" s="15">
        <v>7.5698791281000002E-2</v>
      </c>
    </row>
    <row r="23" spans="1:7" x14ac:dyDescent="0.25">
      <c r="A23" s="12" t="s">
        <v>706</v>
      </c>
      <c r="B23" s="30" t="s">
        <v>707</v>
      </c>
      <c r="C23" s="30" t="s">
        <v>123</v>
      </c>
      <c r="D23" s="13">
        <v>500000</v>
      </c>
      <c r="E23" s="14">
        <v>526.20000000000005</v>
      </c>
      <c r="F23" s="15">
        <v>2.9600000000000001E-2</v>
      </c>
      <c r="G23" s="15">
        <v>7.5812881796000001E-2</v>
      </c>
    </row>
    <row r="24" spans="1:7" x14ac:dyDescent="0.25">
      <c r="A24" s="12" t="s">
        <v>708</v>
      </c>
      <c r="B24" s="30" t="s">
        <v>709</v>
      </c>
      <c r="C24" s="30" t="s">
        <v>123</v>
      </c>
      <c r="D24" s="13">
        <v>500000</v>
      </c>
      <c r="E24" s="14">
        <v>512.91999999999996</v>
      </c>
      <c r="F24" s="15">
        <v>2.8799999999999999E-2</v>
      </c>
      <c r="G24" s="15">
        <v>7.5890674251999996E-2</v>
      </c>
    </row>
    <row r="25" spans="1:7" x14ac:dyDescent="0.25">
      <c r="A25" s="16" t="s">
        <v>126</v>
      </c>
      <c r="B25" s="31"/>
      <c r="C25" s="31"/>
      <c r="D25" s="17"/>
      <c r="E25" s="18">
        <v>9308.89</v>
      </c>
      <c r="F25" s="19">
        <v>0.52329999999999999</v>
      </c>
      <c r="G25" s="20"/>
    </row>
    <row r="26" spans="1:7" x14ac:dyDescent="0.25">
      <c r="A26" s="12"/>
      <c r="B26" s="30"/>
      <c r="C26" s="30"/>
      <c r="D26" s="13"/>
      <c r="E26" s="14"/>
      <c r="F26" s="15"/>
      <c r="G26" s="15"/>
    </row>
    <row r="27" spans="1:7" x14ac:dyDescent="0.25">
      <c r="A27" s="12"/>
      <c r="B27" s="30"/>
      <c r="C27" s="30"/>
      <c r="D27" s="13"/>
      <c r="E27" s="14"/>
      <c r="F27" s="15"/>
      <c r="G27" s="15"/>
    </row>
    <row r="28" spans="1:7" x14ac:dyDescent="0.25">
      <c r="A28" s="16" t="s">
        <v>299</v>
      </c>
      <c r="B28" s="30"/>
      <c r="C28" s="30"/>
      <c r="D28" s="13"/>
      <c r="E28" s="14"/>
      <c r="F28" s="15"/>
      <c r="G28" s="15"/>
    </row>
    <row r="29" spans="1:7" x14ac:dyDescent="0.25">
      <c r="A29" s="16" t="s">
        <v>126</v>
      </c>
      <c r="B29" s="30"/>
      <c r="C29" s="30"/>
      <c r="D29" s="13"/>
      <c r="E29" s="35" t="s">
        <v>118</v>
      </c>
      <c r="F29" s="36" t="s">
        <v>118</v>
      </c>
      <c r="G29" s="15"/>
    </row>
    <row r="30" spans="1:7" x14ac:dyDescent="0.25">
      <c r="A30" s="12"/>
      <c r="B30" s="30"/>
      <c r="C30" s="30"/>
      <c r="D30" s="13"/>
      <c r="E30" s="14"/>
      <c r="F30" s="15"/>
      <c r="G30" s="15"/>
    </row>
    <row r="31" spans="1:7" x14ac:dyDescent="0.25">
      <c r="A31" s="16" t="s">
        <v>300</v>
      </c>
      <c r="B31" s="30"/>
      <c r="C31" s="30"/>
      <c r="D31" s="13"/>
      <c r="E31" s="14"/>
      <c r="F31" s="15"/>
      <c r="G31" s="15"/>
    </row>
    <row r="32" spans="1:7" x14ac:dyDescent="0.25">
      <c r="A32" s="16" t="s">
        <v>126</v>
      </c>
      <c r="B32" s="30"/>
      <c r="C32" s="30"/>
      <c r="D32" s="13"/>
      <c r="E32" s="35" t="s">
        <v>118</v>
      </c>
      <c r="F32" s="36" t="s">
        <v>118</v>
      </c>
      <c r="G32" s="15"/>
    </row>
    <row r="33" spans="1:7" x14ac:dyDescent="0.25">
      <c r="A33" s="12"/>
      <c r="B33" s="30"/>
      <c r="C33" s="30"/>
      <c r="D33" s="13"/>
      <c r="E33" s="14"/>
      <c r="F33" s="15"/>
      <c r="G33" s="15"/>
    </row>
    <row r="34" spans="1:7" x14ac:dyDescent="0.25">
      <c r="A34" s="21" t="s">
        <v>158</v>
      </c>
      <c r="B34" s="32"/>
      <c r="C34" s="32"/>
      <c r="D34" s="22"/>
      <c r="E34" s="18">
        <v>17294.080000000002</v>
      </c>
      <c r="F34" s="19">
        <v>0.97230000000000005</v>
      </c>
      <c r="G34" s="20"/>
    </row>
    <row r="35" spans="1:7" x14ac:dyDescent="0.25">
      <c r="A35" s="12"/>
      <c r="B35" s="30"/>
      <c r="C35" s="30"/>
      <c r="D35" s="13"/>
      <c r="E35" s="14"/>
      <c r="F35" s="15"/>
      <c r="G35" s="15"/>
    </row>
    <row r="36" spans="1:7" x14ac:dyDescent="0.25">
      <c r="A36" s="12"/>
      <c r="B36" s="30"/>
      <c r="C36" s="30"/>
      <c r="D36" s="13"/>
      <c r="E36" s="14"/>
      <c r="F36" s="15"/>
      <c r="G36" s="15"/>
    </row>
    <row r="37" spans="1:7" x14ac:dyDescent="0.25">
      <c r="A37" s="16" t="s">
        <v>162</v>
      </c>
      <c r="B37" s="30"/>
      <c r="C37" s="30"/>
      <c r="D37" s="13"/>
      <c r="E37" s="14"/>
      <c r="F37" s="15"/>
      <c r="G37" s="15"/>
    </row>
    <row r="38" spans="1:7" x14ac:dyDescent="0.25">
      <c r="A38" s="12" t="s">
        <v>163</v>
      </c>
      <c r="B38" s="30"/>
      <c r="C38" s="30"/>
      <c r="D38" s="13"/>
      <c r="E38" s="14">
        <v>118.93</v>
      </c>
      <c r="F38" s="15">
        <v>6.7000000000000002E-3</v>
      </c>
      <c r="G38" s="15">
        <v>6.7793000000000006E-2</v>
      </c>
    </row>
    <row r="39" spans="1:7" x14ac:dyDescent="0.25">
      <c r="A39" s="16" t="s">
        <v>126</v>
      </c>
      <c r="B39" s="31"/>
      <c r="C39" s="31"/>
      <c r="D39" s="17"/>
      <c r="E39" s="18">
        <v>118.93</v>
      </c>
      <c r="F39" s="19">
        <v>6.7000000000000002E-3</v>
      </c>
      <c r="G39" s="20"/>
    </row>
    <row r="40" spans="1:7" x14ac:dyDescent="0.25">
      <c r="A40" s="12"/>
      <c r="B40" s="30"/>
      <c r="C40" s="30"/>
      <c r="D40" s="13"/>
      <c r="E40" s="14"/>
      <c r="F40" s="15"/>
      <c r="G40" s="15"/>
    </row>
    <row r="41" spans="1:7" x14ac:dyDescent="0.25">
      <c r="A41" s="21" t="s">
        <v>158</v>
      </c>
      <c r="B41" s="32"/>
      <c r="C41" s="32"/>
      <c r="D41" s="22"/>
      <c r="E41" s="18">
        <v>118.93</v>
      </c>
      <c r="F41" s="19">
        <v>6.7000000000000002E-3</v>
      </c>
      <c r="G41" s="20"/>
    </row>
    <row r="42" spans="1:7" x14ac:dyDescent="0.25">
      <c r="A42" s="12" t="s">
        <v>164</v>
      </c>
      <c r="B42" s="30"/>
      <c r="C42" s="30"/>
      <c r="D42" s="13"/>
      <c r="E42" s="14">
        <v>381.18599239999998</v>
      </c>
      <c r="F42" s="15">
        <v>2.1427999999999999E-2</v>
      </c>
      <c r="G42" s="15"/>
    </row>
    <row r="43" spans="1:7" x14ac:dyDescent="0.25">
      <c r="A43" s="12" t="s">
        <v>165</v>
      </c>
      <c r="B43" s="30"/>
      <c r="C43" s="30"/>
      <c r="D43" s="13"/>
      <c r="E43" s="23">
        <v>-5.6359924000000001</v>
      </c>
      <c r="F43" s="24">
        <v>-4.28E-4</v>
      </c>
      <c r="G43" s="15">
        <v>6.7793000000000006E-2</v>
      </c>
    </row>
    <row r="44" spans="1:7" x14ac:dyDescent="0.25">
      <c r="A44" s="25" t="s">
        <v>166</v>
      </c>
      <c r="B44" s="33"/>
      <c r="C44" s="33"/>
      <c r="D44" s="26"/>
      <c r="E44" s="27">
        <v>17788.560000000001</v>
      </c>
      <c r="F44" s="28">
        <v>1</v>
      </c>
      <c r="G44" s="28"/>
    </row>
    <row r="46" spans="1:7" x14ac:dyDescent="0.25">
      <c r="A46" s="1" t="s">
        <v>168</v>
      </c>
    </row>
    <row r="49" spans="1:5" x14ac:dyDescent="0.25">
      <c r="A49" s="1" t="s">
        <v>169</v>
      </c>
    </row>
    <row r="50" spans="1:5" x14ac:dyDescent="0.25">
      <c r="A50" s="47" t="s">
        <v>170</v>
      </c>
      <c r="B50" s="34" t="s">
        <v>118</v>
      </c>
    </row>
    <row r="51" spans="1:5" x14ac:dyDescent="0.25">
      <c r="A51" t="s">
        <v>171</v>
      </c>
    </row>
    <row r="52" spans="1:5" x14ac:dyDescent="0.25">
      <c r="A52" t="s">
        <v>172</v>
      </c>
      <c r="B52" t="s">
        <v>173</v>
      </c>
      <c r="C52" t="s">
        <v>173</v>
      </c>
    </row>
    <row r="53" spans="1:5" x14ac:dyDescent="0.25">
      <c r="B53" s="48">
        <v>45260</v>
      </c>
      <c r="C53" s="48">
        <v>45289</v>
      </c>
    </row>
    <row r="54" spans="1:5" x14ac:dyDescent="0.25">
      <c r="A54" t="s">
        <v>687</v>
      </c>
      <c r="B54">
        <v>10.807600000000001</v>
      </c>
      <c r="C54">
        <v>10.9383</v>
      </c>
      <c r="E54" s="2"/>
    </row>
    <row r="55" spans="1:5" x14ac:dyDescent="0.25">
      <c r="A55" t="s">
        <v>178</v>
      </c>
      <c r="B55">
        <v>10.8078</v>
      </c>
      <c r="C55">
        <v>10.938499999999999</v>
      </c>
      <c r="E55" s="2"/>
    </row>
    <row r="56" spans="1:5" x14ac:dyDescent="0.25">
      <c r="A56" t="s">
        <v>688</v>
      </c>
      <c r="B56">
        <v>10.7781</v>
      </c>
      <c r="C56">
        <v>10.906000000000001</v>
      </c>
      <c r="E56" s="2"/>
    </row>
    <row r="57" spans="1:5" x14ac:dyDescent="0.25">
      <c r="A57" t="s">
        <v>652</v>
      </c>
      <c r="B57">
        <v>10.7781</v>
      </c>
      <c r="C57">
        <v>10.9061</v>
      </c>
      <c r="E57" s="2"/>
    </row>
    <row r="58" spans="1:5" x14ac:dyDescent="0.25">
      <c r="E58" s="2"/>
    </row>
    <row r="59" spans="1:5" x14ac:dyDescent="0.25">
      <c r="A59" t="s">
        <v>188</v>
      </c>
      <c r="B59" s="34" t="s">
        <v>118</v>
      </c>
    </row>
    <row r="60" spans="1:5" x14ac:dyDescent="0.25">
      <c r="A60" t="s">
        <v>189</v>
      </c>
      <c r="B60" s="34" t="s">
        <v>118</v>
      </c>
    </row>
    <row r="61" spans="1:5" ht="30" customHeight="1" x14ac:dyDescent="0.25">
      <c r="A61" s="47" t="s">
        <v>190</v>
      </c>
      <c r="B61" s="34" t="s">
        <v>118</v>
      </c>
    </row>
    <row r="62" spans="1:5" ht="30" customHeight="1" x14ac:dyDescent="0.25">
      <c r="A62" s="47" t="s">
        <v>191</v>
      </c>
      <c r="B62" s="34" t="s">
        <v>118</v>
      </c>
    </row>
    <row r="63" spans="1:5" x14ac:dyDescent="0.25">
      <c r="A63" t="s">
        <v>192</v>
      </c>
      <c r="B63" s="49">
        <f>+B77</f>
        <v>4.3235919981541224</v>
      </c>
    </row>
    <row r="64" spans="1:5" ht="45" customHeight="1" x14ac:dyDescent="0.25">
      <c r="A64" s="47" t="s">
        <v>193</v>
      </c>
      <c r="B64" s="34" t="s">
        <v>118</v>
      </c>
    </row>
    <row r="65" spans="1:2" ht="30" customHeight="1" x14ac:dyDescent="0.25">
      <c r="A65" s="47" t="s">
        <v>194</v>
      </c>
      <c r="B65" s="34" t="s">
        <v>118</v>
      </c>
    </row>
    <row r="66" spans="1:2" ht="30" customHeight="1" x14ac:dyDescent="0.25">
      <c r="A66" s="47" t="s">
        <v>195</v>
      </c>
      <c r="B66" s="34" t="s">
        <v>118</v>
      </c>
    </row>
    <row r="67" spans="1:2" x14ac:dyDescent="0.25">
      <c r="A67" t="s">
        <v>196</v>
      </c>
      <c r="B67" s="34" t="s">
        <v>118</v>
      </c>
    </row>
    <row r="68" spans="1:2" x14ac:dyDescent="0.25">
      <c r="A68" t="s">
        <v>197</v>
      </c>
      <c r="B68" s="34" t="s">
        <v>118</v>
      </c>
    </row>
    <row r="70" spans="1:2" x14ac:dyDescent="0.25">
      <c r="A70" t="s">
        <v>198</v>
      </c>
    </row>
    <row r="71" spans="1:2" ht="75" customHeight="1" x14ac:dyDescent="0.25">
      <c r="A71" s="56" t="s">
        <v>199</v>
      </c>
      <c r="B71" s="57" t="s">
        <v>710</v>
      </c>
    </row>
    <row r="72" spans="1:2" ht="45" customHeight="1" x14ac:dyDescent="0.25">
      <c r="A72" s="56" t="s">
        <v>201</v>
      </c>
      <c r="B72" s="57" t="s">
        <v>711</v>
      </c>
    </row>
    <row r="73" spans="1:2" x14ac:dyDescent="0.25">
      <c r="A73" s="56"/>
      <c r="B73" s="56"/>
    </row>
    <row r="74" spans="1:2" x14ac:dyDescent="0.25">
      <c r="A74" s="56" t="s">
        <v>203</v>
      </c>
      <c r="B74" s="58">
        <v>7.4093932385006429</v>
      </c>
    </row>
    <row r="75" spans="1:2" x14ac:dyDescent="0.25">
      <c r="A75" s="56"/>
      <c r="B75" s="56"/>
    </row>
    <row r="76" spans="1:2" x14ac:dyDescent="0.25">
      <c r="A76" s="56" t="s">
        <v>204</v>
      </c>
      <c r="B76" s="59">
        <v>3.673</v>
      </c>
    </row>
    <row r="77" spans="1:2" x14ac:dyDescent="0.25">
      <c r="A77" s="56" t="s">
        <v>205</v>
      </c>
      <c r="B77" s="59">
        <v>4.3235919981541224</v>
      </c>
    </row>
    <row r="78" spans="1:2" x14ac:dyDescent="0.25">
      <c r="A78" s="56"/>
      <c r="B78" s="56"/>
    </row>
    <row r="79" spans="1:2" x14ac:dyDescent="0.25">
      <c r="A79" s="56" t="s">
        <v>206</v>
      </c>
      <c r="B79" s="60">
        <v>45291</v>
      </c>
    </row>
    <row r="81" spans="1:4" ht="69.95" customHeight="1" x14ac:dyDescent="0.25">
      <c r="A81" s="72" t="s">
        <v>207</v>
      </c>
      <c r="B81" s="72" t="s">
        <v>208</v>
      </c>
      <c r="C81" s="72" t="s">
        <v>5</v>
      </c>
      <c r="D81" s="72" t="s">
        <v>6</v>
      </c>
    </row>
    <row r="82" spans="1:4" ht="69.95" customHeight="1" x14ac:dyDescent="0.25">
      <c r="A82" s="72" t="s">
        <v>712</v>
      </c>
      <c r="B82" s="72"/>
      <c r="C82" s="72" t="s">
        <v>27</v>
      </c>
      <c r="D82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85"/>
  <sheetViews>
    <sheetView showGridLines="0" workbookViewId="0">
      <pane ySplit="4" topLeftCell="A5" activePane="bottomLeft" state="frozen"/>
      <selection pane="bottomLeft" activeCell="A8" sqref="A8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4" t="s">
        <v>713</v>
      </c>
      <c r="B1" s="75"/>
      <c r="C1" s="75"/>
      <c r="D1" s="75"/>
      <c r="E1" s="75"/>
      <c r="F1" s="75"/>
      <c r="G1" s="76"/>
      <c r="H1" s="51" t="str">
        <f>HYPERLINK("[EDEL_Portfolio Monthly Notes 31-Dec-2023.xlsx]Index!A1","Index")</f>
        <v>Index</v>
      </c>
    </row>
    <row r="2" spans="1:8" ht="19.5" customHeight="1" x14ac:dyDescent="0.25">
      <c r="A2" s="74" t="s">
        <v>714</v>
      </c>
      <c r="B2" s="75"/>
      <c r="C2" s="75"/>
      <c r="D2" s="75"/>
      <c r="E2" s="75"/>
      <c r="F2" s="75"/>
      <c r="G2" s="76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6" t="s">
        <v>211</v>
      </c>
      <c r="B8" s="30"/>
      <c r="C8" s="30"/>
      <c r="D8" s="13"/>
      <c r="E8" s="14"/>
      <c r="F8" s="15"/>
      <c r="G8" s="15"/>
    </row>
    <row r="9" spans="1:8" x14ac:dyDescent="0.25">
      <c r="A9" s="16" t="s">
        <v>671</v>
      </c>
      <c r="B9" s="30"/>
      <c r="C9" s="30"/>
      <c r="D9" s="13"/>
      <c r="E9" s="14"/>
      <c r="F9" s="15"/>
      <c r="G9" s="15"/>
    </row>
    <row r="10" spans="1:8" x14ac:dyDescent="0.25">
      <c r="A10" s="16" t="s">
        <v>126</v>
      </c>
      <c r="B10" s="30"/>
      <c r="C10" s="30"/>
      <c r="D10" s="13"/>
      <c r="E10" s="35" t="s">
        <v>118</v>
      </c>
      <c r="F10" s="36" t="s">
        <v>118</v>
      </c>
      <c r="G10" s="15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16" t="s">
        <v>296</v>
      </c>
      <c r="B12" s="30"/>
      <c r="C12" s="30"/>
      <c r="D12" s="13"/>
      <c r="E12" s="14"/>
      <c r="F12" s="15"/>
      <c r="G12" s="15"/>
    </row>
    <row r="13" spans="1:8" x14ac:dyDescent="0.25">
      <c r="A13" s="12" t="s">
        <v>715</v>
      </c>
      <c r="B13" s="30" t="s">
        <v>716</v>
      </c>
      <c r="C13" s="30" t="s">
        <v>123</v>
      </c>
      <c r="D13" s="13">
        <v>24000000</v>
      </c>
      <c r="E13" s="14">
        <v>24286.73</v>
      </c>
      <c r="F13" s="15">
        <v>0.28949999999999998</v>
      </c>
      <c r="G13" s="15">
        <v>7.3976759912000006E-2</v>
      </c>
    </row>
    <row r="14" spans="1:8" x14ac:dyDescent="0.25">
      <c r="A14" s="12" t="s">
        <v>717</v>
      </c>
      <c r="B14" s="30" t="s">
        <v>718</v>
      </c>
      <c r="C14" s="30" t="s">
        <v>123</v>
      </c>
      <c r="D14" s="13">
        <v>16000000</v>
      </c>
      <c r="E14" s="14">
        <v>16299.57</v>
      </c>
      <c r="F14" s="15">
        <v>0.1943</v>
      </c>
      <c r="G14" s="15">
        <v>7.4398587023999999E-2</v>
      </c>
    </row>
    <row r="15" spans="1:8" x14ac:dyDescent="0.25">
      <c r="A15" s="16" t="s">
        <v>126</v>
      </c>
      <c r="B15" s="31"/>
      <c r="C15" s="31"/>
      <c r="D15" s="17"/>
      <c r="E15" s="18">
        <v>40586.300000000003</v>
      </c>
      <c r="F15" s="19">
        <v>0.48380000000000001</v>
      </c>
      <c r="G15" s="20"/>
    </row>
    <row r="16" spans="1:8" x14ac:dyDescent="0.25">
      <c r="A16" s="12"/>
      <c r="B16" s="30"/>
      <c r="C16" s="30"/>
      <c r="D16" s="13"/>
      <c r="E16" s="14"/>
      <c r="F16" s="15"/>
      <c r="G16" s="15"/>
    </row>
    <row r="17" spans="1:7" x14ac:dyDescent="0.25">
      <c r="A17" s="16" t="s">
        <v>674</v>
      </c>
      <c r="B17" s="30"/>
      <c r="C17" s="30"/>
      <c r="D17" s="13"/>
      <c r="E17" s="14"/>
      <c r="F17" s="15"/>
      <c r="G17" s="15"/>
    </row>
    <row r="18" spans="1:7" x14ac:dyDescent="0.25">
      <c r="A18" s="12" t="s">
        <v>719</v>
      </c>
      <c r="B18" s="30" t="s">
        <v>720</v>
      </c>
      <c r="C18" s="30" t="s">
        <v>123</v>
      </c>
      <c r="D18" s="13">
        <v>12000000</v>
      </c>
      <c r="E18" s="14">
        <v>12183.48</v>
      </c>
      <c r="F18" s="15">
        <v>0.14530000000000001</v>
      </c>
      <c r="G18" s="15">
        <v>7.7936068169000006E-2</v>
      </c>
    </row>
    <row r="19" spans="1:7" x14ac:dyDescent="0.25">
      <c r="A19" s="12" t="s">
        <v>721</v>
      </c>
      <c r="B19" s="30" t="s">
        <v>722</v>
      </c>
      <c r="C19" s="30" t="s">
        <v>123</v>
      </c>
      <c r="D19" s="13">
        <v>5000000</v>
      </c>
      <c r="E19" s="14">
        <v>5165.8</v>
      </c>
      <c r="F19" s="15">
        <v>6.1600000000000002E-2</v>
      </c>
      <c r="G19" s="15">
        <v>7.7592439112000006E-2</v>
      </c>
    </row>
    <row r="20" spans="1:7" x14ac:dyDescent="0.25">
      <c r="A20" s="12" t="s">
        <v>723</v>
      </c>
      <c r="B20" s="30" t="s">
        <v>724</v>
      </c>
      <c r="C20" s="30" t="s">
        <v>123</v>
      </c>
      <c r="D20" s="13">
        <v>5000000</v>
      </c>
      <c r="E20" s="14">
        <v>5097.2</v>
      </c>
      <c r="F20" s="15">
        <v>6.08E-2</v>
      </c>
      <c r="G20" s="15">
        <v>7.7936068169000006E-2</v>
      </c>
    </row>
    <row r="21" spans="1:7" x14ac:dyDescent="0.25">
      <c r="A21" s="12" t="s">
        <v>725</v>
      </c>
      <c r="B21" s="30" t="s">
        <v>726</v>
      </c>
      <c r="C21" s="30" t="s">
        <v>123</v>
      </c>
      <c r="D21" s="13">
        <v>5000000</v>
      </c>
      <c r="E21" s="14">
        <v>5037.71</v>
      </c>
      <c r="F21" s="15">
        <v>6.0100000000000001E-2</v>
      </c>
      <c r="G21" s="15">
        <v>7.8013937350000007E-2</v>
      </c>
    </row>
    <row r="22" spans="1:7" x14ac:dyDescent="0.25">
      <c r="A22" s="12" t="s">
        <v>727</v>
      </c>
      <c r="B22" s="30" t="s">
        <v>728</v>
      </c>
      <c r="C22" s="30" t="s">
        <v>123</v>
      </c>
      <c r="D22" s="13">
        <v>4323700</v>
      </c>
      <c r="E22" s="14">
        <v>4363.74</v>
      </c>
      <c r="F22" s="15">
        <v>5.1999999999999998E-2</v>
      </c>
      <c r="G22" s="15">
        <v>7.7707668128999999E-2</v>
      </c>
    </row>
    <row r="23" spans="1:7" x14ac:dyDescent="0.25">
      <c r="A23" s="12" t="s">
        <v>729</v>
      </c>
      <c r="B23" s="30" t="s">
        <v>730</v>
      </c>
      <c r="C23" s="30" t="s">
        <v>123</v>
      </c>
      <c r="D23" s="13">
        <v>3107800</v>
      </c>
      <c r="E23" s="14">
        <v>3133.88</v>
      </c>
      <c r="F23" s="15">
        <v>3.7400000000000003E-2</v>
      </c>
      <c r="G23" s="15">
        <v>7.7592439112000006E-2</v>
      </c>
    </row>
    <row r="24" spans="1:7" x14ac:dyDescent="0.25">
      <c r="A24" s="12" t="s">
        <v>731</v>
      </c>
      <c r="B24" s="30" t="s">
        <v>732</v>
      </c>
      <c r="C24" s="30" t="s">
        <v>123</v>
      </c>
      <c r="D24" s="13">
        <v>3000000</v>
      </c>
      <c r="E24" s="14">
        <v>3043.6</v>
      </c>
      <c r="F24" s="15">
        <v>3.6299999999999999E-2</v>
      </c>
      <c r="G24" s="15">
        <v>7.7936068169000006E-2</v>
      </c>
    </row>
    <row r="25" spans="1:7" x14ac:dyDescent="0.25">
      <c r="A25" s="12" t="s">
        <v>733</v>
      </c>
      <c r="B25" s="30" t="s">
        <v>734</v>
      </c>
      <c r="C25" s="30" t="s">
        <v>123</v>
      </c>
      <c r="D25" s="13">
        <v>1000000</v>
      </c>
      <c r="E25" s="14">
        <v>988.21</v>
      </c>
      <c r="F25" s="15">
        <v>1.18E-2</v>
      </c>
      <c r="G25" s="15">
        <v>7.7551954704000003E-2</v>
      </c>
    </row>
    <row r="26" spans="1:7" x14ac:dyDescent="0.25">
      <c r="A26" s="12" t="s">
        <v>735</v>
      </c>
      <c r="B26" s="30" t="s">
        <v>736</v>
      </c>
      <c r="C26" s="30" t="s">
        <v>123</v>
      </c>
      <c r="D26" s="13">
        <v>500000</v>
      </c>
      <c r="E26" s="14">
        <v>514.19000000000005</v>
      </c>
      <c r="F26" s="15">
        <v>6.1000000000000004E-3</v>
      </c>
      <c r="G26" s="15">
        <v>7.7592439112000006E-2</v>
      </c>
    </row>
    <row r="27" spans="1:7" x14ac:dyDescent="0.25">
      <c r="A27" s="12" t="s">
        <v>737</v>
      </c>
      <c r="B27" s="30" t="s">
        <v>738</v>
      </c>
      <c r="C27" s="30" t="s">
        <v>123</v>
      </c>
      <c r="D27" s="13">
        <v>500000</v>
      </c>
      <c r="E27" s="14">
        <v>511.64</v>
      </c>
      <c r="F27" s="15">
        <v>6.1000000000000004E-3</v>
      </c>
      <c r="G27" s="15">
        <v>7.7935029931999994E-2</v>
      </c>
    </row>
    <row r="28" spans="1:7" x14ac:dyDescent="0.25">
      <c r="A28" s="16" t="s">
        <v>126</v>
      </c>
      <c r="B28" s="31"/>
      <c r="C28" s="31"/>
      <c r="D28" s="17"/>
      <c r="E28" s="18">
        <v>40039.449999999997</v>
      </c>
      <c r="F28" s="19">
        <v>0.47749999999999998</v>
      </c>
      <c r="G28" s="20"/>
    </row>
    <row r="29" spans="1:7" x14ac:dyDescent="0.25">
      <c r="A29" s="12"/>
      <c r="B29" s="30"/>
      <c r="C29" s="30"/>
      <c r="D29" s="13"/>
      <c r="E29" s="14"/>
      <c r="F29" s="15"/>
      <c r="G29" s="15"/>
    </row>
    <row r="30" spans="1:7" x14ac:dyDescent="0.25">
      <c r="A30" s="12"/>
      <c r="B30" s="30"/>
      <c r="C30" s="30"/>
      <c r="D30" s="13"/>
      <c r="E30" s="14"/>
      <c r="F30" s="15"/>
      <c r="G30" s="15"/>
    </row>
    <row r="31" spans="1:7" x14ac:dyDescent="0.25">
      <c r="A31" s="16" t="s">
        <v>299</v>
      </c>
      <c r="B31" s="30"/>
      <c r="C31" s="30"/>
      <c r="D31" s="13"/>
      <c r="E31" s="14"/>
      <c r="F31" s="15"/>
      <c r="G31" s="15"/>
    </row>
    <row r="32" spans="1:7" x14ac:dyDescent="0.25">
      <c r="A32" s="16" t="s">
        <v>126</v>
      </c>
      <c r="B32" s="30"/>
      <c r="C32" s="30"/>
      <c r="D32" s="13"/>
      <c r="E32" s="35" t="s">
        <v>118</v>
      </c>
      <c r="F32" s="36" t="s">
        <v>118</v>
      </c>
      <c r="G32" s="15"/>
    </row>
    <row r="33" spans="1:7" x14ac:dyDescent="0.25">
      <c r="A33" s="12"/>
      <c r="B33" s="30"/>
      <c r="C33" s="30"/>
      <c r="D33" s="13"/>
      <c r="E33" s="14"/>
      <c r="F33" s="15"/>
      <c r="G33" s="15"/>
    </row>
    <row r="34" spans="1:7" x14ac:dyDescent="0.25">
      <c r="A34" s="16" t="s">
        <v>300</v>
      </c>
      <c r="B34" s="30"/>
      <c r="C34" s="30"/>
      <c r="D34" s="13"/>
      <c r="E34" s="14"/>
      <c r="F34" s="15"/>
      <c r="G34" s="15"/>
    </row>
    <row r="35" spans="1:7" x14ac:dyDescent="0.25">
      <c r="A35" s="16" t="s">
        <v>126</v>
      </c>
      <c r="B35" s="30"/>
      <c r="C35" s="30"/>
      <c r="D35" s="13"/>
      <c r="E35" s="35" t="s">
        <v>118</v>
      </c>
      <c r="F35" s="36" t="s">
        <v>118</v>
      </c>
      <c r="G35" s="15"/>
    </row>
    <row r="36" spans="1:7" x14ac:dyDescent="0.25">
      <c r="A36" s="12"/>
      <c r="B36" s="30"/>
      <c r="C36" s="30"/>
      <c r="D36" s="13"/>
      <c r="E36" s="14"/>
      <c r="F36" s="15"/>
      <c r="G36" s="15"/>
    </row>
    <row r="37" spans="1:7" x14ac:dyDescent="0.25">
      <c r="A37" s="21" t="s">
        <v>158</v>
      </c>
      <c r="B37" s="32"/>
      <c r="C37" s="32"/>
      <c r="D37" s="22"/>
      <c r="E37" s="18">
        <v>80625.75</v>
      </c>
      <c r="F37" s="19">
        <v>0.96130000000000004</v>
      </c>
      <c r="G37" s="20"/>
    </row>
    <row r="38" spans="1:7" x14ac:dyDescent="0.25">
      <c r="A38" s="12"/>
      <c r="B38" s="30"/>
      <c r="C38" s="30"/>
      <c r="D38" s="13"/>
      <c r="E38" s="14"/>
      <c r="F38" s="15"/>
      <c r="G38" s="15"/>
    </row>
    <row r="39" spans="1:7" x14ac:dyDescent="0.25">
      <c r="A39" s="12"/>
      <c r="B39" s="30"/>
      <c r="C39" s="30"/>
      <c r="D39" s="13"/>
      <c r="E39" s="14"/>
      <c r="F39" s="15"/>
      <c r="G39" s="15"/>
    </row>
    <row r="40" spans="1:7" x14ac:dyDescent="0.25">
      <c r="A40" s="16" t="s">
        <v>162</v>
      </c>
      <c r="B40" s="30"/>
      <c r="C40" s="30"/>
      <c r="D40" s="13"/>
      <c r="E40" s="14"/>
      <c r="F40" s="15"/>
      <c r="G40" s="15"/>
    </row>
    <row r="41" spans="1:7" x14ac:dyDescent="0.25">
      <c r="A41" s="12" t="s">
        <v>163</v>
      </c>
      <c r="B41" s="30"/>
      <c r="C41" s="30"/>
      <c r="D41" s="13"/>
      <c r="E41" s="14">
        <v>1882.95</v>
      </c>
      <c r="F41" s="15">
        <v>2.24E-2</v>
      </c>
      <c r="G41" s="15">
        <v>6.7793000000000006E-2</v>
      </c>
    </row>
    <row r="42" spans="1:7" x14ac:dyDescent="0.25">
      <c r="A42" s="16" t="s">
        <v>126</v>
      </c>
      <c r="B42" s="31"/>
      <c r="C42" s="31"/>
      <c r="D42" s="17"/>
      <c r="E42" s="18">
        <v>1882.95</v>
      </c>
      <c r="F42" s="19">
        <v>2.24E-2</v>
      </c>
      <c r="G42" s="20"/>
    </row>
    <row r="43" spans="1:7" x14ac:dyDescent="0.25">
      <c r="A43" s="12"/>
      <c r="B43" s="30"/>
      <c r="C43" s="30"/>
      <c r="D43" s="13"/>
      <c r="E43" s="14"/>
      <c r="F43" s="15"/>
      <c r="G43" s="15"/>
    </row>
    <row r="44" spans="1:7" x14ac:dyDescent="0.25">
      <c r="A44" s="21" t="s">
        <v>158</v>
      </c>
      <c r="B44" s="32"/>
      <c r="C44" s="32"/>
      <c r="D44" s="22"/>
      <c r="E44" s="18">
        <v>1882.95</v>
      </c>
      <c r="F44" s="19">
        <v>2.24E-2</v>
      </c>
      <c r="G44" s="20"/>
    </row>
    <row r="45" spans="1:7" x14ac:dyDescent="0.25">
      <c r="A45" s="12" t="s">
        <v>164</v>
      </c>
      <c r="B45" s="30"/>
      <c r="C45" s="30"/>
      <c r="D45" s="13"/>
      <c r="E45" s="14">
        <v>1109.7927321</v>
      </c>
      <c r="F45" s="15">
        <v>1.323E-2</v>
      </c>
      <c r="G45" s="15"/>
    </row>
    <row r="46" spans="1:7" x14ac:dyDescent="0.25">
      <c r="A46" s="12" t="s">
        <v>165</v>
      </c>
      <c r="B46" s="30"/>
      <c r="C46" s="30"/>
      <c r="D46" s="13"/>
      <c r="E46" s="14">
        <v>260.50726789999999</v>
      </c>
      <c r="F46" s="15">
        <v>3.0699999999999998E-3</v>
      </c>
      <c r="G46" s="15">
        <v>6.7793000000000006E-2</v>
      </c>
    </row>
    <row r="47" spans="1:7" x14ac:dyDescent="0.25">
      <c r="A47" s="25" t="s">
        <v>166</v>
      </c>
      <c r="B47" s="33"/>
      <c r="C47" s="33"/>
      <c r="D47" s="26"/>
      <c r="E47" s="27">
        <v>83879</v>
      </c>
      <c r="F47" s="28">
        <v>1</v>
      </c>
      <c r="G47" s="28"/>
    </row>
    <row r="49" spans="1:5" x14ac:dyDescent="0.25">
      <c r="A49" s="1" t="s">
        <v>168</v>
      </c>
    </row>
    <row r="52" spans="1:5" x14ac:dyDescent="0.25">
      <c r="A52" s="1" t="s">
        <v>169</v>
      </c>
    </row>
    <row r="53" spans="1:5" x14ac:dyDescent="0.25">
      <c r="A53" s="47" t="s">
        <v>170</v>
      </c>
      <c r="B53" s="34" t="s">
        <v>118</v>
      </c>
    </row>
    <row r="54" spans="1:5" x14ac:dyDescent="0.25">
      <c r="A54" t="s">
        <v>171</v>
      </c>
    </row>
    <row r="55" spans="1:5" x14ac:dyDescent="0.25">
      <c r="A55" t="s">
        <v>172</v>
      </c>
      <c r="B55" t="s">
        <v>173</v>
      </c>
      <c r="C55" t="s">
        <v>173</v>
      </c>
    </row>
    <row r="56" spans="1:5" x14ac:dyDescent="0.25">
      <c r="B56" s="48">
        <v>45260</v>
      </c>
      <c r="C56" s="48">
        <v>45289</v>
      </c>
    </row>
    <row r="57" spans="1:5" x14ac:dyDescent="0.25">
      <c r="A57" t="s">
        <v>687</v>
      </c>
      <c r="B57">
        <v>10.9489</v>
      </c>
      <c r="C57">
        <v>11.092499999999999</v>
      </c>
      <c r="E57" s="2"/>
    </row>
    <row r="58" spans="1:5" x14ac:dyDescent="0.25">
      <c r="A58" t="s">
        <v>178</v>
      </c>
      <c r="B58">
        <v>10.9488</v>
      </c>
      <c r="C58">
        <v>11.0924</v>
      </c>
      <c r="E58" s="2"/>
    </row>
    <row r="59" spans="1:5" x14ac:dyDescent="0.25">
      <c r="A59" t="s">
        <v>688</v>
      </c>
      <c r="B59">
        <v>10.914</v>
      </c>
      <c r="C59">
        <v>11.0548</v>
      </c>
      <c r="E59" s="2"/>
    </row>
    <row r="60" spans="1:5" x14ac:dyDescent="0.25">
      <c r="A60" t="s">
        <v>652</v>
      </c>
      <c r="B60">
        <v>10.914</v>
      </c>
      <c r="C60">
        <v>11.0547</v>
      </c>
      <c r="E60" s="2"/>
    </row>
    <row r="61" spans="1:5" x14ac:dyDescent="0.25">
      <c r="E61" s="2"/>
    </row>
    <row r="62" spans="1:5" x14ac:dyDescent="0.25">
      <c r="A62" t="s">
        <v>188</v>
      </c>
      <c r="B62" s="34" t="s">
        <v>118</v>
      </c>
    </row>
    <row r="63" spans="1:5" x14ac:dyDescent="0.25">
      <c r="A63" t="s">
        <v>189</v>
      </c>
      <c r="B63" s="34" t="s">
        <v>118</v>
      </c>
    </row>
    <row r="64" spans="1:5" ht="30" customHeight="1" x14ac:dyDescent="0.25">
      <c r="A64" s="47" t="s">
        <v>190</v>
      </c>
      <c r="B64" s="34" t="s">
        <v>118</v>
      </c>
    </row>
    <row r="65" spans="1:2" ht="30" customHeight="1" x14ac:dyDescent="0.25">
      <c r="A65" s="47" t="s">
        <v>191</v>
      </c>
      <c r="B65" s="34" t="s">
        <v>118</v>
      </c>
    </row>
    <row r="66" spans="1:2" x14ac:dyDescent="0.25">
      <c r="A66" t="s">
        <v>192</v>
      </c>
      <c r="B66" s="49">
        <f>+B80</f>
        <v>12.430128979182159</v>
      </c>
    </row>
    <row r="67" spans="1:2" ht="45" customHeight="1" x14ac:dyDescent="0.25">
      <c r="A67" s="47" t="s">
        <v>193</v>
      </c>
      <c r="B67" s="34" t="s">
        <v>118</v>
      </c>
    </row>
    <row r="68" spans="1:2" ht="30" customHeight="1" x14ac:dyDescent="0.25">
      <c r="A68" s="47" t="s">
        <v>194</v>
      </c>
      <c r="B68" s="34" t="s">
        <v>118</v>
      </c>
    </row>
    <row r="69" spans="1:2" ht="30" customHeight="1" x14ac:dyDescent="0.25">
      <c r="A69" s="47" t="s">
        <v>195</v>
      </c>
      <c r="B69" s="34" t="s">
        <v>118</v>
      </c>
    </row>
    <row r="70" spans="1:2" x14ac:dyDescent="0.25">
      <c r="A70" t="s">
        <v>196</v>
      </c>
      <c r="B70" s="34" t="s">
        <v>118</v>
      </c>
    </row>
    <row r="71" spans="1:2" x14ac:dyDescent="0.25">
      <c r="A71" t="s">
        <v>197</v>
      </c>
      <c r="B71" s="34" t="s">
        <v>118</v>
      </c>
    </row>
    <row r="73" spans="1:2" x14ac:dyDescent="0.25">
      <c r="A73" t="s">
        <v>198</v>
      </c>
    </row>
    <row r="74" spans="1:2" ht="75" customHeight="1" x14ac:dyDescent="0.25">
      <c r="A74" s="56" t="s">
        <v>199</v>
      </c>
      <c r="B74" s="57" t="s">
        <v>739</v>
      </c>
    </row>
    <row r="75" spans="1:2" ht="45" customHeight="1" x14ac:dyDescent="0.25">
      <c r="A75" s="56" t="s">
        <v>201</v>
      </c>
      <c r="B75" s="57" t="s">
        <v>740</v>
      </c>
    </row>
    <row r="76" spans="1:2" x14ac:dyDescent="0.25">
      <c r="A76" s="56"/>
      <c r="B76" s="56"/>
    </row>
    <row r="77" spans="1:2" x14ac:dyDescent="0.25">
      <c r="A77" s="56" t="s">
        <v>203</v>
      </c>
      <c r="B77" s="58">
        <v>7.5783824817756917</v>
      </c>
    </row>
    <row r="78" spans="1:2" x14ac:dyDescent="0.25">
      <c r="A78" s="56"/>
      <c r="B78" s="56"/>
    </row>
    <row r="79" spans="1:2" x14ac:dyDescent="0.25">
      <c r="A79" s="56" t="s">
        <v>204</v>
      </c>
      <c r="B79" s="59">
        <v>8.0745000000000005</v>
      </c>
    </row>
    <row r="80" spans="1:2" x14ac:dyDescent="0.25">
      <c r="A80" s="56" t="s">
        <v>205</v>
      </c>
      <c r="B80" s="59">
        <v>12.430128979182159</v>
      </c>
    </row>
    <row r="81" spans="1:4" x14ac:dyDescent="0.25">
      <c r="A81" s="56"/>
      <c r="B81" s="56"/>
    </row>
    <row r="82" spans="1:4" x14ac:dyDescent="0.25">
      <c r="A82" s="56" t="s">
        <v>206</v>
      </c>
      <c r="B82" s="60">
        <v>45291</v>
      </c>
    </row>
    <row r="84" spans="1:4" ht="69.95" customHeight="1" x14ac:dyDescent="0.25">
      <c r="A84" s="72" t="s">
        <v>207</v>
      </c>
      <c r="B84" s="72" t="s">
        <v>208</v>
      </c>
      <c r="C84" s="72" t="s">
        <v>5</v>
      </c>
      <c r="D84" s="72" t="s">
        <v>6</v>
      </c>
    </row>
    <row r="85" spans="1:4" ht="69.95" customHeight="1" x14ac:dyDescent="0.25">
      <c r="A85" s="72" t="s">
        <v>741</v>
      </c>
      <c r="B85" s="72"/>
      <c r="C85" s="72" t="s">
        <v>29</v>
      </c>
      <c r="D85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06"/>
  <sheetViews>
    <sheetView showGridLines="0" workbookViewId="0">
      <pane ySplit="4" topLeftCell="A5" activePane="bottomLeft" state="frozen"/>
      <selection pane="bottomLeft" activeCell="A9" sqref="A9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4" t="s">
        <v>742</v>
      </c>
      <c r="B1" s="75"/>
      <c r="C1" s="75"/>
      <c r="D1" s="75"/>
      <c r="E1" s="75"/>
      <c r="F1" s="75"/>
      <c r="G1" s="76"/>
      <c r="H1" s="51" t="str">
        <f>HYPERLINK("[EDEL_Portfolio Monthly Notes 31-Dec-2023.xlsx]Index!A1","Index")</f>
        <v>Index</v>
      </c>
    </row>
    <row r="2" spans="1:8" ht="19.5" customHeight="1" x14ac:dyDescent="0.25">
      <c r="A2" s="74" t="s">
        <v>743</v>
      </c>
      <c r="B2" s="75"/>
      <c r="C2" s="75"/>
      <c r="D2" s="75"/>
      <c r="E2" s="75"/>
      <c r="F2" s="75"/>
      <c r="G2" s="76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211</v>
      </c>
      <c r="B9" s="30"/>
      <c r="C9" s="30"/>
      <c r="D9" s="13"/>
      <c r="E9" s="14"/>
      <c r="F9" s="15"/>
      <c r="G9" s="15"/>
    </row>
    <row r="10" spans="1:8" x14ac:dyDescent="0.25">
      <c r="A10" s="16" t="s">
        <v>212</v>
      </c>
      <c r="B10" s="30"/>
      <c r="C10" s="30"/>
      <c r="D10" s="13"/>
      <c r="E10" s="14"/>
      <c r="F10" s="15"/>
      <c r="G10" s="15"/>
    </row>
    <row r="11" spans="1:8" x14ac:dyDescent="0.25">
      <c r="A11" s="12" t="s">
        <v>744</v>
      </c>
      <c r="B11" s="30" t="s">
        <v>745</v>
      </c>
      <c r="C11" s="30" t="s">
        <v>218</v>
      </c>
      <c r="D11" s="13">
        <v>6000000</v>
      </c>
      <c r="E11" s="14">
        <v>5963.13</v>
      </c>
      <c r="F11" s="15">
        <v>7.1400000000000005E-2</v>
      </c>
      <c r="G11" s="15">
        <v>7.6200000000000004E-2</v>
      </c>
    </row>
    <row r="12" spans="1:8" x14ac:dyDescent="0.25">
      <c r="A12" s="12" t="s">
        <v>746</v>
      </c>
      <c r="B12" s="30" t="s">
        <v>747</v>
      </c>
      <c r="C12" s="30" t="s">
        <v>218</v>
      </c>
      <c r="D12" s="13">
        <v>6000000</v>
      </c>
      <c r="E12" s="14">
        <v>5816.2</v>
      </c>
      <c r="F12" s="15">
        <v>6.9699999999999998E-2</v>
      </c>
      <c r="G12" s="15">
        <v>7.8E-2</v>
      </c>
    </row>
    <row r="13" spans="1:8" x14ac:dyDescent="0.25">
      <c r="A13" s="12" t="s">
        <v>748</v>
      </c>
      <c r="B13" s="30" t="s">
        <v>749</v>
      </c>
      <c r="C13" s="30" t="s">
        <v>229</v>
      </c>
      <c r="D13" s="13">
        <v>5500000</v>
      </c>
      <c r="E13" s="14">
        <v>5458.11</v>
      </c>
      <c r="F13" s="15">
        <v>6.54E-2</v>
      </c>
      <c r="G13" s="15">
        <v>7.7334E-2</v>
      </c>
    </row>
    <row r="14" spans="1:8" x14ac:dyDescent="0.25">
      <c r="A14" s="12" t="s">
        <v>750</v>
      </c>
      <c r="B14" s="30" t="s">
        <v>751</v>
      </c>
      <c r="C14" s="30" t="s">
        <v>218</v>
      </c>
      <c r="D14" s="13">
        <v>5000000</v>
      </c>
      <c r="E14" s="14">
        <v>5024.18</v>
      </c>
      <c r="F14" s="15">
        <v>6.0199999999999997E-2</v>
      </c>
      <c r="G14" s="15">
        <v>7.7899999999999997E-2</v>
      </c>
    </row>
    <row r="15" spans="1:8" x14ac:dyDescent="0.25">
      <c r="A15" s="12" t="s">
        <v>752</v>
      </c>
      <c r="B15" s="30" t="s">
        <v>753</v>
      </c>
      <c r="C15" s="30" t="s">
        <v>218</v>
      </c>
      <c r="D15" s="13">
        <v>4000000</v>
      </c>
      <c r="E15" s="14">
        <v>3982.1</v>
      </c>
      <c r="F15" s="15">
        <v>4.7699999999999999E-2</v>
      </c>
      <c r="G15" s="15">
        <v>7.6249999999999998E-2</v>
      </c>
    </row>
    <row r="16" spans="1:8" x14ac:dyDescent="0.25">
      <c r="A16" s="12" t="s">
        <v>754</v>
      </c>
      <c r="B16" s="30" t="s">
        <v>755</v>
      </c>
      <c r="C16" s="30" t="s">
        <v>218</v>
      </c>
      <c r="D16" s="13">
        <v>4000000</v>
      </c>
      <c r="E16" s="14">
        <v>3920.38</v>
      </c>
      <c r="F16" s="15">
        <v>4.7E-2</v>
      </c>
      <c r="G16" s="15">
        <v>7.7549999999999994E-2</v>
      </c>
    </row>
    <row r="17" spans="1:7" x14ac:dyDescent="0.25">
      <c r="A17" s="12" t="s">
        <v>756</v>
      </c>
      <c r="B17" s="30" t="s">
        <v>757</v>
      </c>
      <c r="C17" s="30" t="s">
        <v>229</v>
      </c>
      <c r="D17" s="13">
        <v>2500000</v>
      </c>
      <c r="E17" s="14">
        <v>2489.9899999999998</v>
      </c>
      <c r="F17" s="15">
        <v>2.98E-2</v>
      </c>
      <c r="G17" s="15">
        <v>7.7200000000000005E-2</v>
      </c>
    </row>
    <row r="18" spans="1:7" x14ac:dyDescent="0.25">
      <c r="A18" s="12" t="s">
        <v>758</v>
      </c>
      <c r="B18" s="30" t="s">
        <v>759</v>
      </c>
      <c r="C18" s="30" t="s">
        <v>229</v>
      </c>
      <c r="D18" s="13">
        <v>2500000</v>
      </c>
      <c r="E18" s="14">
        <v>2475.08</v>
      </c>
      <c r="F18" s="15">
        <v>2.9700000000000001E-2</v>
      </c>
      <c r="G18" s="15">
        <v>7.8E-2</v>
      </c>
    </row>
    <row r="19" spans="1:7" x14ac:dyDescent="0.25">
      <c r="A19" s="12" t="s">
        <v>760</v>
      </c>
      <c r="B19" s="30" t="s">
        <v>761</v>
      </c>
      <c r="C19" s="30" t="s">
        <v>218</v>
      </c>
      <c r="D19" s="13">
        <v>2000000</v>
      </c>
      <c r="E19" s="14">
        <v>1983.74</v>
      </c>
      <c r="F19" s="15">
        <v>2.3800000000000002E-2</v>
      </c>
      <c r="G19" s="15">
        <v>7.7600000000000002E-2</v>
      </c>
    </row>
    <row r="20" spans="1:7" x14ac:dyDescent="0.25">
      <c r="A20" s="12" t="s">
        <v>762</v>
      </c>
      <c r="B20" s="30" t="s">
        <v>763</v>
      </c>
      <c r="C20" s="30" t="s">
        <v>218</v>
      </c>
      <c r="D20" s="13">
        <v>2000000</v>
      </c>
      <c r="E20" s="14">
        <v>1983.1</v>
      </c>
      <c r="F20" s="15">
        <v>2.3800000000000002E-2</v>
      </c>
      <c r="G20" s="15">
        <v>7.6700000000000004E-2</v>
      </c>
    </row>
    <row r="21" spans="1:7" x14ac:dyDescent="0.25">
      <c r="A21" s="12" t="s">
        <v>764</v>
      </c>
      <c r="B21" s="30" t="s">
        <v>765</v>
      </c>
      <c r="C21" s="30" t="s">
        <v>218</v>
      </c>
      <c r="D21" s="13">
        <v>1000000</v>
      </c>
      <c r="E21" s="14">
        <v>991.38</v>
      </c>
      <c r="F21" s="15">
        <v>1.1900000000000001E-2</v>
      </c>
      <c r="G21" s="15">
        <v>7.8E-2</v>
      </c>
    </row>
    <row r="22" spans="1:7" x14ac:dyDescent="0.25">
      <c r="A22" s="12" t="s">
        <v>766</v>
      </c>
      <c r="B22" s="30" t="s">
        <v>767</v>
      </c>
      <c r="C22" s="30" t="s">
        <v>218</v>
      </c>
      <c r="D22" s="13">
        <v>500000</v>
      </c>
      <c r="E22" s="14">
        <v>506.37</v>
      </c>
      <c r="F22" s="15">
        <v>6.1000000000000004E-3</v>
      </c>
      <c r="G22" s="15">
        <v>7.775E-2</v>
      </c>
    </row>
    <row r="23" spans="1:7" x14ac:dyDescent="0.25">
      <c r="A23" s="12" t="s">
        <v>768</v>
      </c>
      <c r="B23" s="30" t="s">
        <v>769</v>
      </c>
      <c r="C23" s="30" t="s">
        <v>218</v>
      </c>
      <c r="D23" s="13">
        <v>500000</v>
      </c>
      <c r="E23" s="14">
        <v>504.47</v>
      </c>
      <c r="F23" s="15">
        <v>6.0000000000000001E-3</v>
      </c>
      <c r="G23" s="15">
        <v>7.6450000000000004E-2</v>
      </c>
    </row>
    <row r="24" spans="1:7" x14ac:dyDescent="0.25">
      <c r="A24" s="12" t="s">
        <v>770</v>
      </c>
      <c r="B24" s="30" t="s">
        <v>771</v>
      </c>
      <c r="C24" s="30" t="s">
        <v>229</v>
      </c>
      <c r="D24" s="13">
        <v>500000</v>
      </c>
      <c r="E24" s="14">
        <v>495.54</v>
      </c>
      <c r="F24" s="15">
        <v>5.8999999999999999E-3</v>
      </c>
      <c r="G24" s="15">
        <v>7.7334E-2</v>
      </c>
    </row>
    <row r="25" spans="1:7" x14ac:dyDescent="0.25">
      <c r="A25" s="16" t="s">
        <v>126</v>
      </c>
      <c r="B25" s="31"/>
      <c r="C25" s="31"/>
      <c r="D25" s="17"/>
      <c r="E25" s="18">
        <v>41593.769999999997</v>
      </c>
      <c r="F25" s="19">
        <v>0.49840000000000001</v>
      </c>
      <c r="G25" s="20"/>
    </row>
    <row r="26" spans="1:7" x14ac:dyDescent="0.25">
      <c r="A26" s="12"/>
      <c r="B26" s="30"/>
      <c r="C26" s="30"/>
      <c r="D26" s="13"/>
      <c r="E26" s="14"/>
      <c r="F26" s="15"/>
      <c r="G26" s="15"/>
    </row>
    <row r="27" spans="1:7" x14ac:dyDescent="0.25">
      <c r="A27" s="16" t="s">
        <v>296</v>
      </c>
      <c r="B27" s="30"/>
      <c r="C27" s="30"/>
      <c r="D27" s="13"/>
      <c r="E27" s="14"/>
      <c r="F27" s="15"/>
      <c r="G27" s="15"/>
    </row>
    <row r="28" spans="1:7" x14ac:dyDescent="0.25">
      <c r="A28" s="12" t="s">
        <v>772</v>
      </c>
      <c r="B28" s="30" t="s">
        <v>773</v>
      </c>
      <c r="C28" s="30" t="s">
        <v>123</v>
      </c>
      <c r="D28" s="13">
        <v>500000</v>
      </c>
      <c r="E28" s="14">
        <v>487.61</v>
      </c>
      <c r="F28" s="15">
        <v>5.7999999999999996E-3</v>
      </c>
      <c r="G28" s="15">
        <v>7.1624547248999998E-2</v>
      </c>
    </row>
    <row r="29" spans="1:7" x14ac:dyDescent="0.25">
      <c r="A29" s="16" t="s">
        <v>126</v>
      </c>
      <c r="B29" s="31"/>
      <c r="C29" s="31"/>
      <c r="D29" s="17"/>
      <c r="E29" s="18">
        <v>487.61</v>
      </c>
      <c r="F29" s="19">
        <v>5.7999999999999996E-3</v>
      </c>
      <c r="G29" s="20"/>
    </row>
    <row r="30" spans="1:7" x14ac:dyDescent="0.25">
      <c r="A30" s="16" t="s">
        <v>674</v>
      </c>
      <c r="B30" s="30"/>
      <c r="C30" s="30"/>
      <c r="D30" s="13"/>
      <c r="E30" s="14"/>
      <c r="F30" s="15"/>
      <c r="G30" s="15"/>
    </row>
    <row r="31" spans="1:7" x14ac:dyDescent="0.25">
      <c r="A31" s="12" t="s">
        <v>774</v>
      </c>
      <c r="B31" s="30" t="s">
        <v>775</v>
      </c>
      <c r="C31" s="30" t="s">
        <v>123</v>
      </c>
      <c r="D31" s="13">
        <v>7000000</v>
      </c>
      <c r="E31" s="14">
        <v>7062.77</v>
      </c>
      <c r="F31" s="15">
        <v>8.4599999999999995E-2</v>
      </c>
      <c r="G31" s="15">
        <v>7.5514184900000003E-2</v>
      </c>
    </row>
    <row r="32" spans="1:7" x14ac:dyDescent="0.25">
      <c r="A32" s="12" t="s">
        <v>776</v>
      </c>
      <c r="B32" s="30" t="s">
        <v>777</v>
      </c>
      <c r="C32" s="30" t="s">
        <v>123</v>
      </c>
      <c r="D32" s="13">
        <v>5000000</v>
      </c>
      <c r="E32" s="14">
        <v>5054.72</v>
      </c>
      <c r="F32" s="15">
        <v>6.0600000000000001E-2</v>
      </c>
      <c r="G32" s="15">
        <v>7.5410480399999993E-2</v>
      </c>
    </row>
    <row r="33" spans="1:7" x14ac:dyDescent="0.25">
      <c r="A33" s="12" t="s">
        <v>778</v>
      </c>
      <c r="B33" s="30" t="s">
        <v>779</v>
      </c>
      <c r="C33" s="30" t="s">
        <v>123</v>
      </c>
      <c r="D33" s="13">
        <v>2500000</v>
      </c>
      <c r="E33" s="14">
        <v>2531.7399999999998</v>
      </c>
      <c r="F33" s="15">
        <v>3.0300000000000001E-2</v>
      </c>
      <c r="G33" s="15">
        <v>7.5737166506E-2</v>
      </c>
    </row>
    <row r="34" spans="1:7" x14ac:dyDescent="0.25">
      <c r="A34" s="12" t="s">
        <v>780</v>
      </c>
      <c r="B34" s="30" t="s">
        <v>781</v>
      </c>
      <c r="C34" s="30" t="s">
        <v>123</v>
      </c>
      <c r="D34" s="13">
        <v>2500000</v>
      </c>
      <c r="E34" s="14">
        <v>2531.27</v>
      </c>
      <c r="F34" s="15">
        <v>3.0300000000000001E-2</v>
      </c>
      <c r="G34" s="15">
        <v>7.5768282056000003E-2</v>
      </c>
    </row>
    <row r="35" spans="1:7" x14ac:dyDescent="0.25">
      <c r="A35" s="12" t="s">
        <v>782</v>
      </c>
      <c r="B35" s="30" t="s">
        <v>783</v>
      </c>
      <c r="C35" s="30" t="s">
        <v>123</v>
      </c>
      <c r="D35" s="13">
        <v>2500000</v>
      </c>
      <c r="E35" s="14">
        <v>2529.41</v>
      </c>
      <c r="F35" s="15">
        <v>3.0300000000000001E-2</v>
      </c>
      <c r="G35" s="15">
        <v>7.6133404791999995E-2</v>
      </c>
    </row>
    <row r="36" spans="1:7" x14ac:dyDescent="0.25">
      <c r="A36" s="12" t="s">
        <v>784</v>
      </c>
      <c r="B36" s="30" t="s">
        <v>785</v>
      </c>
      <c r="C36" s="30" t="s">
        <v>123</v>
      </c>
      <c r="D36" s="13">
        <v>2500000</v>
      </c>
      <c r="E36" s="14">
        <v>2526.4899999999998</v>
      </c>
      <c r="F36" s="15">
        <v>3.0300000000000001E-2</v>
      </c>
      <c r="G36" s="15">
        <v>7.5773468024999999E-2</v>
      </c>
    </row>
    <row r="37" spans="1:7" x14ac:dyDescent="0.25">
      <c r="A37" s="12" t="s">
        <v>786</v>
      </c>
      <c r="B37" s="30" t="s">
        <v>787</v>
      </c>
      <c r="C37" s="30" t="s">
        <v>123</v>
      </c>
      <c r="D37" s="13">
        <v>2500000</v>
      </c>
      <c r="E37" s="14">
        <v>2524.21</v>
      </c>
      <c r="F37" s="15">
        <v>3.0200000000000001E-2</v>
      </c>
      <c r="G37" s="15">
        <v>7.5401147239999994E-2</v>
      </c>
    </row>
    <row r="38" spans="1:7" x14ac:dyDescent="0.25">
      <c r="A38" s="12" t="s">
        <v>788</v>
      </c>
      <c r="B38" s="30" t="s">
        <v>789</v>
      </c>
      <c r="C38" s="30" t="s">
        <v>123</v>
      </c>
      <c r="D38" s="13">
        <v>2500000</v>
      </c>
      <c r="E38" s="14">
        <v>2515.5700000000002</v>
      </c>
      <c r="F38" s="15">
        <v>3.0099999999999998E-2</v>
      </c>
      <c r="G38" s="15">
        <v>7.5306780899999995E-2</v>
      </c>
    </row>
    <row r="39" spans="1:7" x14ac:dyDescent="0.25">
      <c r="A39" s="12" t="s">
        <v>790</v>
      </c>
      <c r="B39" s="30" t="s">
        <v>791</v>
      </c>
      <c r="C39" s="30" t="s">
        <v>123</v>
      </c>
      <c r="D39" s="13">
        <v>2000000</v>
      </c>
      <c r="E39" s="14">
        <v>2021.78</v>
      </c>
      <c r="F39" s="15">
        <v>2.4199999999999999E-2</v>
      </c>
      <c r="G39" s="15">
        <v>7.5450924559999993E-2</v>
      </c>
    </row>
    <row r="40" spans="1:7" x14ac:dyDescent="0.25">
      <c r="A40" s="12" t="s">
        <v>792</v>
      </c>
      <c r="B40" s="30" t="s">
        <v>793</v>
      </c>
      <c r="C40" s="30" t="s">
        <v>123</v>
      </c>
      <c r="D40" s="13">
        <v>2000000</v>
      </c>
      <c r="E40" s="14">
        <v>2020.78</v>
      </c>
      <c r="F40" s="15">
        <v>2.4199999999999999E-2</v>
      </c>
      <c r="G40" s="15">
        <v>7.5525592700000005E-2</v>
      </c>
    </row>
    <row r="41" spans="1:7" x14ac:dyDescent="0.25">
      <c r="A41" s="12" t="s">
        <v>794</v>
      </c>
      <c r="B41" s="30" t="s">
        <v>795</v>
      </c>
      <c r="C41" s="30" t="s">
        <v>123</v>
      </c>
      <c r="D41" s="13">
        <v>2000000</v>
      </c>
      <c r="E41" s="14">
        <v>2017.97</v>
      </c>
      <c r="F41" s="15">
        <v>2.4199999999999999E-2</v>
      </c>
      <c r="G41" s="15">
        <v>7.5401147239999994E-2</v>
      </c>
    </row>
    <row r="42" spans="1:7" x14ac:dyDescent="0.25">
      <c r="A42" s="12" t="s">
        <v>796</v>
      </c>
      <c r="B42" s="30" t="s">
        <v>797</v>
      </c>
      <c r="C42" s="30" t="s">
        <v>123</v>
      </c>
      <c r="D42" s="13">
        <v>1000000</v>
      </c>
      <c r="E42" s="14">
        <v>1013.24</v>
      </c>
      <c r="F42" s="15">
        <v>1.21E-2</v>
      </c>
      <c r="G42" s="15">
        <v>7.5680122500000002E-2</v>
      </c>
    </row>
    <row r="43" spans="1:7" x14ac:dyDescent="0.25">
      <c r="A43" s="12" t="s">
        <v>798</v>
      </c>
      <c r="B43" s="30" t="s">
        <v>799</v>
      </c>
      <c r="C43" s="30" t="s">
        <v>123</v>
      </c>
      <c r="D43" s="13">
        <v>1000000</v>
      </c>
      <c r="E43" s="14">
        <v>1011.72</v>
      </c>
      <c r="F43" s="15">
        <v>1.21E-2</v>
      </c>
      <c r="G43" s="15">
        <v>7.5504851289999994E-2</v>
      </c>
    </row>
    <row r="44" spans="1:7" x14ac:dyDescent="0.25">
      <c r="A44" s="12" t="s">
        <v>800</v>
      </c>
      <c r="B44" s="30" t="s">
        <v>801</v>
      </c>
      <c r="C44" s="30" t="s">
        <v>123</v>
      </c>
      <c r="D44" s="13">
        <v>1000000</v>
      </c>
      <c r="E44" s="14">
        <v>1011.28</v>
      </c>
      <c r="F44" s="15">
        <v>1.21E-2</v>
      </c>
      <c r="G44" s="15">
        <v>7.5423961701999997E-2</v>
      </c>
    </row>
    <row r="45" spans="1:7" x14ac:dyDescent="0.25">
      <c r="A45" s="12" t="s">
        <v>802</v>
      </c>
      <c r="B45" s="30" t="s">
        <v>803</v>
      </c>
      <c r="C45" s="30" t="s">
        <v>123</v>
      </c>
      <c r="D45" s="13">
        <v>1000000</v>
      </c>
      <c r="E45" s="14">
        <v>981.56</v>
      </c>
      <c r="F45" s="15">
        <v>1.18E-2</v>
      </c>
      <c r="G45" s="15">
        <v>7.5213455624999995E-2</v>
      </c>
    </row>
    <row r="46" spans="1:7" x14ac:dyDescent="0.25">
      <c r="A46" s="12" t="s">
        <v>804</v>
      </c>
      <c r="B46" s="30" t="s">
        <v>805</v>
      </c>
      <c r="C46" s="30" t="s">
        <v>123</v>
      </c>
      <c r="D46" s="13">
        <v>500000</v>
      </c>
      <c r="E46" s="14">
        <v>506.29</v>
      </c>
      <c r="F46" s="15">
        <v>6.1000000000000004E-3</v>
      </c>
      <c r="G46" s="15">
        <v>7.5504851289999994E-2</v>
      </c>
    </row>
    <row r="47" spans="1:7" x14ac:dyDescent="0.25">
      <c r="A47" s="12" t="s">
        <v>806</v>
      </c>
      <c r="B47" s="30" t="s">
        <v>807</v>
      </c>
      <c r="C47" s="30" t="s">
        <v>123</v>
      </c>
      <c r="D47" s="13">
        <v>500000</v>
      </c>
      <c r="E47" s="14">
        <v>506.07</v>
      </c>
      <c r="F47" s="15">
        <v>6.1000000000000004E-3</v>
      </c>
      <c r="G47" s="15">
        <v>7.5925941092000002E-2</v>
      </c>
    </row>
    <row r="48" spans="1:7" x14ac:dyDescent="0.25">
      <c r="A48" s="12" t="s">
        <v>808</v>
      </c>
      <c r="B48" s="30" t="s">
        <v>809</v>
      </c>
      <c r="C48" s="30" t="s">
        <v>123</v>
      </c>
      <c r="D48" s="13">
        <v>500000</v>
      </c>
      <c r="E48" s="14">
        <v>504.83</v>
      </c>
      <c r="F48" s="15">
        <v>6.0000000000000001E-3</v>
      </c>
      <c r="G48" s="15">
        <v>7.5514184900000003E-2</v>
      </c>
    </row>
    <row r="49" spans="1:7" x14ac:dyDescent="0.25">
      <c r="A49" s="16" t="s">
        <v>126</v>
      </c>
      <c r="B49" s="31"/>
      <c r="C49" s="31"/>
      <c r="D49" s="17"/>
      <c r="E49" s="18">
        <v>38871.699999999997</v>
      </c>
      <c r="F49" s="19">
        <v>0.46560000000000001</v>
      </c>
      <c r="G49" s="20"/>
    </row>
    <row r="50" spans="1:7" x14ac:dyDescent="0.25">
      <c r="A50" s="12"/>
      <c r="B50" s="30"/>
      <c r="C50" s="30"/>
      <c r="D50" s="13"/>
      <c r="E50" s="14"/>
      <c r="F50" s="15"/>
      <c r="G50" s="15"/>
    </row>
    <row r="51" spans="1:7" x14ac:dyDescent="0.25">
      <c r="A51" s="12"/>
      <c r="B51" s="30"/>
      <c r="C51" s="30"/>
      <c r="D51" s="13"/>
      <c r="E51" s="14"/>
      <c r="F51" s="15"/>
      <c r="G51" s="15"/>
    </row>
    <row r="52" spans="1:7" x14ac:dyDescent="0.25">
      <c r="A52" s="16" t="s">
        <v>299</v>
      </c>
      <c r="B52" s="30"/>
      <c r="C52" s="30"/>
      <c r="D52" s="13"/>
      <c r="E52" s="14"/>
      <c r="F52" s="15"/>
      <c r="G52" s="15"/>
    </row>
    <row r="53" spans="1:7" x14ac:dyDescent="0.25">
      <c r="A53" s="16" t="s">
        <v>126</v>
      </c>
      <c r="B53" s="30"/>
      <c r="C53" s="30"/>
      <c r="D53" s="13"/>
      <c r="E53" s="35" t="s">
        <v>118</v>
      </c>
      <c r="F53" s="36" t="s">
        <v>118</v>
      </c>
      <c r="G53" s="15"/>
    </row>
    <row r="54" spans="1:7" x14ac:dyDescent="0.25">
      <c r="A54" s="12"/>
      <c r="B54" s="30"/>
      <c r="C54" s="30"/>
      <c r="D54" s="13"/>
      <c r="E54" s="14"/>
      <c r="F54" s="15"/>
      <c r="G54" s="15"/>
    </row>
    <row r="55" spans="1:7" x14ac:dyDescent="0.25">
      <c r="A55" s="16" t="s">
        <v>300</v>
      </c>
      <c r="B55" s="30"/>
      <c r="C55" s="30"/>
      <c r="D55" s="13"/>
      <c r="E55" s="14"/>
      <c r="F55" s="15"/>
      <c r="G55" s="15"/>
    </row>
    <row r="56" spans="1:7" x14ac:dyDescent="0.25">
      <c r="A56" s="16" t="s">
        <v>126</v>
      </c>
      <c r="B56" s="30"/>
      <c r="C56" s="30"/>
      <c r="D56" s="13"/>
      <c r="E56" s="35" t="s">
        <v>118</v>
      </c>
      <c r="F56" s="36" t="s">
        <v>118</v>
      </c>
      <c r="G56" s="15"/>
    </row>
    <row r="57" spans="1:7" x14ac:dyDescent="0.25">
      <c r="A57" s="12"/>
      <c r="B57" s="30"/>
      <c r="C57" s="30"/>
      <c r="D57" s="13"/>
      <c r="E57" s="14"/>
      <c r="F57" s="15"/>
      <c r="G57" s="15"/>
    </row>
    <row r="58" spans="1:7" x14ac:dyDescent="0.25">
      <c r="A58" s="21" t="s">
        <v>158</v>
      </c>
      <c r="B58" s="32"/>
      <c r="C58" s="32"/>
      <c r="D58" s="22"/>
      <c r="E58" s="18">
        <v>80953.08</v>
      </c>
      <c r="F58" s="19">
        <v>0.9698</v>
      </c>
      <c r="G58" s="20"/>
    </row>
    <row r="59" spans="1:7" x14ac:dyDescent="0.25">
      <c r="A59" s="12"/>
      <c r="B59" s="30"/>
      <c r="C59" s="30"/>
      <c r="D59" s="13"/>
      <c r="E59" s="14"/>
      <c r="F59" s="15"/>
      <c r="G59" s="15"/>
    </row>
    <row r="60" spans="1:7" x14ac:dyDescent="0.25">
      <c r="A60" s="12"/>
      <c r="B60" s="30"/>
      <c r="C60" s="30"/>
      <c r="D60" s="13"/>
      <c r="E60" s="14"/>
      <c r="F60" s="15"/>
      <c r="G60" s="15"/>
    </row>
    <row r="61" spans="1:7" x14ac:dyDescent="0.25">
      <c r="A61" s="16" t="s">
        <v>162</v>
      </c>
      <c r="B61" s="30"/>
      <c r="C61" s="30"/>
      <c r="D61" s="13"/>
      <c r="E61" s="14"/>
      <c r="F61" s="15"/>
      <c r="G61" s="15"/>
    </row>
    <row r="62" spans="1:7" x14ac:dyDescent="0.25">
      <c r="A62" s="12" t="s">
        <v>163</v>
      </c>
      <c r="B62" s="30"/>
      <c r="C62" s="30"/>
      <c r="D62" s="13"/>
      <c r="E62" s="14">
        <v>656.63</v>
      </c>
      <c r="F62" s="15">
        <v>7.9000000000000008E-3</v>
      </c>
      <c r="G62" s="15">
        <v>6.7793000000000006E-2</v>
      </c>
    </row>
    <row r="63" spans="1:7" x14ac:dyDescent="0.25">
      <c r="A63" s="16" t="s">
        <v>126</v>
      </c>
      <c r="B63" s="31"/>
      <c r="C63" s="31"/>
      <c r="D63" s="17"/>
      <c r="E63" s="18">
        <v>656.63</v>
      </c>
      <c r="F63" s="19">
        <v>7.9000000000000008E-3</v>
      </c>
      <c r="G63" s="20"/>
    </row>
    <row r="64" spans="1:7" x14ac:dyDescent="0.25">
      <c r="A64" s="12"/>
      <c r="B64" s="30"/>
      <c r="C64" s="30"/>
      <c r="D64" s="13"/>
      <c r="E64" s="14"/>
      <c r="F64" s="15"/>
      <c r="G64" s="15"/>
    </row>
    <row r="65" spans="1:7" x14ac:dyDescent="0.25">
      <c r="A65" s="21" t="s">
        <v>158</v>
      </c>
      <c r="B65" s="32"/>
      <c r="C65" s="32"/>
      <c r="D65" s="22"/>
      <c r="E65" s="18">
        <v>656.63</v>
      </c>
      <c r="F65" s="19">
        <v>7.9000000000000008E-3</v>
      </c>
      <c r="G65" s="20"/>
    </row>
    <row r="66" spans="1:7" x14ac:dyDescent="0.25">
      <c r="A66" s="12" t="s">
        <v>164</v>
      </c>
      <c r="B66" s="30"/>
      <c r="C66" s="30"/>
      <c r="D66" s="13"/>
      <c r="E66" s="14">
        <v>1844.938353</v>
      </c>
      <c r="F66" s="15">
        <v>2.2105E-2</v>
      </c>
      <c r="G66" s="15"/>
    </row>
    <row r="67" spans="1:7" x14ac:dyDescent="0.25">
      <c r="A67" s="12" t="s">
        <v>165</v>
      </c>
      <c r="B67" s="30"/>
      <c r="C67" s="30"/>
      <c r="D67" s="13"/>
      <c r="E67" s="14">
        <v>5.0616469999999998</v>
      </c>
      <c r="F67" s="15">
        <v>1.95E-4</v>
      </c>
      <c r="G67" s="15">
        <v>6.7793000000000006E-2</v>
      </c>
    </row>
    <row r="68" spans="1:7" x14ac:dyDescent="0.25">
      <c r="A68" s="25" t="s">
        <v>166</v>
      </c>
      <c r="B68" s="33"/>
      <c r="C68" s="33"/>
      <c r="D68" s="26"/>
      <c r="E68" s="27">
        <v>83459.710000000006</v>
      </c>
      <c r="F68" s="28">
        <v>1</v>
      </c>
      <c r="G68" s="28"/>
    </row>
    <row r="70" spans="1:7" x14ac:dyDescent="0.25">
      <c r="A70" s="1" t="s">
        <v>168</v>
      </c>
    </row>
    <row r="73" spans="1:7" x14ac:dyDescent="0.25">
      <c r="A73" s="1" t="s">
        <v>169</v>
      </c>
    </row>
    <row r="74" spans="1:7" x14ac:dyDescent="0.25">
      <c r="A74" s="47" t="s">
        <v>170</v>
      </c>
      <c r="B74" s="34" t="s">
        <v>118</v>
      </c>
    </row>
    <row r="75" spans="1:7" x14ac:dyDescent="0.25">
      <c r="A75" t="s">
        <v>171</v>
      </c>
    </row>
    <row r="76" spans="1:7" x14ac:dyDescent="0.25">
      <c r="A76" t="s">
        <v>172</v>
      </c>
      <c r="B76" t="s">
        <v>173</v>
      </c>
      <c r="C76" t="s">
        <v>173</v>
      </c>
    </row>
    <row r="77" spans="1:7" x14ac:dyDescent="0.25">
      <c r="B77" s="48">
        <v>45260</v>
      </c>
      <c r="C77" s="48">
        <v>45289</v>
      </c>
    </row>
    <row r="78" spans="1:7" x14ac:dyDescent="0.25">
      <c r="A78" t="s">
        <v>687</v>
      </c>
      <c r="B78">
        <v>10.8261</v>
      </c>
      <c r="C78">
        <v>10.8988</v>
      </c>
      <c r="E78" s="2"/>
    </row>
    <row r="79" spans="1:7" x14ac:dyDescent="0.25">
      <c r="A79" t="s">
        <v>178</v>
      </c>
      <c r="B79">
        <v>10.826599999999999</v>
      </c>
      <c r="C79">
        <v>10.8993</v>
      </c>
      <c r="E79" s="2"/>
    </row>
    <row r="80" spans="1:7" x14ac:dyDescent="0.25">
      <c r="A80" t="s">
        <v>688</v>
      </c>
      <c r="B80">
        <v>10.79</v>
      </c>
      <c r="C80">
        <v>10.860900000000001</v>
      </c>
      <c r="E80" s="2"/>
    </row>
    <row r="81" spans="1:5" x14ac:dyDescent="0.25">
      <c r="A81" t="s">
        <v>652</v>
      </c>
      <c r="B81">
        <v>10.7904</v>
      </c>
      <c r="C81">
        <v>10.8612</v>
      </c>
      <c r="E81" s="2"/>
    </row>
    <row r="82" spans="1:5" x14ac:dyDescent="0.25">
      <c r="E82" s="2"/>
    </row>
    <row r="83" spans="1:5" x14ac:dyDescent="0.25">
      <c r="A83" t="s">
        <v>188</v>
      </c>
      <c r="B83" s="34" t="s">
        <v>118</v>
      </c>
    </row>
    <row r="84" spans="1:5" x14ac:dyDescent="0.25">
      <c r="A84" t="s">
        <v>189</v>
      </c>
      <c r="B84" s="34" t="s">
        <v>118</v>
      </c>
    </row>
    <row r="85" spans="1:5" ht="30" customHeight="1" x14ac:dyDescent="0.25">
      <c r="A85" s="47" t="s">
        <v>190</v>
      </c>
      <c r="B85" s="34" t="s">
        <v>118</v>
      </c>
    </row>
    <row r="86" spans="1:5" ht="30" customHeight="1" x14ac:dyDescent="0.25">
      <c r="A86" s="47" t="s">
        <v>191</v>
      </c>
      <c r="B86" s="34" t="s">
        <v>118</v>
      </c>
    </row>
    <row r="87" spans="1:5" x14ac:dyDescent="0.25">
      <c r="A87" t="s">
        <v>192</v>
      </c>
      <c r="B87" s="49">
        <f>+B101</f>
        <v>1.584388083501419</v>
      </c>
    </row>
    <row r="88" spans="1:5" ht="45" customHeight="1" x14ac:dyDescent="0.25">
      <c r="A88" s="47" t="s">
        <v>193</v>
      </c>
      <c r="B88" s="34" t="s">
        <v>118</v>
      </c>
    </row>
    <row r="89" spans="1:5" ht="30" customHeight="1" x14ac:dyDescent="0.25">
      <c r="A89" s="47" t="s">
        <v>194</v>
      </c>
      <c r="B89" s="34" t="s">
        <v>118</v>
      </c>
    </row>
    <row r="90" spans="1:5" ht="30" customHeight="1" x14ac:dyDescent="0.25">
      <c r="A90" s="47" t="s">
        <v>195</v>
      </c>
      <c r="B90" s="34" t="s">
        <v>118</v>
      </c>
    </row>
    <row r="91" spans="1:5" x14ac:dyDescent="0.25">
      <c r="A91" t="s">
        <v>196</v>
      </c>
      <c r="B91" s="34" t="s">
        <v>118</v>
      </c>
    </row>
    <row r="92" spans="1:5" x14ac:dyDescent="0.25">
      <c r="A92" t="s">
        <v>197</v>
      </c>
      <c r="B92" s="34" t="s">
        <v>118</v>
      </c>
    </row>
    <row r="94" spans="1:5" x14ac:dyDescent="0.25">
      <c r="A94" t="s">
        <v>198</v>
      </c>
    </row>
    <row r="95" spans="1:5" ht="45" customHeight="1" x14ac:dyDescent="0.25">
      <c r="A95" s="56" t="s">
        <v>199</v>
      </c>
      <c r="B95" s="57" t="s">
        <v>810</v>
      </c>
    </row>
    <row r="96" spans="1:5" ht="45" customHeight="1" x14ac:dyDescent="0.25">
      <c r="A96" s="56" t="s">
        <v>201</v>
      </c>
      <c r="B96" s="57" t="s">
        <v>811</v>
      </c>
    </row>
    <row r="97" spans="1:4" x14ac:dyDescent="0.25">
      <c r="A97" s="56"/>
      <c r="B97" s="56"/>
    </row>
    <row r="98" spans="1:4" x14ac:dyDescent="0.25">
      <c r="A98" s="56" t="s">
        <v>203</v>
      </c>
      <c r="B98" s="58">
        <v>7.6349499169974324</v>
      </c>
    </row>
    <row r="99" spans="1:4" x14ac:dyDescent="0.25">
      <c r="A99" s="56"/>
      <c r="B99" s="56"/>
    </row>
    <row r="100" spans="1:4" x14ac:dyDescent="0.25">
      <c r="A100" s="56" t="s">
        <v>204</v>
      </c>
      <c r="B100" s="59">
        <v>1.506</v>
      </c>
    </row>
    <row r="101" spans="1:4" x14ac:dyDescent="0.25">
      <c r="A101" s="56" t="s">
        <v>205</v>
      </c>
      <c r="B101" s="59">
        <v>1.584388083501419</v>
      </c>
    </row>
    <row r="102" spans="1:4" x14ac:dyDescent="0.25">
      <c r="A102" s="56"/>
      <c r="B102" s="56"/>
    </row>
    <row r="103" spans="1:4" x14ac:dyDescent="0.25">
      <c r="A103" s="56" t="s">
        <v>206</v>
      </c>
      <c r="B103" s="60">
        <v>45291</v>
      </c>
    </row>
    <row r="105" spans="1:4" ht="69.95" customHeight="1" x14ac:dyDescent="0.25">
      <c r="A105" s="72" t="s">
        <v>207</v>
      </c>
      <c r="B105" s="72" t="s">
        <v>208</v>
      </c>
      <c r="C105" s="72" t="s">
        <v>5</v>
      </c>
      <c r="D105" s="72" t="s">
        <v>6</v>
      </c>
    </row>
    <row r="106" spans="1:4" ht="69.95" customHeight="1" x14ac:dyDescent="0.25">
      <c r="A106" s="72" t="s">
        <v>812</v>
      </c>
      <c r="B106" s="72"/>
      <c r="C106" s="72" t="s">
        <v>31</v>
      </c>
      <c r="D106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81"/>
  <sheetViews>
    <sheetView showGridLines="0" workbookViewId="0">
      <pane ySplit="4" topLeftCell="A5" activePane="bottomLeft" state="frozen"/>
      <selection pane="bottomLeft" activeCell="A8" sqref="A8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4" t="s">
        <v>813</v>
      </c>
      <c r="B1" s="75"/>
      <c r="C1" s="75"/>
      <c r="D1" s="75"/>
      <c r="E1" s="75"/>
      <c r="F1" s="75"/>
      <c r="G1" s="76"/>
      <c r="H1" s="51" t="str">
        <f>HYPERLINK("[EDEL_Portfolio Monthly Notes 31-Dec-2023.xlsx]Index!A1","Index")</f>
        <v>Index</v>
      </c>
    </row>
    <row r="2" spans="1:8" ht="19.5" customHeight="1" x14ac:dyDescent="0.25">
      <c r="A2" s="74" t="s">
        <v>814</v>
      </c>
      <c r="B2" s="75"/>
      <c r="C2" s="75"/>
      <c r="D2" s="75"/>
      <c r="E2" s="75"/>
      <c r="F2" s="75"/>
      <c r="G2" s="76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6" t="s">
        <v>211</v>
      </c>
      <c r="B8" s="30"/>
      <c r="C8" s="30"/>
      <c r="D8" s="13"/>
      <c r="E8" s="14"/>
      <c r="F8" s="15"/>
      <c r="G8" s="15"/>
    </row>
    <row r="9" spans="1:8" x14ac:dyDescent="0.25">
      <c r="A9" s="16" t="s">
        <v>671</v>
      </c>
      <c r="B9" s="30"/>
      <c r="C9" s="30"/>
      <c r="D9" s="13"/>
      <c r="E9" s="14"/>
      <c r="F9" s="15"/>
      <c r="G9" s="15"/>
    </row>
    <row r="10" spans="1:8" x14ac:dyDescent="0.25">
      <c r="A10" s="16" t="s">
        <v>126</v>
      </c>
      <c r="B10" s="30"/>
      <c r="C10" s="30"/>
      <c r="D10" s="13"/>
      <c r="E10" s="35" t="s">
        <v>118</v>
      </c>
      <c r="F10" s="36" t="s">
        <v>118</v>
      </c>
      <c r="G10" s="15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16" t="s">
        <v>296</v>
      </c>
      <c r="B12" s="30"/>
      <c r="C12" s="30"/>
      <c r="D12" s="13"/>
      <c r="E12" s="14"/>
      <c r="F12" s="15"/>
      <c r="G12" s="15"/>
    </row>
    <row r="13" spans="1:8" x14ac:dyDescent="0.25">
      <c r="A13" s="12" t="s">
        <v>297</v>
      </c>
      <c r="B13" s="30" t="s">
        <v>298</v>
      </c>
      <c r="C13" s="30" t="s">
        <v>123</v>
      </c>
      <c r="D13" s="13">
        <v>4000000</v>
      </c>
      <c r="E13" s="14">
        <v>3991.52</v>
      </c>
      <c r="F13" s="15">
        <v>0.2545</v>
      </c>
      <c r="G13" s="15">
        <v>7.2260249999999998E-2</v>
      </c>
    </row>
    <row r="14" spans="1:8" x14ac:dyDescent="0.25">
      <c r="A14" s="12" t="s">
        <v>672</v>
      </c>
      <c r="B14" s="30" t="s">
        <v>673</v>
      </c>
      <c r="C14" s="30" t="s">
        <v>123</v>
      </c>
      <c r="D14" s="13">
        <v>3500000</v>
      </c>
      <c r="E14" s="14">
        <v>3531.03</v>
      </c>
      <c r="F14" s="15">
        <v>0.22520000000000001</v>
      </c>
      <c r="G14" s="15">
        <v>7.2116320329999997E-2</v>
      </c>
    </row>
    <row r="15" spans="1:8" x14ac:dyDescent="0.25">
      <c r="A15" s="12" t="s">
        <v>694</v>
      </c>
      <c r="B15" s="30" t="s">
        <v>695</v>
      </c>
      <c r="C15" s="30" t="s">
        <v>123</v>
      </c>
      <c r="D15" s="13">
        <v>500000</v>
      </c>
      <c r="E15" s="14">
        <v>499.48</v>
      </c>
      <c r="F15" s="15">
        <v>3.1899999999999998E-2</v>
      </c>
      <c r="G15" s="15">
        <v>7.2098718083999994E-2</v>
      </c>
    </row>
    <row r="16" spans="1:8" x14ac:dyDescent="0.25">
      <c r="A16" s="16" t="s">
        <v>126</v>
      </c>
      <c r="B16" s="31"/>
      <c r="C16" s="31"/>
      <c r="D16" s="17"/>
      <c r="E16" s="18">
        <v>8022.03</v>
      </c>
      <c r="F16" s="19">
        <v>0.51160000000000005</v>
      </c>
      <c r="G16" s="20"/>
    </row>
    <row r="17" spans="1:7" x14ac:dyDescent="0.25">
      <c r="A17" s="12"/>
      <c r="B17" s="30"/>
      <c r="C17" s="30"/>
      <c r="D17" s="13"/>
      <c r="E17" s="14"/>
      <c r="F17" s="15"/>
      <c r="G17" s="15"/>
    </row>
    <row r="18" spans="1:7" x14ac:dyDescent="0.25">
      <c r="A18" s="16" t="s">
        <v>674</v>
      </c>
      <c r="B18" s="30"/>
      <c r="C18" s="30"/>
      <c r="D18" s="13"/>
      <c r="E18" s="14"/>
      <c r="F18" s="15"/>
      <c r="G18" s="15"/>
    </row>
    <row r="19" spans="1:7" x14ac:dyDescent="0.25">
      <c r="A19" s="12" t="s">
        <v>815</v>
      </c>
      <c r="B19" s="30" t="s">
        <v>816</v>
      </c>
      <c r="C19" s="30" t="s">
        <v>123</v>
      </c>
      <c r="D19" s="13">
        <v>3000000</v>
      </c>
      <c r="E19" s="14">
        <v>3013.76</v>
      </c>
      <c r="F19" s="15">
        <v>0.19220000000000001</v>
      </c>
      <c r="G19" s="15">
        <v>7.5556705190000004E-2</v>
      </c>
    </row>
    <row r="20" spans="1:7" x14ac:dyDescent="0.25">
      <c r="A20" s="12" t="s">
        <v>817</v>
      </c>
      <c r="B20" s="30" t="s">
        <v>818</v>
      </c>
      <c r="C20" s="30" t="s">
        <v>123</v>
      </c>
      <c r="D20" s="13">
        <v>2500000</v>
      </c>
      <c r="E20" s="14">
        <v>2510.52</v>
      </c>
      <c r="F20" s="15">
        <v>0.16009999999999999</v>
      </c>
      <c r="G20" s="15">
        <v>7.5698791281000002E-2</v>
      </c>
    </row>
    <row r="21" spans="1:7" x14ac:dyDescent="0.25">
      <c r="A21" s="12" t="s">
        <v>819</v>
      </c>
      <c r="B21" s="30" t="s">
        <v>820</v>
      </c>
      <c r="C21" s="30" t="s">
        <v>123</v>
      </c>
      <c r="D21" s="13">
        <v>500000</v>
      </c>
      <c r="E21" s="14">
        <v>505.47</v>
      </c>
      <c r="F21" s="15">
        <v>3.2199999999999999E-2</v>
      </c>
      <c r="G21" s="15">
        <v>7.5718497391999998E-2</v>
      </c>
    </row>
    <row r="22" spans="1:7" x14ac:dyDescent="0.25">
      <c r="A22" s="12" t="s">
        <v>821</v>
      </c>
      <c r="B22" s="30" t="s">
        <v>822</v>
      </c>
      <c r="C22" s="30" t="s">
        <v>123</v>
      </c>
      <c r="D22" s="13">
        <v>500000</v>
      </c>
      <c r="E22" s="14">
        <v>505.28</v>
      </c>
      <c r="F22" s="15">
        <v>3.2199999999999999E-2</v>
      </c>
      <c r="G22" s="15">
        <v>7.5728869101999996E-2</v>
      </c>
    </row>
    <row r="23" spans="1:7" x14ac:dyDescent="0.25">
      <c r="A23" s="12" t="s">
        <v>823</v>
      </c>
      <c r="B23" s="30" t="s">
        <v>824</v>
      </c>
      <c r="C23" s="30" t="s">
        <v>123</v>
      </c>
      <c r="D23" s="13">
        <v>500000</v>
      </c>
      <c r="E23" s="14">
        <v>502.34</v>
      </c>
      <c r="F23" s="15">
        <v>3.2000000000000001E-2</v>
      </c>
      <c r="G23" s="15">
        <v>7.6079462306000004E-2</v>
      </c>
    </row>
    <row r="24" spans="1:7" x14ac:dyDescent="0.25">
      <c r="A24" s="16" t="s">
        <v>126</v>
      </c>
      <c r="B24" s="31"/>
      <c r="C24" s="31"/>
      <c r="D24" s="17"/>
      <c r="E24" s="18">
        <v>7037.37</v>
      </c>
      <c r="F24" s="19">
        <v>0.44869999999999999</v>
      </c>
      <c r="G24" s="20"/>
    </row>
    <row r="25" spans="1:7" x14ac:dyDescent="0.25">
      <c r="A25" s="12"/>
      <c r="B25" s="30"/>
      <c r="C25" s="30"/>
      <c r="D25" s="13"/>
      <c r="E25" s="14"/>
      <c r="F25" s="15"/>
      <c r="G25" s="15"/>
    </row>
    <row r="26" spans="1:7" x14ac:dyDescent="0.25">
      <c r="A26" s="12"/>
      <c r="B26" s="30"/>
      <c r="C26" s="30"/>
      <c r="D26" s="13"/>
      <c r="E26" s="14"/>
      <c r="F26" s="15"/>
      <c r="G26" s="15"/>
    </row>
    <row r="27" spans="1:7" x14ac:dyDescent="0.25">
      <c r="A27" s="16" t="s">
        <v>299</v>
      </c>
      <c r="B27" s="30"/>
      <c r="C27" s="30"/>
      <c r="D27" s="13"/>
      <c r="E27" s="14"/>
      <c r="F27" s="15"/>
      <c r="G27" s="15"/>
    </row>
    <row r="28" spans="1:7" x14ac:dyDescent="0.25">
      <c r="A28" s="16" t="s">
        <v>126</v>
      </c>
      <c r="B28" s="30"/>
      <c r="C28" s="30"/>
      <c r="D28" s="13"/>
      <c r="E28" s="35" t="s">
        <v>118</v>
      </c>
      <c r="F28" s="36" t="s">
        <v>118</v>
      </c>
      <c r="G28" s="15"/>
    </row>
    <row r="29" spans="1:7" x14ac:dyDescent="0.25">
      <c r="A29" s="12"/>
      <c r="B29" s="30"/>
      <c r="C29" s="30"/>
      <c r="D29" s="13"/>
      <c r="E29" s="14"/>
      <c r="F29" s="15"/>
      <c r="G29" s="15"/>
    </row>
    <row r="30" spans="1:7" x14ac:dyDescent="0.25">
      <c r="A30" s="16" t="s">
        <v>300</v>
      </c>
      <c r="B30" s="30"/>
      <c r="C30" s="30"/>
      <c r="D30" s="13"/>
      <c r="E30" s="14"/>
      <c r="F30" s="15"/>
      <c r="G30" s="15"/>
    </row>
    <row r="31" spans="1:7" x14ac:dyDescent="0.25">
      <c r="A31" s="16" t="s">
        <v>126</v>
      </c>
      <c r="B31" s="30"/>
      <c r="C31" s="30"/>
      <c r="D31" s="13"/>
      <c r="E31" s="35" t="s">
        <v>118</v>
      </c>
      <c r="F31" s="36" t="s">
        <v>118</v>
      </c>
      <c r="G31" s="15"/>
    </row>
    <row r="32" spans="1:7" x14ac:dyDescent="0.25">
      <c r="A32" s="12"/>
      <c r="B32" s="30"/>
      <c r="C32" s="30"/>
      <c r="D32" s="13"/>
      <c r="E32" s="14"/>
      <c r="F32" s="15"/>
      <c r="G32" s="15"/>
    </row>
    <row r="33" spans="1:7" x14ac:dyDescent="0.25">
      <c r="A33" s="21" t="s">
        <v>158</v>
      </c>
      <c r="B33" s="32"/>
      <c r="C33" s="32"/>
      <c r="D33" s="22"/>
      <c r="E33" s="18">
        <v>15059.4</v>
      </c>
      <c r="F33" s="19">
        <v>0.96030000000000004</v>
      </c>
      <c r="G33" s="20"/>
    </row>
    <row r="34" spans="1:7" x14ac:dyDescent="0.25">
      <c r="A34" s="12"/>
      <c r="B34" s="30"/>
      <c r="C34" s="30"/>
      <c r="D34" s="13"/>
      <c r="E34" s="14"/>
      <c r="F34" s="15"/>
      <c r="G34" s="15"/>
    </row>
    <row r="35" spans="1:7" x14ac:dyDescent="0.25">
      <c r="A35" s="12"/>
      <c r="B35" s="30"/>
      <c r="C35" s="30"/>
      <c r="D35" s="13"/>
      <c r="E35" s="14"/>
      <c r="F35" s="15"/>
      <c r="G35" s="15"/>
    </row>
    <row r="36" spans="1:7" x14ac:dyDescent="0.25">
      <c r="A36" s="16" t="s">
        <v>162</v>
      </c>
      <c r="B36" s="30"/>
      <c r="C36" s="30"/>
      <c r="D36" s="13"/>
      <c r="E36" s="14"/>
      <c r="F36" s="15"/>
      <c r="G36" s="15"/>
    </row>
    <row r="37" spans="1:7" x14ac:dyDescent="0.25">
      <c r="A37" s="12" t="s">
        <v>163</v>
      </c>
      <c r="B37" s="30"/>
      <c r="C37" s="30"/>
      <c r="D37" s="13"/>
      <c r="E37" s="14">
        <v>309.83</v>
      </c>
      <c r="F37" s="15">
        <v>1.9800000000000002E-2</v>
      </c>
      <c r="G37" s="15">
        <v>6.7793000000000006E-2</v>
      </c>
    </row>
    <row r="38" spans="1:7" x14ac:dyDescent="0.25">
      <c r="A38" s="16" t="s">
        <v>126</v>
      </c>
      <c r="B38" s="31"/>
      <c r="C38" s="31"/>
      <c r="D38" s="17"/>
      <c r="E38" s="18">
        <v>309.83</v>
      </c>
      <c r="F38" s="19">
        <v>1.9800000000000002E-2</v>
      </c>
      <c r="G38" s="20"/>
    </row>
    <row r="39" spans="1:7" x14ac:dyDescent="0.25">
      <c r="A39" s="12"/>
      <c r="B39" s="30"/>
      <c r="C39" s="30"/>
      <c r="D39" s="13"/>
      <c r="E39" s="14"/>
      <c r="F39" s="15"/>
      <c r="G39" s="15"/>
    </row>
    <row r="40" spans="1:7" x14ac:dyDescent="0.25">
      <c r="A40" s="21" t="s">
        <v>158</v>
      </c>
      <c r="B40" s="32"/>
      <c r="C40" s="32"/>
      <c r="D40" s="22"/>
      <c r="E40" s="18">
        <v>309.83</v>
      </c>
      <c r="F40" s="19">
        <v>1.9800000000000002E-2</v>
      </c>
      <c r="G40" s="20"/>
    </row>
    <row r="41" spans="1:7" x14ac:dyDescent="0.25">
      <c r="A41" s="12" t="s">
        <v>164</v>
      </c>
      <c r="B41" s="30"/>
      <c r="C41" s="30"/>
      <c r="D41" s="13"/>
      <c r="E41" s="14">
        <v>313.66735890000001</v>
      </c>
      <c r="F41" s="15">
        <v>2.0001999999999999E-2</v>
      </c>
      <c r="G41" s="15"/>
    </row>
    <row r="42" spans="1:7" x14ac:dyDescent="0.25">
      <c r="A42" s="12" t="s">
        <v>165</v>
      </c>
      <c r="B42" s="30"/>
      <c r="C42" s="30"/>
      <c r="D42" s="13"/>
      <c r="E42" s="23">
        <v>-1.4673589</v>
      </c>
      <c r="F42" s="24">
        <v>-1.02E-4</v>
      </c>
      <c r="G42" s="15">
        <v>6.7793000000000006E-2</v>
      </c>
    </row>
    <row r="43" spans="1:7" x14ac:dyDescent="0.25">
      <c r="A43" s="25" t="s">
        <v>166</v>
      </c>
      <c r="B43" s="33"/>
      <c r="C43" s="33"/>
      <c r="D43" s="26"/>
      <c r="E43" s="27">
        <v>15681.43</v>
      </c>
      <c r="F43" s="28">
        <v>1</v>
      </c>
      <c r="G43" s="28"/>
    </row>
    <row r="45" spans="1:7" x14ac:dyDescent="0.25">
      <c r="A45" s="1" t="s">
        <v>168</v>
      </c>
    </row>
    <row r="48" spans="1:7" x14ac:dyDescent="0.25">
      <c r="A48" s="1" t="s">
        <v>169</v>
      </c>
    </row>
    <row r="49" spans="1:5" x14ac:dyDescent="0.25">
      <c r="A49" s="47" t="s">
        <v>170</v>
      </c>
      <c r="B49" s="34" t="s">
        <v>118</v>
      </c>
    </row>
    <row r="50" spans="1:5" x14ac:dyDescent="0.25">
      <c r="A50" t="s">
        <v>171</v>
      </c>
    </row>
    <row r="51" spans="1:5" x14ac:dyDescent="0.25">
      <c r="A51" t="s">
        <v>172</v>
      </c>
      <c r="B51" t="s">
        <v>173</v>
      </c>
      <c r="C51" t="s">
        <v>173</v>
      </c>
    </row>
    <row r="52" spans="1:5" x14ac:dyDescent="0.25">
      <c r="B52" s="48">
        <v>45260</v>
      </c>
      <c r="C52" s="48">
        <v>45289</v>
      </c>
    </row>
    <row r="53" spans="1:5" x14ac:dyDescent="0.25">
      <c r="A53" t="s">
        <v>687</v>
      </c>
      <c r="B53">
        <v>10.580500000000001</v>
      </c>
      <c r="C53">
        <v>10.6815</v>
      </c>
      <c r="E53" s="2"/>
    </row>
    <row r="54" spans="1:5" x14ac:dyDescent="0.25">
      <c r="A54" t="s">
        <v>178</v>
      </c>
      <c r="B54">
        <v>10.5806</v>
      </c>
      <c r="C54">
        <v>10.681699999999999</v>
      </c>
      <c r="E54" s="2"/>
    </row>
    <row r="55" spans="1:5" x14ac:dyDescent="0.25">
      <c r="A55" t="s">
        <v>688</v>
      </c>
      <c r="B55">
        <v>10.542</v>
      </c>
      <c r="C55">
        <v>10.6389</v>
      </c>
      <c r="E55" s="2"/>
    </row>
    <row r="56" spans="1:5" x14ac:dyDescent="0.25">
      <c r="A56" t="s">
        <v>652</v>
      </c>
      <c r="B56">
        <v>10.5427</v>
      </c>
      <c r="C56">
        <v>10.6396</v>
      </c>
      <c r="E56" s="2"/>
    </row>
    <row r="57" spans="1:5" x14ac:dyDescent="0.25">
      <c r="E57" s="2"/>
    </row>
    <row r="58" spans="1:5" x14ac:dyDescent="0.25">
      <c r="A58" t="s">
        <v>188</v>
      </c>
      <c r="B58" s="34" t="s">
        <v>118</v>
      </c>
    </row>
    <row r="59" spans="1:5" x14ac:dyDescent="0.25">
      <c r="A59" t="s">
        <v>189</v>
      </c>
      <c r="B59" s="34" t="s">
        <v>118</v>
      </c>
    </row>
    <row r="60" spans="1:5" ht="30" customHeight="1" x14ac:dyDescent="0.25">
      <c r="A60" s="47" t="s">
        <v>190</v>
      </c>
      <c r="B60" s="34" t="s">
        <v>118</v>
      </c>
    </row>
    <row r="61" spans="1:5" ht="30" customHeight="1" x14ac:dyDescent="0.25">
      <c r="A61" s="47" t="s">
        <v>191</v>
      </c>
      <c r="B61" s="34" t="s">
        <v>118</v>
      </c>
    </row>
    <row r="62" spans="1:5" x14ac:dyDescent="0.25">
      <c r="A62" t="s">
        <v>192</v>
      </c>
      <c r="B62" s="49">
        <f>+B76</f>
        <v>2.6893871120028621</v>
      </c>
    </row>
    <row r="63" spans="1:5" ht="45" customHeight="1" x14ac:dyDescent="0.25">
      <c r="A63" s="47" t="s">
        <v>193</v>
      </c>
      <c r="B63" s="34" t="s">
        <v>118</v>
      </c>
    </row>
    <row r="64" spans="1:5" ht="30" customHeight="1" x14ac:dyDescent="0.25">
      <c r="A64" s="47" t="s">
        <v>194</v>
      </c>
      <c r="B64" s="34" t="s">
        <v>118</v>
      </c>
    </row>
    <row r="65" spans="1:4" ht="30" customHeight="1" x14ac:dyDescent="0.25">
      <c r="A65" s="47" t="s">
        <v>195</v>
      </c>
      <c r="B65" s="34" t="s">
        <v>118</v>
      </c>
    </row>
    <row r="66" spans="1:4" x14ac:dyDescent="0.25">
      <c r="A66" t="s">
        <v>196</v>
      </c>
      <c r="B66" s="34" t="s">
        <v>118</v>
      </c>
    </row>
    <row r="67" spans="1:4" x14ac:dyDescent="0.25">
      <c r="A67" t="s">
        <v>197</v>
      </c>
      <c r="B67" s="34" t="s">
        <v>118</v>
      </c>
    </row>
    <row r="69" spans="1:4" x14ac:dyDescent="0.25">
      <c r="A69" t="s">
        <v>198</v>
      </c>
    </row>
    <row r="70" spans="1:4" ht="90" customHeight="1" x14ac:dyDescent="0.25">
      <c r="A70" s="56" t="s">
        <v>199</v>
      </c>
      <c r="B70" s="57" t="s">
        <v>825</v>
      </c>
    </row>
    <row r="71" spans="1:4" ht="60" customHeight="1" x14ac:dyDescent="0.25">
      <c r="A71" s="56" t="s">
        <v>201</v>
      </c>
      <c r="B71" s="57" t="s">
        <v>826</v>
      </c>
    </row>
    <row r="72" spans="1:4" x14ac:dyDescent="0.25">
      <c r="A72" s="56"/>
      <c r="B72" s="56"/>
    </row>
    <row r="73" spans="1:4" x14ac:dyDescent="0.25">
      <c r="A73" s="56" t="s">
        <v>203</v>
      </c>
      <c r="B73" s="58">
        <v>7.3716120607524056</v>
      </c>
    </row>
    <row r="74" spans="1:4" x14ac:dyDescent="0.25">
      <c r="A74" s="56"/>
      <c r="B74" s="56"/>
    </row>
    <row r="75" spans="1:4" x14ac:dyDescent="0.25">
      <c r="A75" s="56" t="s">
        <v>204</v>
      </c>
      <c r="B75" s="59">
        <v>2.4037000000000002</v>
      </c>
    </row>
    <row r="76" spans="1:4" x14ac:dyDescent="0.25">
      <c r="A76" s="56" t="s">
        <v>205</v>
      </c>
      <c r="B76" s="59">
        <v>2.6893871120028621</v>
      </c>
    </row>
    <row r="77" spans="1:4" x14ac:dyDescent="0.25">
      <c r="A77" s="56"/>
      <c r="B77" s="56"/>
    </row>
    <row r="78" spans="1:4" x14ac:dyDescent="0.25">
      <c r="A78" s="56" t="s">
        <v>206</v>
      </c>
      <c r="B78" s="60">
        <v>45291</v>
      </c>
    </row>
    <row r="80" spans="1:4" ht="69.95" customHeight="1" x14ac:dyDescent="0.25">
      <c r="A80" s="72" t="s">
        <v>207</v>
      </c>
      <c r="B80" s="72" t="s">
        <v>208</v>
      </c>
      <c r="C80" s="72" t="s">
        <v>5</v>
      </c>
      <c r="D80" s="72" t="s">
        <v>6</v>
      </c>
    </row>
    <row r="81" spans="1:4" ht="69.95" customHeight="1" x14ac:dyDescent="0.25">
      <c r="A81" s="72" t="s">
        <v>827</v>
      </c>
      <c r="B81" s="72"/>
      <c r="C81" s="72" t="s">
        <v>33</v>
      </c>
      <c r="D81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61"/>
  <sheetViews>
    <sheetView showGridLines="0" workbookViewId="0">
      <pane ySplit="4" topLeftCell="A5" activePane="bottomLeft" state="frozen"/>
      <selection pane="bottomLeft" activeCell="A10" sqref="A10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4" t="s">
        <v>828</v>
      </c>
      <c r="B1" s="75"/>
      <c r="C1" s="75"/>
      <c r="D1" s="75"/>
      <c r="E1" s="75"/>
      <c r="F1" s="75"/>
      <c r="G1" s="76"/>
      <c r="H1" s="51" t="str">
        <f>HYPERLINK("[EDEL_Portfolio Monthly Notes 31-Dec-2023.xlsx]Index!A1","Index")</f>
        <v>Index</v>
      </c>
    </row>
    <row r="2" spans="1:8" ht="19.5" customHeight="1" x14ac:dyDescent="0.25">
      <c r="A2" s="74" t="s">
        <v>829</v>
      </c>
      <c r="B2" s="75"/>
      <c r="C2" s="75"/>
      <c r="D2" s="75"/>
      <c r="E2" s="75"/>
      <c r="F2" s="75"/>
      <c r="G2" s="76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2"/>
      <c r="B9" s="30"/>
      <c r="C9" s="30"/>
      <c r="D9" s="13"/>
      <c r="E9" s="14"/>
      <c r="F9" s="15"/>
      <c r="G9" s="15"/>
    </row>
    <row r="10" spans="1:8" x14ac:dyDescent="0.25">
      <c r="A10" s="16" t="s">
        <v>830</v>
      </c>
      <c r="B10" s="30"/>
      <c r="C10" s="30"/>
      <c r="D10" s="13"/>
      <c r="E10" s="14"/>
      <c r="F10" s="15"/>
      <c r="G10" s="15"/>
    </row>
    <row r="11" spans="1:8" x14ac:dyDescent="0.25">
      <c r="A11" s="12" t="s">
        <v>831</v>
      </c>
      <c r="B11" s="30" t="s">
        <v>832</v>
      </c>
      <c r="C11" s="30"/>
      <c r="D11" s="13">
        <v>41947922</v>
      </c>
      <c r="E11" s="14">
        <v>492388.9</v>
      </c>
      <c r="F11" s="15">
        <v>0.99719999999999998</v>
      </c>
      <c r="G11" s="15"/>
    </row>
    <row r="12" spans="1:8" x14ac:dyDescent="0.25">
      <c r="A12" s="16" t="s">
        <v>126</v>
      </c>
      <c r="B12" s="31"/>
      <c r="C12" s="31"/>
      <c r="D12" s="17"/>
      <c r="E12" s="18">
        <v>492388.9</v>
      </c>
      <c r="F12" s="19">
        <v>0.99719999999999998</v>
      </c>
      <c r="G12" s="20"/>
    </row>
    <row r="13" spans="1:8" x14ac:dyDescent="0.25">
      <c r="A13" s="12"/>
      <c r="B13" s="30"/>
      <c r="C13" s="30"/>
      <c r="D13" s="13"/>
      <c r="E13" s="14"/>
      <c r="F13" s="15"/>
      <c r="G13" s="15"/>
    </row>
    <row r="14" spans="1:8" x14ac:dyDescent="0.25">
      <c r="A14" s="21" t="s">
        <v>158</v>
      </c>
      <c r="B14" s="32"/>
      <c r="C14" s="32"/>
      <c r="D14" s="22"/>
      <c r="E14" s="18">
        <v>492388.9</v>
      </c>
      <c r="F14" s="19">
        <v>0.99719999999999998</v>
      </c>
      <c r="G14" s="20"/>
    </row>
    <row r="15" spans="1:8" x14ac:dyDescent="0.25">
      <c r="A15" s="12"/>
      <c r="B15" s="30"/>
      <c r="C15" s="30"/>
      <c r="D15" s="13"/>
      <c r="E15" s="14"/>
      <c r="F15" s="15"/>
      <c r="G15" s="15"/>
    </row>
    <row r="16" spans="1:8" x14ac:dyDescent="0.25">
      <c r="A16" s="16" t="s">
        <v>162</v>
      </c>
      <c r="B16" s="30"/>
      <c r="C16" s="30"/>
      <c r="D16" s="13"/>
      <c r="E16" s="14"/>
      <c r="F16" s="15"/>
      <c r="G16" s="15"/>
    </row>
    <row r="17" spans="1:7" x14ac:dyDescent="0.25">
      <c r="A17" s="12" t="s">
        <v>163</v>
      </c>
      <c r="B17" s="30"/>
      <c r="C17" s="30"/>
      <c r="D17" s="13"/>
      <c r="E17" s="14">
        <v>2048.86</v>
      </c>
      <c r="F17" s="15">
        <v>4.1000000000000003E-3</v>
      </c>
      <c r="G17" s="15">
        <v>6.7793000000000006E-2</v>
      </c>
    </row>
    <row r="18" spans="1:7" x14ac:dyDescent="0.25">
      <c r="A18" s="16" t="s">
        <v>126</v>
      </c>
      <c r="B18" s="31"/>
      <c r="C18" s="31"/>
      <c r="D18" s="17"/>
      <c r="E18" s="18">
        <v>2048.86</v>
      </c>
      <c r="F18" s="19">
        <v>4.1000000000000003E-3</v>
      </c>
      <c r="G18" s="20"/>
    </row>
    <row r="19" spans="1:7" x14ac:dyDescent="0.25">
      <c r="A19" s="12"/>
      <c r="B19" s="30"/>
      <c r="C19" s="30"/>
      <c r="D19" s="13"/>
      <c r="E19" s="14"/>
      <c r="F19" s="15"/>
      <c r="G19" s="15"/>
    </row>
    <row r="20" spans="1:7" x14ac:dyDescent="0.25">
      <c r="A20" s="21" t="s">
        <v>158</v>
      </c>
      <c r="B20" s="32"/>
      <c r="C20" s="32"/>
      <c r="D20" s="22"/>
      <c r="E20" s="18">
        <v>2048.86</v>
      </c>
      <c r="F20" s="19">
        <v>4.1000000000000003E-3</v>
      </c>
      <c r="G20" s="20"/>
    </row>
    <row r="21" spans="1:7" x14ac:dyDescent="0.25">
      <c r="A21" s="12" t="s">
        <v>164</v>
      </c>
      <c r="B21" s="30"/>
      <c r="C21" s="30"/>
      <c r="D21" s="13"/>
      <c r="E21" s="14">
        <v>1.1416295000000001</v>
      </c>
      <c r="F21" s="15">
        <v>1.9999999999999999E-6</v>
      </c>
      <c r="G21" s="15"/>
    </row>
    <row r="22" spans="1:7" x14ac:dyDescent="0.25">
      <c r="A22" s="12" t="s">
        <v>165</v>
      </c>
      <c r="B22" s="30"/>
      <c r="C22" s="30"/>
      <c r="D22" s="13"/>
      <c r="E22" s="23">
        <v>-671.19162949999998</v>
      </c>
      <c r="F22" s="24">
        <v>-1.302E-3</v>
      </c>
      <c r="G22" s="15">
        <v>6.7793000000000006E-2</v>
      </c>
    </row>
    <row r="23" spans="1:7" x14ac:dyDescent="0.25">
      <c r="A23" s="25" t="s">
        <v>166</v>
      </c>
      <c r="B23" s="33"/>
      <c r="C23" s="33"/>
      <c r="D23" s="26"/>
      <c r="E23" s="27">
        <v>493767.71</v>
      </c>
      <c r="F23" s="28">
        <v>1</v>
      </c>
      <c r="G23" s="28"/>
    </row>
    <row r="28" spans="1:7" x14ac:dyDescent="0.25">
      <c r="A28" s="1" t="s">
        <v>169</v>
      </c>
    </row>
    <row r="29" spans="1:7" x14ac:dyDescent="0.25">
      <c r="A29" s="47" t="s">
        <v>170</v>
      </c>
      <c r="B29" s="34" t="s">
        <v>118</v>
      </c>
    </row>
    <row r="30" spans="1:7" x14ac:dyDescent="0.25">
      <c r="A30" t="s">
        <v>171</v>
      </c>
    </row>
    <row r="31" spans="1:7" x14ac:dyDescent="0.25">
      <c r="A31" t="s">
        <v>172</v>
      </c>
      <c r="B31" t="s">
        <v>173</v>
      </c>
      <c r="C31" t="s">
        <v>173</v>
      </c>
    </row>
    <row r="32" spans="1:7" x14ac:dyDescent="0.25">
      <c r="B32" s="48">
        <v>45260</v>
      </c>
      <c r="C32" s="48">
        <v>45289</v>
      </c>
    </row>
    <row r="33" spans="1:5" x14ac:dyDescent="0.25">
      <c r="A33" t="s">
        <v>177</v>
      </c>
      <c r="B33">
        <v>11.6447</v>
      </c>
      <c r="C33">
        <v>11.7097</v>
      </c>
      <c r="E33" s="2"/>
    </row>
    <row r="34" spans="1:5" x14ac:dyDescent="0.25">
      <c r="A34" t="s">
        <v>178</v>
      </c>
      <c r="B34">
        <v>11.6447</v>
      </c>
      <c r="C34">
        <v>11.7097</v>
      </c>
      <c r="E34" s="2"/>
    </row>
    <row r="35" spans="1:5" x14ac:dyDescent="0.25">
      <c r="A35" t="s">
        <v>651</v>
      </c>
      <c r="B35">
        <v>11.6447</v>
      </c>
      <c r="C35">
        <v>11.7097</v>
      </c>
      <c r="E35" s="2"/>
    </row>
    <row r="36" spans="1:5" x14ac:dyDescent="0.25">
      <c r="A36" t="s">
        <v>652</v>
      </c>
      <c r="B36">
        <v>11.6447</v>
      </c>
      <c r="C36">
        <v>11.7097</v>
      </c>
      <c r="E36" s="2"/>
    </row>
    <row r="37" spans="1:5" x14ac:dyDescent="0.25">
      <c r="E37" s="2"/>
    </row>
    <row r="38" spans="1:5" x14ac:dyDescent="0.25">
      <c r="A38" t="s">
        <v>188</v>
      </c>
      <c r="B38" s="34" t="s">
        <v>118</v>
      </c>
    </row>
    <row r="39" spans="1:5" x14ac:dyDescent="0.25">
      <c r="A39" t="s">
        <v>189</v>
      </c>
      <c r="B39" s="34" t="s">
        <v>118</v>
      </c>
    </row>
    <row r="40" spans="1:5" ht="30" customHeight="1" x14ac:dyDescent="0.25">
      <c r="A40" s="47" t="s">
        <v>190</v>
      </c>
      <c r="B40" s="34" t="s">
        <v>118</v>
      </c>
    </row>
    <row r="41" spans="1:5" ht="30" customHeight="1" x14ac:dyDescent="0.25">
      <c r="A41" s="47" t="s">
        <v>191</v>
      </c>
      <c r="B41" s="34" t="s">
        <v>118</v>
      </c>
    </row>
    <row r="42" spans="1:5" x14ac:dyDescent="0.25">
      <c r="A42" t="s">
        <v>192</v>
      </c>
      <c r="B42" s="49">
        <f>+B56</f>
        <v>1.1801262146941329</v>
      </c>
    </row>
    <row r="43" spans="1:5" ht="45" customHeight="1" x14ac:dyDescent="0.25">
      <c r="A43" s="47" t="s">
        <v>193</v>
      </c>
      <c r="B43" s="34" t="s">
        <v>118</v>
      </c>
    </row>
    <row r="44" spans="1:5" ht="30" customHeight="1" x14ac:dyDescent="0.25">
      <c r="A44" s="47" t="s">
        <v>194</v>
      </c>
      <c r="B44" s="34" t="s">
        <v>118</v>
      </c>
    </row>
    <row r="45" spans="1:5" ht="30" customHeight="1" x14ac:dyDescent="0.25">
      <c r="A45" s="47" t="s">
        <v>195</v>
      </c>
      <c r="B45" s="34" t="s">
        <v>118</v>
      </c>
    </row>
    <row r="46" spans="1:5" x14ac:dyDescent="0.25">
      <c r="A46" t="s">
        <v>196</v>
      </c>
      <c r="B46" s="34" t="s">
        <v>118</v>
      </c>
    </row>
    <row r="47" spans="1:5" x14ac:dyDescent="0.25">
      <c r="A47" t="s">
        <v>197</v>
      </c>
      <c r="B47" s="34" t="s">
        <v>118</v>
      </c>
    </row>
    <row r="49" spans="1:4" x14ac:dyDescent="0.25">
      <c r="A49" t="s">
        <v>198</v>
      </c>
    </row>
    <row r="50" spans="1:4" ht="30" customHeight="1" x14ac:dyDescent="0.25">
      <c r="A50" s="56" t="s">
        <v>199</v>
      </c>
      <c r="B50" s="57" t="s">
        <v>833</v>
      </c>
    </row>
    <row r="51" spans="1:4" ht="45" customHeight="1" x14ac:dyDescent="0.25">
      <c r="A51" s="56" t="s">
        <v>201</v>
      </c>
      <c r="B51" s="57" t="s">
        <v>834</v>
      </c>
    </row>
    <row r="52" spans="1:4" x14ac:dyDescent="0.25">
      <c r="A52" s="56"/>
      <c r="B52" s="56"/>
    </row>
    <row r="53" spans="1:4" x14ac:dyDescent="0.25">
      <c r="A53" s="56" t="s">
        <v>203</v>
      </c>
      <c r="B53" s="58">
        <v>7.7404106192698734</v>
      </c>
    </row>
    <row r="54" spans="1:4" x14ac:dyDescent="0.25">
      <c r="A54" s="56"/>
      <c r="B54" s="56"/>
    </row>
    <row r="55" spans="1:4" x14ac:dyDescent="0.25">
      <c r="A55" s="56" t="s">
        <v>204</v>
      </c>
      <c r="B55" s="59">
        <v>0</v>
      </c>
    </row>
    <row r="56" spans="1:4" x14ac:dyDescent="0.25">
      <c r="A56" s="56" t="s">
        <v>205</v>
      </c>
      <c r="B56" s="59">
        <v>1.1801262146941329</v>
      </c>
    </row>
    <row r="57" spans="1:4" x14ac:dyDescent="0.25">
      <c r="A57" s="56"/>
      <c r="B57" s="56"/>
    </row>
    <row r="58" spans="1:4" x14ac:dyDescent="0.25">
      <c r="A58" s="56" t="s">
        <v>206</v>
      </c>
      <c r="B58" s="60">
        <v>45291</v>
      </c>
    </row>
    <row r="60" spans="1:4" ht="69.95" customHeight="1" x14ac:dyDescent="0.25">
      <c r="A60" s="72" t="s">
        <v>207</v>
      </c>
      <c r="B60" s="72" t="s">
        <v>208</v>
      </c>
      <c r="C60" s="72" t="s">
        <v>5</v>
      </c>
      <c r="D60" s="72" t="s">
        <v>6</v>
      </c>
    </row>
    <row r="61" spans="1:4" ht="69.95" customHeight="1" x14ac:dyDescent="0.25">
      <c r="A61" s="72" t="s">
        <v>833</v>
      </c>
      <c r="B61" s="72"/>
      <c r="C61" s="72" t="s">
        <v>11</v>
      </c>
      <c r="D61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61"/>
  <sheetViews>
    <sheetView showGridLines="0" workbookViewId="0">
      <pane ySplit="4" topLeftCell="A5" activePane="bottomLeft" state="frozen"/>
      <selection pane="bottomLeft" activeCell="A10" sqref="A10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4" t="s">
        <v>835</v>
      </c>
      <c r="B1" s="75"/>
      <c r="C1" s="75"/>
      <c r="D1" s="75"/>
      <c r="E1" s="75"/>
      <c r="F1" s="75"/>
      <c r="G1" s="76"/>
      <c r="H1" s="51" t="str">
        <f>HYPERLINK("[EDEL_Portfolio Monthly Notes 31-Dec-2023.xlsx]Index!A1","Index")</f>
        <v>Index</v>
      </c>
    </row>
    <row r="2" spans="1:8" ht="19.5" customHeight="1" x14ac:dyDescent="0.25">
      <c r="A2" s="74" t="s">
        <v>836</v>
      </c>
      <c r="B2" s="75"/>
      <c r="C2" s="75"/>
      <c r="D2" s="75"/>
      <c r="E2" s="75"/>
      <c r="F2" s="75"/>
      <c r="G2" s="76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2"/>
      <c r="B9" s="30"/>
      <c r="C9" s="30"/>
      <c r="D9" s="13"/>
      <c r="E9" s="14"/>
      <c r="F9" s="15"/>
      <c r="G9" s="15"/>
    </row>
    <row r="10" spans="1:8" x14ac:dyDescent="0.25">
      <c r="A10" s="16" t="s">
        <v>830</v>
      </c>
      <c r="B10" s="30"/>
      <c r="C10" s="30"/>
      <c r="D10" s="13"/>
      <c r="E10" s="14"/>
      <c r="F10" s="15"/>
      <c r="G10" s="15"/>
    </row>
    <row r="11" spans="1:8" x14ac:dyDescent="0.25">
      <c r="A11" s="12" t="s">
        <v>837</v>
      </c>
      <c r="B11" s="30" t="s">
        <v>838</v>
      </c>
      <c r="C11" s="30"/>
      <c r="D11" s="13">
        <v>50894122.002099998</v>
      </c>
      <c r="E11" s="14">
        <v>672799.94</v>
      </c>
      <c r="F11" s="15">
        <v>0.99960000000000004</v>
      </c>
      <c r="G11" s="15"/>
    </row>
    <row r="12" spans="1:8" x14ac:dyDescent="0.25">
      <c r="A12" s="16" t="s">
        <v>126</v>
      </c>
      <c r="B12" s="31"/>
      <c r="C12" s="31"/>
      <c r="D12" s="17"/>
      <c r="E12" s="18">
        <v>672799.94</v>
      </c>
      <c r="F12" s="19">
        <v>0.99960000000000004</v>
      </c>
      <c r="G12" s="20"/>
    </row>
    <row r="13" spans="1:8" x14ac:dyDescent="0.25">
      <c r="A13" s="12"/>
      <c r="B13" s="30"/>
      <c r="C13" s="30"/>
      <c r="D13" s="13"/>
      <c r="E13" s="14"/>
      <c r="F13" s="15"/>
      <c r="G13" s="15"/>
    </row>
    <row r="14" spans="1:8" x14ac:dyDescent="0.25">
      <c r="A14" s="21" t="s">
        <v>158</v>
      </c>
      <c r="B14" s="32"/>
      <c r="C14" s="32"/>
      <c r="D14" s="22"/>
      <c r="E14" s="18">
        <v>672799.94</v>
      </c>
      <c r="F14" s="19">
        <v>0.99960000000000004</v>
      </c>
      <c r="G14" s="20"/>
    </row>
    <row r="15" spans="1:8" x14ac:dyDescent="0.25">
      <c r="A15" s="12"/>
      <c r="B15" s="30"/>
      <c r="C15" s="30"/>
      <c r="D15" s="13"/>
      <c r="E15" s="14"/>
      <c r="F15" s="15"/>
      <c r="G15" s="15"/>
    </row>
    <row r="16" spans="1:8" x14ac:dyDescent="0.25">
      <c r="A16" s="16" t="s">
        <v>162</v>
      </c>
      <c r="B16" s="30"/>
      <c r="C16" s="30"/>
      <c r="D16" s="13"/>
      <c r="E16" s="14"/>
      <c r="F16" s="15"/>
      <c r="G16" s="15"/>
    </row>
    <row r="17" spans="1:7" x14ac:dyDescent="0.25">
      <c r="A17" s="12" t="s">
        <v>163</v>
      </c>
      <c r="B17" s="30"/>
      <c r="C17" s="30"/>
      <c r="D17" s="13"/>
      <c r="E17" s="14">
        <v>1801</v>
      </c>
      <c r="F17" s="15">
        <v>2.7000000000000001E-3</v>
      </c>
      <c r="G17" s="15">
        <v>6.7793000000000006E-2</v>
      </c>
    </row>
    <row r="18" spans="1:7" x14ac:dyDescent="0.25">
      <c r="A18" s="16" t="s">
        <v>126</v>
      </c>
      <c r="B18" s="31"/>
      <c r="C18" s="31"/>
      <c r="D18" s="17"/>
      <c r="E18" s="18">
        <v>1801</v>
      </c>
      <c r="F18" s="19">
        <v>2.7000000000000001E-3</v>
      </c>
      <c r="G18" s="20"/>
    </row>
    <row r="19" spans="1:7" x14ac:dyDescent="0.25">
      <c r="A19" s="12"/>
      <c r="B19" s="30"/>
      <c r="C19" s="30"/>
      <c r="D19" s="13"/>
      <c r="E19" s="14"/>
      <c r="F19" s="15"/>
      <c r="G19" s="15"/>
    </row>
    <row r="20" spans="1:7" x14ac:dyDescent="0.25">
      <c r="A20" s="21" t="s">
        <v>158</v>
      </c>
      <c r="B20" s="32"/>
      <c r="C20" s="32"/>
      <c r="D20" s="22"/>
      <c r="E20" s="18">
        <v>1801</v>
      </c>
      <c r="F20" s="19">
        <v>2.7000000000000001E-3</v>
      </c>
      <c r="G20" s="20"/>
    </row>
    <row r="21" spans="1:7" x14ac:dyDescent="0.25">
      <c r="A21" s="12" t="s">
        <v>164</v>
      </c>
      <c r="B21" s="30"/>
      <c r="C21" s="30"/>
      <c r="D21" s="13"/>
      <c r="E21" s="14">
        <v>1.0035202000000001</v>
      </c>
      <c r="F21" s="15">
        <v>9.9999999999999995E-7</v>
      </c>
      <c r="G21" s="15"/>
    </row>
    <row r="22" spans="1:7" x14ac:dyDescent="0.25">
      <c r="A22" s="12" t="s">
        <v>165</v>
      </c>
      <c r="B22" s="30"/>
      <c r="C22" s="30"/>
      <c r="D22" s="13"/>
      <c r="E22" s="23">
        <v>-1514.3035202000001</v>
      </c>
      <c r="F22" s="24">
        <v>-2.3010000000000001E-3</v>
      </c>
      <c r="G22" s="15">
        <v>6.7793000000000006E-2</v>
      </c>
    </row>
    <row r="23" spans="1:7" x14ac:dyDescent="0.25">
      <c r="A23" s="25" t="s">
        <v>166</v>
      </c>
      <c r="B23" s="33"/>
      <c r="C23" s="33"/>
      <c r="D23" s="26"/>
      <c r="E23" s="27">
        <v>673087.64</v>
      </c>
      <c r="F23" s="28">
        <v>1</v>
      </c>
      <c r="G23" s="28"/>
    </row>
    <row r="28" spans="1:7" x14ac:dyDescent="0.25">
      <c r="A28" s="1" t="s">
        <v>169</v>
      </c>
    </row>
    <row r="29" spans="1:7" x14ac:dyDescent="0.25">
      <c r="A29" s="47" t="s">
        <v>170</v>
      </c>
      <c r="B29" s="34" t="s">
        <v>118</v>
      </c>
    </row>
    <row r="30" spans="1:7" x14ac:dyDescent="0.25">
      <c r="A30" t="s">
        <v>171</v>
      </c>
    </row>
    <row r="31" spans="1:7" x14ac:dyDescent="0.25">
      <c r="A31" t="s">
        <v>172</v>
      </c>
      <c r="B31" t="s">
        <v>173</v>
      </c>
      <c r="C31" t="s">
        <v>173</v>
      </c>
    </row>
    <row r="32" spans="1:7" x14ac:dyDescent="0.25">
      <c r="B32" s="48">
        <v>45260</v>
      </c>
      <c r="C32" s="48">
        <v>45289</v>
      </c>
    </row>
    <row r="33" spans="1:5" x14ac:dyDescent="0.25">
      <c r="A33" t="s">
        <v>177</v>
      </c>
      <c r="B33">
        <v>13.0791</v>
      </c>
      <c r="C33">
        <v>13.1877</v>
      </c>
      <c r="E33" s="2"/>
    </row>
    <row r="34" spans="1:5" x14ac:dyDescent="0.25">
      <c r="A34" t="s">
        <v>178</v>
      </c>
      <c r="B34">
        <v>13.0791</v>
      </c>
      <c r="C34">
        <v>13.1877</v>
      </c>
      <c r="E34" s="2"/>
    </row>
    <row r="35" spans="1:5" x14ac:dyDescent="0.25">
      <c r="A35" t="s">
        <v>651</v>
      </c>
      <c r="B35">
        <v>13.0791</v>
      </c>
      <c r="C35">
        <v>13.1877</v>
      </c>
      <c r="E35" s="2"/>
    </row>
    <row r="36" spans="1:5" x14ac:dyDescent="0.25">
      <c r="A36" t="s">
        <v>652</v>
      </c>
      <c r="B36">
        <v>13.0791</v>
      </c>
      <c r="C36">
        <v>13.1877</v>
      </c>
      <c r="E36" s="2"/>
    </row>
    <row r="37" spans="1:5" x14ac:dyDescent="0.25">
      <c r="E37" s="2"/>
    </row>
    <row r="38" spans="1:5" x14ac:dyDescent="0.25">
      <c r="A38" t="s">
        <v>188</v>
      </c>
      <c r="B38" s="34" t="s">
        <v>118</v>
      </c>
    </row>
    <row r="39" spans="1:5" x14ac:dyDescent="0.25">
      <c r="A39" t="s">
        <v>189</v>
      </c>
      <c r="B39" s="34" t="s">
        <v>118</v>
      </c>
    </row>
    <row r="40" spans="1:5" ht="30" customHeight="1" x14ac:dyDescent="0.25">
      <c r="A40" s="47" t="s">
        <v>190</v>
      </c>
      <c r="B40" s="34" t="s">
        <v>118</v>
      </c>
    </row>
    <row r="41" spans="1:5" ht="30" customHeight="1" x14ac:dyDescent="0.25">
      <c r="A41" s="47" t="s">
        <v>191</v>
      </c>
      <c r="B41" s="34" t="s">
        <v>118</v>
      </c>
    </row>
    <row r="42" spans="1:5" x14ac:dyDescent="0.25">
      <c r="A42" t="s">
        <v>192</v>
      </c>
      <c r="B42" s="49">
        <f>+B56</f>
        <v>5.8660062701937834</v>
      </c>
    </row>
    <row r="43" spans="1:5" ht="45" customHeight="1" x14ac:dyDescent="0.25">
      <c r="A43" s="47" t="s">
        <v>193</v>
      </c>
      <c r="B43" s="34" t="s">
        <v>118</v>
      </c>
    </row>
    <row r="44" spans="1:5" ht="30" customHeight="1" x14ac:dyDescent="0.25">
      <c r="A44" s="47" t="s">
        <v>194</v>
      </c>
      <c r="B44" s="34" t="s">
        <v>118</v>
      </c>
    </row>
    <row r="45" spans="1:5" ht="30" customHeight="1" x14ac:dyDescent="0.25">
      <c r="A45" s="47" t="s">
        <v>195</v>
      </c>
      <c r="B45" s="34" t="s">
        <v>118</v>
      </c>
    </row>
    <row r="46" spans="1:5" x14ac:dyDescent="0.25">
      <c r="A46" t="s">
        <v>196</v>
      </c>
      <c r="B46" s="34" t="s">
        <v>118</v>
      </c>
    </row>
    <row r="47" spans="1:5" x14ac:dyDescent="0.25">
      <c r="A47" t="s">
        <v>197</v>
      </c>
      <c r="B47" s="34" t="s">
        <v>118</v>
      </c>
    </row>
    <row r="49" spans="1:4" x14ac:dyDescent="0.25">
      <c r="A49" t="s">
        <v>198</v>
      </c>
    </row>
    <row r="50" spans="1:4" ht="30" customHeight="1" x14ac:dyDescent="0.25">
      <c r="A50" s="56" t="s">
        <v>199</v>
      </c>
      <c r="B50" s="57" t="s">
        <v>839</v>
      </c>
    </row>
    <row r="51" spans="1:4" ht="45" customHeight="1" x14ac:dyDescent="0.25">
      <c r="A51" s="56" t="s">
        <v>201</v>
      </c>
      <c r="B51" s="57" t="s">
        <v>834</v>
      </c>
    </row>
    <row r="52" spans="1:4" x14ac:dyDescent="0.25">
      <c r="A52" s="56"/>
      <c r="B52" s="56"/>
    </row>
    <row r="53" spans="1:4" x14ac:dyDescent="0.25">
      <c r="A53" s="56" t="s">
        <v>203</v>
      </c>
      <c r="B53" s="58">
        <v>7.5864551421401343</v>
      </c>
    </row>
    <row r="54" spans="1:4" x14ac:dyDescent="0.25">
      <c r="A54" s="56"/>
      <c r="B54" s="56"/>
    </row>
    <row r="55" spans="1:4" x14ac:dyDescent="0.25">
      <c r="A55" s="56" t="s">
        <v>204</v>
      </c>
      <c r="B55" s="59">
        <v>0</v>
      </c>
    </row>
    <row r="56" spans="1:4" x14ac:dyDescent="0.25">
      <c r="A56" s="56" t="s">
        <v>205</v>
      </c>
      <c r="B56" s="59">
        <v>5.8660062701937834</v>
      </c>
    </row>
    <row r="57" spans="1:4" x14ac:dyDescent="0.25">
      <c r="A57" s="56"/>
      <c r="B57" s="56"/>
    </row>
    <row r="58" spans="1:4" x14ac:dyDescent="0.25">
      <c r="A58" s="56" t="s">
        <v>206</v>
      </c>
      <c r="B58" s="60">
        <v>45291</v>
      </c>
    </row>
    <row r="60" spans="1:4" ht="69.95" customHeight="1" x14ac:dyDescent="0.25">
      <c r="A60" s="72" t="s">
        <v>207</v>
      </c>
      <c r="B60" s="72" t="s">
        <v>208</v>
      </c>
      <c r="C60" s="72" t="s">
        <v>5</v>
      </c>
      <c r="D60" s="72" t="s">
        <v>6</v>
      </c>
    </row>
    <row r="61" spans="1:4" ht="69.95" customHeight="1" x14ac:dyDescent="0.25">
      <c r="A61" s="72" t="s">
        <v>839</v>
      </c>
      <c r="B61" s="72"/>
      <c r="C61" s="72" t="s">
        <v>14</v>
      </c>
      <c r="D61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77"/>
  <sheetViews>
    <sheetView showGridLines="0" workbookViewId="0">
      <pane ySplit="4" topLeftCell="A19" activePane="bottomLeft" state="frozen"/>
      <selection pane="bottomLeft" activeCell="A26" sqref="A2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4" t="s">
        <v>840</v>
      </c>
      <c r="B1" s="75"/>
      <c r="C1" s="75"/>
      <c r="D1" s="75"/>
      <c r="E1" s="75"/>
      <c r="F1" s="75"/>
      <c r="G1" s="76"/>
      <c r="H1" s="51" t="str">
        <f>HYPERLINK("[EDEL_Portfolio Monthly Notes 31-Dec-2023.xlsx]Index!A1","Index")</f>
        <v>Index</v>
      </c>
    </row>
    <row r="2" spans="1:8" ht="19.5" customHeight="1" x14ac:dyDescent="0.25">
      <c r="A2" s="74" t="s">
        <v>841</v>
      </c>
      <c r="B2" s="75"/>
      <c r="C2" s="75"/>
      <c r="D2" s="75"/>
      <c r="E2" s="75"/>
      <c r="F2" s="75"/>
      <c r="G2" s="76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6" t="s">
        <v>211</v>
      </c>
      <c r="B8" s="30"/>
      <c r="C8" s="30"/>
      <c r="D8" s="13"/>
      <c r="E8" s="14"/>
      <c r="F8" s="15"/>
      <c r="G8" s="15"/>
    </row>
    <row r="9" spans="1:8" x14ac:dyDescent="0.25">
      <c r="A9" s="16" t="s">
        <v>671</v>
      </c>
      <c r="B9" s="30"/>
      <c r="C9" s="30"/>
      <c r="D9" s="13"/>
      <c r="E9" s="14"/>
      <c r="F9" s="15"/>
      <c r="G9" s="15"/>
    </row>
    <row r="10" spans="1:8" x14ac:dyDescent="0.25">
      <c r="A10" s="16" t="s">
        <v>126</v>
      </c>
      <c r="B10" s="30"/>
      <c r="C10" s="30"/>
      <c r="D10" s="13"/>
      <c r="E10" s="35" t="s">
        <v>118</v>
      </c>
      <c r="F10" s="36" t="s">
        <v>118</v>
      </c>
      <c r="G10" s="15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16" t="s">
        <v>296</v>
      </c>
      <c r="B12" s="30"/>
      <c r="C12" s="30"/>
      <c r="D12" s="13"/>
      <c r="E12" s="14"/>
      <c r="F12" s="15"/>
      <c r="G12" s="15"/>
    </row>
    <row r="13" spans="1:8" x14ac:dyDescent="0.25">
      <c r="A13" s="12" t="s">
        <v>533</v>
      </c>
      <c r="B13" s="30" t="s">
        <v>534</v>
      </c>
      <c r="C13" s="30" t="s">
        <v>123</v>
      </c>
      <c r="D13" s="13">
        <v>10500000</v>
      </c>
      <c r="E13" s="14">
        <v>10515.2</v>
      </c>
      <c r="F13" s="15">
        <v>2.3599999999999999E-2</v>
      </c>
      <c r="G13" s="15">
        <v>7.2653776099999998E-2</v>
      </c>
    </row>
    <row r="14" spans="1:8" x14ac:dyDescent="0.25">
      <c r="A14" s="16" t="s">
        <v>126</v>
      </c>
      <c r="B14" s="31"/>
      <c r="C14" s="31"/>
      <c r="D14" s="17"/>
      <c r="E14" s="18">
        <v>10515.2</v>
      </c>
      <c r="F14" s="19">
        <v>2.3599999999999999E-2</v>
      </c>
      <c r="G14" s="20"/>
    </row>
    <row r="15" spans="1:8" x14ac:dyDescent="0.25">
      <c r="A15" s="12"/>
      <c r="B15" s="30"/>
      <c r="C15" s="30"/>
      <c r="D15" s="13"/>
      <c r="E15" s="14"/>
      <c r="F15" s="15"/>
      <c r="G15" s="15"/>
    </row>
    <row r="16" spans="1:8" x14ac:dyDescent="0.25">
      <c r="A16" s="12"/>
      <c r="B16" s="30"/>
      <c r="C16" s="30"/>
      <c r="D16" s="13"/>
      <c r="E16" s="14"/>
      <c r="F16" s="15"/>
      <c r="G16" s="15"/>
    </row>
    <row r="17" spans="1:7" x14ac:dyDescent="0.25">
      <c r="A17" s="16" t="s">
        <v>299</v>
      </c>
      <c r="B17" s="30"/>
      <c r="C17" s="30"/>
      <c r="D17" s="13"/>
      <c r="E17" s="14"/>
      <c r="F17" s="15"/>
      <c r="G17" s="15"/>
    </row>
    <row r="18" spans="1:7" x14ac:dyDescent="0.25">
      <c r="A18" s="16" t="s">
        <v>126</v>
      </c>
      <c r="B18" s="30"/>
      <c r="C18" s="30"/>
      <c r="D18" s="13"/>
      <c r="E18" s="35" t="s">
        <v>118</v>
      </c>
      <c r="F18" s="36" t="s">
        <v>118</v>
      </c>
      <c r="G18" s="15"/>
    </row>
    <row r="19" spans="1:7" x14ac:dyDescent="0.25">
      <c r="A19" s="12"/>
      <c r="B19" s="30"/>
      <c r="C19" s="30"/>
      <c r="D19" s="13"/>
      <c r="E19" s="14"/>
      <c r="F19" s="15"/>
      <c r="G19" s="15"/>
    </row>
    <row r="20" spans="1:7" x14ac:dyDescent="0.25">
      <c r="A20" s="16" t="s">
        <v>300</v>
      </c>
      <c r="B20" s="30"/>
      <c r="C20" s="30"/>
      <c r="D20" s="13"/>
      <c r="E20" s="14"/>
      <c r="F20" s="15"/>
      <c r="G20" s="15"/>
    </row>
    <row r="21" spans="1:7" x14ac:dyDescent="0.25">
      <c r="A21" s="16" t="s">
        <v>126</v>
      </c>
      <c r="B21" s="30"/>
      <c r="C21" s="30"/>
      <c r="D21" s="13"/>
      <c r="E21" s="35" t="s">
        <v>118</v>
      </c>
      <c r="F21" s="36" t="s">
        <v>118</v>
      </c>
      <c r="G21" s="15"/>
    </row>
    <row r="22" spans="1:7" x14ac:dyDescent="0.25">
      <c r="A22" s="12"/>
      <c r="B22" s="30"/>
      <c r="C22" s="30"/>
      <c r="D22" s="13"/>
      <c r="E22" s="14"/>
      <c r="F22" s="15"/>
      <c r="G22" s="15"/>
    </row>
    <row r="23" spans="1:7" x14ac:dyDescent="0.25">
      <c r="A23" s="21" t="s">
        <v>158</v>
      </c>
      <c r="B23" s="32"/>
      <c r="C23" s="32"/>
      <c r="D23" s="22"/>
      <c r="E23" s="18">
        <v>10515.2</v>
      </c>
      <c r="F23" s="19">
        <v>2.3599999999999999E-2</v>
      </c>
      <c r="G23" s="20"/>
    </row>
    <row r="24" spans="1:7" x14ac:dyDescent="0.25">
      <c r="A24" s="12"/>
      <c r="B24" s="30"/>
      <c r="C24" s="30"/>
      <c r="D24" s="13"/>
      <c r="E24" s="14"/>
      <c r="F24" s="15"/>
      <c r="G24" s="15"/>
    </row>
    <row r="25" spans="1:7" x14ac:dyDescent="0.25">
      <c r="A25" s="12"/>
      <c r="B25" s="30"/>
      <c r="C25" s="30"/>
      <c r="D25" s="13"/>
      <c r="E25" s="14"/>
      <c r="F25" s="15"/>
      <c r="G25" s="15"/>
    </row>
    <row r="26" spans="1:7" x14ac:dyDescent="0.25">
      <c r="A26" s="16" t="s">
        <v>830</v>
      </c>
      <c r="B26" s="30"/>
      <c r="C26" s="30"/>
      <c r="D26" s="13"/>
      <c r="E26" s="14"/>
      <c r="F26" s="15"/>
      <c r="G26" s="15"/>
    </row>
    <row r="27" spans="1:7" x14ac:dyDescent="0.25">
      <c r="A27" s="12" t="s">
        <v>842</v>
      </c>
      <c r="B27" s="30" t="s">
        <v>843</v>
      </c>
      <c r="C27" s="30"/>
      <c r="D27" s="13">
        <v>36776698</v>
      </c>
      <c r="E27" s="14">
        <v>433920.9</v>
      </c>
      <c r="F27" s="15">
        <v>0.9738</v>
      </c>
      <c r="G27" s="15"/>
    </row>
    <row r="28" spans="1:7" x14ac:dyDescent="0.25">
      <c r="A28" s="16" t="s">
        <v>126</v>
      </c>
      <c r="B28" s="31"/>
      <c r="C28" s="31"/>
      <c r="D28" s="17"/>
      <c r="E28" s="18">
        <v>433920.9</v>
      </c>
      <c r="F28" s="19">
        <v>0.9738</v>
      </c>
      <c r="G28" s="20"/>
    </row>
    <row r="29" spans="1:7" x14ac:dyDescent="0.25">
      <c r="A29" s="12"/>
      <c r="B29" s="30"/>
      <c r="C29" s="30"/>
      <c r="D29" s="13"/>
      <c r="E29" s="14"/>
      <c r="F29" s="15"/>
      <c r="G29" s="15"/>
    </row>
    <row r="30" spans="1:7" x14ac:dyDescent="0.25">
      <c r="A30" s="21" t="s">
        <v>158</v>
      </c>
      <c r="B30" s="32"/>
      <c r="C30" s="32"/>
      <c r="D30" s="22"/>
      <c r="E30" s="18">
        <v>433920.9</v>
      </c>
      <c r="F30" s="19">
        <v>0.9738</v>
      </c>
      <c r="G30" s="20"/>
    </row>
    <row r="31" spans="1:7" x14ac:dyDescent="0.25">
      <c r="A31" s="12"/>
      <c r="B31" s="30"/>
      <c r="C31" s="30"/>
      <c r="D31" s="13"/>
      <c r="E31" s="14"/>
      <c r="F31" s="15"/>
      <c r="G31" s="15"/>
    </row>
    <row r="32" spans="1:7" x14ac:dyDescent="0.25">
      <c r="A32" s="16" t="s">
        <v>162</v>
      </c>
      <c r="B32" s="30"/>
      <c r="C32" s="30"/>
      <c r="D32" s="13"/>
      <c r="E32" s="14"/>
      <c r="F32" s="15"/>
      <c r="G32" s="15"/>
    </row>
    <row r="33" spans="1:7" x14ac:dyDescent="0.25">
      <c r="A33" s="12" t="s">
        <v>163</v>
      </c>
      <c r="B33" s="30"/>
      <c r="C33" s="30"/>
      <c r="D33" s="13"/>
      <c r="E33" s="14">
        <v>652.64</v>
      </c>
      <c r="F33" s="15">
        <v>1.5E-3</v>
      </c>
      <c r="G33" s="15">
        <v>6.7793000000000006E-2</v>
      </c>
    </row>
    <row r="34" spans="1:7" x14ac:dyDescent="0.25">
      <c r="A34" s="16" t="s">
        <v>126</v>
      </c>
      <c r="B34" s="31"/>
      <c r="C34" s="31"/>
      <c r="D34" s="17"/>
      <c r="E34" s="18">
        <v>652.64</v>
      </c>
      <c r="F34" s="19">
        <v>1.5E-3</v>
      </c>
      <c r="G34" s="20"/>
    </row>
    <row r="35" spans="1:7" x14ac:dyDescent="0.25">
      <c r="A35" s="12"/>
      <c r="B35" s="30"/>
      <c r="C35" s="30"/>
      <c r="D35" s="13"/>
      <c r="E35" s="14"/>
      <c r="F35" s="15"/>
      <c r="G35" s="15"/>
    </row>
    <row r="36" spans="1:7" x14ac:dyDescent="0.25">
      <c r="A36" s="21" t="s">
        <v>158</v>
      </c>
      <c r="B36" s="32"/>
      <c r="C36" s="32"/>
      <c r="D36" s="22"/>
      <c r="E36" s="18">
        <v>652.64</v>
      </c>
      <c r="F36" s="19">
        <v>1.5E-3</v>
      </c>
      <c r="G36" s="20"/>
    </row>
    <row r="37" spans="1:7" x14ac:dyDescent="0.25">
      <c r="A37" s="12" t="s">
        <v>164</v>
      </c>
      <c r="B37" s="30"/>
      <c r="C37" s="30"/>
      <c r="D37" s="13"/>
      <c r="E37" s="14">
        <v>155.11615080000001</v>
      </c>
      <c r="F37" s="15">
        <v>3.48E-4</v>
      </c>
      <c r="G37" s="15"/>
    </row>
    <row r="38" spans="1:7" x14ac:dyDescent="0.25">
      <c r="A38" s="12" t="s">
        <v>165</v>
      </c>
      <c r="B38" s="30"/>
      <c r="C38" s="30"/>
      <c r="D38" s="13"/>
      <c r="E38" s="14">
        <v>373.76384919999998</v>
      </c>
      <c r="F38" s="15">
        <v>7.5199999999999996E-4</v>
      </c>
      <c r="G38" s="15">
        <v>6.7793000000000006E-2</v>
      </c>
    </row>
    <row r="39" spans="1:7" x14ac:dyDescent="0.25">
      <c r="A39" s="25" t="s">
        <v>166</v>
      </c>
      <c r="B39" s="33"/>
      <c r="C39" s="33"/>
      <c r="D39" s="26"/>
      <c r="E39" s="27">
        <v>445617.62</v>
      </c>
      <c r="F39" s="28">
        <v>1</v>
      </c>
      <c r="G39" s="28"/>
    </row>
    <row r="41" spans="1:7" x14ac:dyDescent="0.25">
      <c r="A41" s="1" t="s">
        <v>168</v>
      </c>
    </row>
    <row r="44" spans="1:7" x14ac:dyDescent="0.25">
      <c r="A44" s="1" t="s">
        <v>169</v>
      </c>
    </row>
    <row r="45" spans="1:7" x14ac:dyDescent="0.25">
      <c r="A45" s="47" t="s">
        <v>170</v>
      </c>
      <c r="B45" s="34" t="s">
        <v>118</v>
      </c>
    </row>
    <row r="46" spans="1:7" x14ac:dyDescent="0.25">
      <c r="A46" t="s">
        <v>171</v>
      </c>
    </row>
    <row r="47" spans="1:7" x14ac:dyDescent="0.25">
      <c r="A47" t="s">
        <v>172</v>
      </c>
      <c r="B47" t="s">
        <v>173</v>
      </c>
      <c r="C47" t="s">
        <v>173</v>
      </c>
    </row>
    <row r="48" spans="1:7" x14ac:dyDescent="0.25">
      <c r="B48" s="48">
        <v>45260</v>
      </c>
      <c r="C48" s="48">
        <v>45289</v>
      </c>
    </row>
    <row r="49" spans="1:5" x14ac:dyDescent="0.25">
      <c r="A49" t="s">
        <v>177</v>
      </c>
      <c r="B49">
        <v>11.6516</v>
      </c>
      <c r="C49">
        <v>11.775600000000001</v>
      </c>
      <c r="E49" s="2"/>
    </row>
    <row r="50" spans="1:5" x14ac:dyDescent="0.25">
      <c r="A50" t="s">
        <v>178</v>
      </c>
      <c r="B50">
        <v>11.6516</v>
      </c>
      <c r="C50">
        <v>11.775600000000001</v>
      </c>
      <c r="E50" s="2"/>
    </row>
    <row r="51" spans="1:5" x14ac:dyDescent="0.25">
      <c r="A51" t="s">
        <v>651</v>
      </c>
      <c r="B51">
        <v>11.6516</v>
      </c>
      <c r="C51">
        <v>11.775600000000001</v>
      </c>
      <c r="E51" s="2"/>
    </row>
    <row r="52" spans="1:5" x14ac:dyDescent="0.25">
      <c r="A52" t="s">
        <v>652</v>
      </c>
      <c r="B52">
        <v>11.6516</v>
      </c>
      <c r="C52">
        <v>11.775600000000001</v>
      </c>
      <c r="E52" s="2"/>
    </row>
    <row r="53" spans="1:5" x14ac:dyDescent="0.25">
      <c r="E53" s="2"/>
    </row>
    <row r="54" spans="1:5" x14ac:dyDescent="0.25">
      <c r="A54" t="s">
        <v>188</v>
      </c>
      <c r="B54" s="34" t="s">
        <v>118</v>
      </c>
    </row>
    <row r="55" spans="1:5" x14ac:dyDescent="0.25">
      <c r="A55" t="s">
        <v>189</v>
      </c>
      <c r="B55" s="34" t="s">
        <v>118</v>
      </c>
    </row>
    <row r="56" spans="1:5" ht="30" customHeight="1" x14ac:dyDescent="0.25">
      <c r="A56" s="47" t="s">
        <v>190</v>
      </c>
      <c r="B56" s="34" t="s">
        <v>118</v>
      </c>
    </row>
    <row r="57" spans="1:5" ht="30" customHeight="1" x14ac:dyDescent="0.25">
      <c r="A57" s="47" t="s">
        <v>191</v>
      </c>
      <c r="B57" s="34" t="s">
        <v>118</v>
      </c>
    </row>
    <row r="58" spans="1:5" x14ac:dyDescent="0.25">
      <c r="A58" t="s">
        <v>192</v>
      </c>
      <c r="B58" s="49">
        <f>+B72</f>
        <v>6.9536675870046638</v>
      </c>
    </row>
    <row r="59" spans="1:5" ht="45" customHeight="1" x14ac:dyDescent="0.25">
      <c r="A59" s="47" t="s">
        <v>193</v>
      </c>
      <c r="B59" s="34" t="s">
        <v>118</v>
      </c>
    </row>
    <row r="60" spans="1:5" ht="30" customHeight="1" x14ac:dyDescent="0.25">
      <c r="A60" s="47" t="s">
        <v>194</v>
      </c>
      <c r="B60" s="34" t="s">
        <v>118</v>
      </c>
    </row>
    <row r="61" spans="1:5" ht="30" customHeight="1" x14ac:dyDescent="0.25">
      <c r="A61" s="47" t="s">
        <v>195</v>
      </c>
      <c r="B61" s="34" t="s">
        <v>118</v>
      </c>
    </row>
    <row r="62" spans="1:5" x14ac:dyDescent="0.25">
      <c r="A62" t="s">
        <v>196</v>
      </c>
      <c r="B62" s="34" t="s">
        <v>118</v>
      </c>
    </row>
    <row r="63" spans="1:5" x14ac:dyDescent="0.25">
      <c r="A63" t="s">
        <v>197</v>
      </c>
      <c r="B63" s="34" t="s">
        <v>118</v>
      </c>
    </row>
    <row r="65" spans="1:4" x14ac:dyDescent="0.25">
      <c r="A65" t="s">
        <v>198</v>
      </c>
    </row>
    <row r="66" spans="1:4" ht="30" customHeight="1" x14ac:dyDescent="0.25">
      <c r="A66" s="56" t="s">
        <v>199</v>
      </c>
      <c r="B66" s="57" t="s">
        <v>844</v>
      </c>
    </row>
    <row r="67" spans="1:4" ht="45" customHeight="1" x14ac:dyDescent="0.25">
      <c r="A67" s="56" t="s">
        <v>201</v>
      </c>
      <c r="B67" s="57" t="s">
        <v>834</v>
      </c>
    </row>
    <row r="68" spans="1:4" x14ac:dyDescent="0.25">
      <c r="A68" s="56"/>
      <c r="B68" s="56"/>
    </row>
    <row r="69" spans="1:4" x14ac:dyDescent="0.25">
      <c r="A69" s="56" t="s">
        <v>203</v>
      </c>
      <c r="B69" s="58">
        <v>7.5718051214960136</v>
      </c>
    </row>
    <row r="70" spans="1:4" x14ac:dyDescent="0.25">
      <c r="A70" s="56"/>
      <c r="B70" s="56"/>
    </row>
    <row r="71" spans="1:4" x14ac:dyDescent="0.25">
      <c r="A71" s="56" t="s">
        <v>204</v>
      </c>
      <c r="B71" s="59">
        <v>0.1222</v>
      </c>
    </row>
    <row r="72" spans="1:4" x14ac:dyDescent="0.25">
      <c r="A72" s="56" t="s">
        <v>205</v>
      </c>
      <c r="B72" s="59">
        <v>6.9536675870046638</v>
      </c>
    </row>
    <row r="73" spans="1:4" x14ac:dyDescent="0.25">
      <c r="A73" s="56"/>
      <c r="B73" s="56"/>
    </row>
    <row r="74" spans="1:4" x14ac:dyDescent="0.25">
      <c r="A74" s="56" t="s">
        <v>206</v>
      </c>
      <c r="B74" s="60">
        <v>45291</v>
      </c>
    </row>
    <row r="76" spans="1:4" ht="69.95" customHeight="1" x14ac:dyDescent="0.25">
      <c r="A76" s="72" t="s">
        <v>207</v>
      </c>
      <c r="B76" s="72" t="s">
        <v>208</v>
      </c>
      <c r="C76" s="72" t="s">
        <v>5</v>
      </c>
      <c r="D76" s="72" t="s">
        <v>6</v>
      </c>
    </row>
    <row r="77" spans="1:4" ht="69.95" customHeight="1" x14ac:dyDescent="0.25">
      <c r="A77" s="72" t="s">
        <v>844</v>
      </c>
      <c r="B77" s="72"/>
      <c r="C77" s="72" t="s">
        <v>16</v>
      </c>
      <c r="D77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61"/>
  <sheetViews>
    <sheetView showGridLines="0" workbookViewId="0">
      <pane ySplit="4" topLeftCell="A5" activePane="bottomLeft" state="frozen"/>
      <selection pane="bottomLeft" activeCell="A10" sqref="A10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4" t="s">
        <v>845</v>
      </c>
      <c r="B1" s="75"/>
      <c r="C1" s="75"/>
      <c r="D1" s="75"/>
      <c r="E1" s="75"/>
      <c r="F1" s="75"/>
      <c r="G1" s="76"/>
      <c r="H1" s="51" t="str">
        <f>HYPERLINK("[EDEL_Portfolio Monthly Notes 31-Dec-2023.xlsx]Index!A1","Index")</f>
        <v>Index</v>
      </c>
    </row>
    <row r="2" spans="1:8" ht="19.5" customHeight="1" x14ac:dyDescent="0.25">
      <c r="A2" s="74" t="s">
        <v>846</v>
      </c>
      <c r="B2" s="75"/>
      <c r="C2" s="75"/>
      <c r="D2" s="75"/>
      <c r="E2" s="75"/>
      <c r="F2" s="75"/>
      <c r="G2" s="76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2"/>
      <c r="B9" s="30"/>
      <c r="C9" s="30"/>
      <c r="D9" s="13"/>
      <c r="E9" s="14"/>
      <c r="F9" s="15"/>
      <c r="G9" s="15"/>
    </row>
    <row r="10" spans="1:8" x14ac:dyDescent="0.25">
      <c r="A10" s="16" t="s">
        <v>830</v>
      </c>
      <c r="B10" s="30"/>
      <c r="C10" s="30"/>
      <c r="D10" s="13"/>
      <c r="E10" s="14"/>
      <c r="F10" s="15"/>
      <c r="G10" s="15"/>
    </row>
    <row r="11" spans="1:8" x14ac:dyDescent="0.25">
      <c r="A11" s="12" t="s">
        <v>847</v>
      </c>
      <c r="B11" s="30" t="s">
        <v>848</v>
      </c>
      <c r="C11" s="30"/>
      <c r="D11" s="13">
        <v>38152790</v>
      </c>
      <c r="E11" s="14">
        <v>422958.01</v>
      </c>
      <c r="F11" s="15">
        <v>0.99709999999999999</v>
      </c>
      <c r="G11" s="15"/>
    </row>
    <row r="12" spans="1:8" x14ac:dyDescent="0.25">
      <c r="A12" s="16" t="s">
        <v>126</v>
      </c>
      <c r="B12" s="31"/>
      <c r="C12" s="31"/>
      <c r="D12" s="17"/>
      <c r="E12" s="18">
        <v>422958.01</v>
      </c>
      <c r="F12" s="19">
        <v>0.99709999999999999</v>
      </c>
      <c r="G12" s="20"/>
    </row>
    <row r="13" spans="1:8" x14ac:dyDescent="0.25">
      <c r="A13" s="12"/>
      <c r="B13" s="30"/>
      <c r="C13" s="30"/>
      <c r="D13" s="13"/>
      <c r="E13" s="14"/>
      <c r="F13" s="15"/>
      <c r="G13" s="15"/>
    </row>
    <row r="14" spans="1:8" x14ac:dyDescent="0.25">
      <c r="A14" s="21" t="s">
        <v>158</v>
      </c>
      <c r="B14" s="32"/>
      <c r="C14" s="32"/>
      <c r="D14" s="22"/>
      <c r="E14" s="18">
        <v>422958.01</v>
      </c>
      <c r="F14" s="19">
        <v>0.99709999999999999</v>
      </c>
      <c r="G14" s="20"/>
    </row>
    <row r="15" spans="1:8" x14ac:dyDescent="0.25">
      <c r="A15" s="12"/>
      <c r="B15" s="30"/>
      <c r="C15" s="30"/>
      <c r="D15" s="13"/>
      <c r="E15" s="14"/>
      <c r="F15" s="15"/>
      <c r="G15" s="15"/>
    </row>
    <row r="16" spans="1:8" x14ac:dyDescent="0.25">
      <c r="A16" s="16" t="s">
        <v>162</v>
      </c>
      <c r="B16" s="30"/>
      <c r="C16" s="30"/>
      <c r="D16" s="13"/>
      <c r="E16" s="14"/>
      <c r="F16" s="15"/>
      <c r="G16" s="15"/>
    </row>
    <row r="17" spans="1:7" x14ac:dyDescent="0.25">
      <c r="A17" s="12" t="s">
        <v>163</v>
      </c>
      <c r="B17" s="30"/>
      <c r="C17" s="30"/>
      <c r="D17" s="13"/>
      <c r="E17" s="14">
        <v>1133.3699999999999</v>
      </c>
      <c r="F17" s="15">
        <v>2.7000000000000001E-3</v>
      </c>
      <c r="G17" s="15">
        <v>6.7793000000000006E-2</v>
      </c>
    </row>
    <row r="18" spans="1:7" x14ac:dyDescent="0.25">
      <c r="A18" s="16" t="s">
        <v>126</v>
      </c>
      <c r="B18" s="31"/>
      <c r="C18" s="31"/>
      <c r="D18" s="17"/>
      <c r="E18" s="18">
        <v>1133.3699999999999</v>
      </c>
      <c r="F18" s="19">
        <v>2.7000000000000001E-3</v>
      </c>
      <c r="G18" s="20"/>
    </row>
    <row r="19" spans="1:7" x14ac:dyDescent="0.25">
      <c r="A19" s="12"/>
      <c r="B19" s="30"/>
      <c r="C19" s="30"/>
      <c r="D19" s="13"/>
      <c r="E19" s="14"/>
      <c r="F19" s="15"/>
      <c r="G19" s="15"/>
    </row>
    <row r="20" spans="1:7" x14ac:dyDescent="0.25">
      <c r="A20" s="21" t="s">
        <v>158</v>
      </c>
      <c r="B20" s="32"/>
      <c r="C20" s="32"/>
      <c r="D20" s="22"/>
      <c r="E20" s="18">
        <v>1133.3699999999999</v>
      </c>
      <c r="F20" s="19">
        <v>2.7000000000000001E-3</v>
      </c>
      <c r="G20" s="20"/>
    </row>
    <row r="21" spans="1:7" x14ac:dyDescent="0.25">
      <c r="A21" s="12" t="s">
        <v>164</v>
      </c>
      <c r="B21" s="30"/>
      <c r="C21" s="30"/>
      <c r="D21" s="13"/>
      <c r="E21" s="14">
        <v>0.63151599999999997</v>
      </c>
      <c r="F21" s="15">
        <v>9.9999999999999995E-7</v>
      </c>
      <c r="G21" s="15"/>
    </row>
    <row r="22" spans="1:7" x14ac:dyDescent="0.25">
      <c r="A22" s="12" t="s">
        <v>165</v>
      </c>
      <c r="B22" s="30"/>
      <c r="C22" s="30"/>
      <c r="D22" s="13"/>
      <c r="E22" s="14">
        <v>94.988484</v>
      </c>
      <c r="F22" s="15">
        <v>1.9900000000000001E-4</v>
      </c>
      <c r="G22" s="15">
        <v>6.7793000000000006E-2</v>
      </c>
    </row>
    <row r="23" spans="1:7" x14ac:dyDescent="0.25">
      <c r="A23" s="25" t="s">
        <v>166</v>
      </c>
      <c r="B23" s="33"/>
      <c r="C23" s="33"/>
      <c r="D23" s="26"/>
      <c r="E23" s="27">
        <v>424187</v>
      </c>
      <c r="F23" s="28">
        <v>1</v>
      </c>
      <c r="G23" s="28"/>
    </row>
    <row r="28" spans="1:7" x14ac:dyDescent="0.25">
      <c r="A28" s="1" t="s">
        <v>169</v>
      </c>
    </row>
    <row r="29" spans="1:7" x14ac:dyDescent="0.25">
      <c r="A29" s="47" t="s">
        <v>170</v>
      </c>
      <c r="B29" s="34" t="s">
        <v>118</v>
      </c>
    </row>
    <row r="30" spans="1:7" x14ac:dyDescent="0.25">
      <c r="A30" t="s">
        <v>171</v>
      </c>
    </row>
    <row r="31" spans="1:7" x14ac:dyDescent="0.25">
      <c r="A31" t="s">
        <v>172</v>
      </c>
      <c r="B31" t="s">
        <v>173</v>
      </c>
      <c r="C31" t="s">
        <v>173</v>
      </c>
    </row>
    <row r="32" spans="1:7" x14ac:dyDescent="0.25">
      <c r="B32" s="48">
        <v>45260</v>
      </c>
      <c r="C32" s="48">
        <v>45289</v>
      </c>
    </row>
    <row r="33" spans="1:5" x14ac:dyDescent="0.25">
      <c r="A33" t="s">
        <v>177</v>
      </c>
      <c r="B33">
        <v>10.9681</v>
      </c>
      <c r="C33">
        <v>11.068</v>
      </c>
      <c r="E33" s="2"/>
    </row>
    <row r="34" spans="1:5" x14ac:dyDescent="0.25">
      <c r="A34" t="s">
        <v>178</v>
      </c>
      <c r="B34">
        <v>10.9681</v>
      </c>
      <c r="C34">
        <v>11.068</v>
      </c>
      <c r="E34" s="2"/>
    </row>
    <row r="35" spans="1:5" x14ac:dyDescent="0.25">
      <c r="A35" t="s">
        <v>651</v>
      </c>
      <c r="B35">
        <v>10.9681</v>
      </c>
      <c r="C35">
        <v>11.068</v>
      </c>
      <c r="E35" s="2"/>
    </row>
    <row r="36" spans="1:5" x14ac:dyDescent="0.25">
      <c r="A36" t="s">
        <v>652</v>
      </c>
      <c r="B36">
        <v>10.9681</v>
      </c>
      <c r="C36">
        <v>11.068</v>
      </c>
      <c r="E36" s="2"/>
    </row>
    <row r="37" spans="1:5" x14ac:dyDescent="0.25">
      <c r="E37" s="2"/>
    </row>
    <row r="38" spans="1:5" x14ac:dyDescent="0.25">
      <c r="A38" t="s">
        <v>188</v>
      </c>
      <c r="B38" s="34" t="s">
        <v>118</v>
      </c>
    </row>
    <row r="39" spans="1:5" x14ac:dyDescent="0.25">
      <c r="A39" t="s">
        <v>189</v>
      </c>
      <c r="B39" s="34" t="s">
        <v>118</v>
      </c>
    </row>
    <row r="40" spans="1:5" ht="30" customHeight="1" x14ac:dyDescent="0.25">
      <c r="A40" s="47" t="s">
        <v>190</v>
      </c>
      <c r="B40" s="34" t="s">
        <v>118</v>
      </c>
    </row>
    <row r="41" spans="1:5" ht="30" customHeight="1" x14ac:dyDescent="0.25">
      <c r="A41" s="47" t="s">
        <v>191</v>
      </c>
      <c r="B41" s="34" t="s">
        <v>118</v>
      </c>
    </row>
    <row r="42" spans="1:5" x14ac:dyDescent="0.25">
      <c r="A42" t="s">
        <v>192</v>
      </c>
      <c r="B42" s="49">
        <f>+B56</f>
        <v>8.0023165321442686</v>
      </c>
    </row>
    <row r="43" spans="1:5" ht="45" customHeight="1" x14ac:dyDescent="0.25">
      <c r="A43" s="47" t="s">
        <v>193</v>
      </c>
      <c r="B43" s="34" t="s">
        <v>118</v>
      </c>
    </row>
    <row r="44" spans="1:5" ht="30" customHeight="1" x14ac:dyDescent="0.25">
      <c r="A44" s="47" t="s">
        <v>194</v>
      </c>
      <c r="B44" s="34" t="s">
        <v>118</v>
      </c>
    </row>
    <row r="45" spans="1:5" ht="30" customHeight="1" x14ac:dyDescent="0.25">
      <c r="A45" s="47" t="s">
        <v>195</v>
      </c>
      <c r="B45" s="34" t="s">
        <v>118</v>
      </c>
    </row>
    <row r="46" spans="1:5" x14ac:dyDescent="0.25">
      <c r="A46" t="s">
        <v>196</v>
      </c>
      <c r="B46" s="34" t="s">
        <v>118</v>
      </c>
    </row>
    <row r="47" spans="1:5" x14ac:dyDescent="0.25">
      <c r="A47" t="s">
        <v>197</v>
      </c>
      <c r="B47" s="34" t="s">
        <v>118</v>
      </c>
    </row>
    <row r="49" spans="1:4" x14ac:dyDescent="0.25">
      <c r="A49" t="s">
        <v>198</v>
      </c>
    </row>
    <row r="50" spans="1:4" ht="30" customHeight="1" x14ac:dyDescent="0.25">
      <c r="A50" s="56" t="s">
        <v>199</v>
      </c>
      <c r="B50" s="57" t="s">
        <v>849</v>
      </c>
    </row>
    <row r="51" spans="1:4" ht="45" customHeight="1" x14ac:dyDescent="0.25">
      <c r="A51" s="56" t="s">
        <v>201</v>
      </c>
      <c r="B51" s="57" t="s">
        <v>834</v>
      </c>
    </row>
    <row r="52" spans="1:4" x14ac:dyDescent="0.25">
      <c r="A52" s="56"/>
      <c r="B52" s="56"/>
    </row>
    <row r="53" spans="1:4" x14ac:dyDescent="0.25">
      <c r="A53" s="56" t="s">
        <v>203</v>
      </c>
      <c r="B53" s="58">
        <v>7.5705030481240358</v>
      </c>
    </row>
    <row r="54" spans="1:4" x14ac:dyDescent="0.25">
      <c r="A54" s="56"/>
      <c r="B54" s="56"/>
    </row>
    <row r="55" spans="1:4" x14ac:dyDescent="0.25">
      <c r="A55" s="56" t="s">
        <v>204</v>
      </c>
      <c r="B55" s="59">
        <v>0</v>
      </c>
    </row>
    <row r="56" spans="1:4" x14ac:dyDescent="0.25">
      <c r="A56" s="56" t="s">
        <v>205</v>
      </c>
      <c r="B56" s="59">
        <v>8.0023165321442686</v>
      </c>
    </row>
    <row r="57" spans="1:4" x14ac:dyDescent="0.25">
      <c r="A57" s="56"/>
      <c r="B57" s="56"/>
    </row>
    <row r="58" spans="1:4" x14ac:dyDescent="0.25">
      <c r="A58" s="56" t="s">
        <v>206</v>
      </c>
      <c r="B58" s="60">
        <v>45291</v>
      </c>
    </row>
    <row r="60" spans="1:4" ht="69.95" customHeight="1" x14ac:dyDescent="0.25">
      <c r="A60" s="72" t="s">
        <v>207</v>
      </c>
      <c r="B60" s="72" t="s">
        <v>208</v>
      </c>
      <c r="C60" s="72" t="s">
        <v>5</v>
      </c>
      <c r="D60" s="72" t="s">
        <v>6</v>
      </c>
    </row>
    <row r="61" spans="1:4" ht="69.95" customHeight="1" x14ac:dyDescent="0.25">
      <c r="A61" s="72" t="s">
        <v>850</v>
      </c>
      <c r="B61" s="72"/>
      <c r="C61" s="72" t="s">
        <v>18</v>
      </c>
      <c r="D61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77"/>
  <sheetViews>
    <sheetView showGridLines="0" workbookViewId="0">
      <pane ySplit="4" topLeftCell="A19" activePane="bottomLeft" state="frozen"/>
      <selection pane="bottomLeft" activeCell="A26" sqref="A2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4" t="s">
        <v>851</v>
      </c>
      <c r="B1" s="75"/>
      <c r="C1" s="75"/>
      <c r="D1" s="75"/>
      <c r="E1" s="75"/>
      <c r="F1" s="75"/>
      <c r="G1" s="76"/>
      <c r="H1" s="51" t="str">
        <f>HYPERLINK("[EDEL_Portfolio Monthly Notes 31-Dec-2023.xlsx]Index!A1","Index")</f>
        <v>Index</v>
      </c>
    </row>
    <row r="2" spans="1:8" ht="19.5" customHeight="1" x14ac:dyDescent="0.25">
      <c r="A2" s="74" t="s">
        <v>852</v>
      </c>
      <c r="B2" s="75"/>
      <c r="C2" s="75"/>
      <c r="D2" s="75"/>
      <c r="E2" s="75"/>
      <c r="F2" s="75"/>
      <c r="G2" s="76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6" t="s">
        <v>211</v>
      </c>
      <c r="B8" s="30"/>
      <c r="C8" s="30"/>
      <c r="D8" s="13"/>
      <c r="E8" s="14"/>
      <c r="F8" s="15"/>
      <c r="G8" s="15"/>
    </row>
    <row r="9" spans="1:8" x14ac:dyDescent="0.25">
      <c r="A9" s="16" t="s">
        <v>671</v>
      </c>
      <c r="B9" s="30"/>
      <c r="C9" s="30"/>
      <c r="D9" s="13"/>
      <c r="E9" s="14"/>
      <c r="F9" s="15"/>
      <c r="G9" s="15"/>
    </row>
    <row r="10" spans="1:8" x14ac:dyDescent="0.25">
      <c r="A10" s="16" t="s">
        <v>126</v>
      </c>
      <c r="B10" s="30"/>
      <c r="C10" s="30"/>
      <c r="D10" s="13"/>
      <c r="E10" s="35" t="s">
        <v>118</v>
      </c>
      <c r="F10" s="36" t="s">
        <v>118</v>
      </c>
      <c r="G10" s="15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16" t="s">
        <v>296</v>
      </c>
      <c r="B12" s="30"/>
      <c r="C12" s="30"/>
      <c r="D12" s="13"/>
      <c r="E12" s="14"/>
      <c r="F12" s="15"/>
      <c r="G12" s="15"/>
    </row>
    <row r="13" spans="1:8" x14ac:dyDescent="0.25">
      <c r="A13" s="12" t="s">
        <v>631</v>
      </c>
      <c r="B13" s="30" t="s">
        <v>632</v>
      </c>
      <c r="C13" s="30" t="s">
        <v>123</v>
      </c>
      <c r="D13" s="13">
        <v>1000000</v>
      </c>
      <c r="E13" s="14">
        <v>1004.48</v>
      </c>
      <c r="F13" s="15">
        <v>5.1000000000000004E-3</v>
      </c>
      <c r="G13" s="15">
        <v>7.3198618209000005E-2</v>
      </c>
    </row>
    <row r="14" spans="1:8" x14ac:dyDescent="0.25">
      <c r="A14" s="16" t="s">
        <v>126</v>
      </c>
      <c r="B14" s="31"/>
      <c r="C14" s="31"/>
      <c r="D14" s="17"/>
      <c r="E14" s="18">
        <v>1004.48</v>
      </c>
      <c r="F14" s="19">
        <v>5.1000000000000004E-3</v>
      </c>
      <c r="G14" s="20"/>
    </row>
    <row r="15" spans="1:8" x14ac:dyDescent="0.25">
      <c r="A15" s="12"/>
      <c r="B15" s="30"/>
      <c r="C15" s="30"/>
      <c r="D15" s="13"/>
      <c r="E15" s="14"/>
      <c r="F15" s="15"/>
      <c r="G15" s="15"/>
    </row>
    <row r="16" spans="1:8" x14ac:dyDescent="0.25">
      <c r="A16" s="12"/>
      <c r="B16" s="30"/>
      <c r="C16" s="30"/>
      <c r="D16" s="13"/>
      <c r="E16" s="14"/>
      <c r="F16" s="15"/>
      <c r="G16" s="15"/>
    </row>
    <row r="17" spans="1:7" x14ac:dyDescent="0.25">
      <c r="A17" s="16" t="s">
        <v>299</v>
      </c>
      <c r="B17" s="30"/>
      <c r="C17" s="30"/>
      <c r="D17" s="13"/>
      <c r="E17" s="14"/>
      <c r="F17" s="15"/>
      <c r="G17" s="15"/>
    </row>
    <row r="18" spans="1:7" x14ac:dyDescent="0.25">
      <c r="A18" s="16" t="s">
        <v>126</v>
      </c>
      <c r="B18" s="30"/>
      <c r="C18" s="30"/>
      <c r="D18" s="13"/>
      <c r="E18" s="35" t="s">
        <v>118</v>
      </c>
      <c r="F18" s="36" t="s">
        <v>118</v>
      </c>
      <c r="G18" s="15"/>
    </row>
    <row r="19" spans="1:7" x14ac:dyDescent="0.25">
      <c r="A19" s="12"/>
      <c r="B19" s="30"/>
      <c r="C19" s="30"/>
      <c r="D19" s="13"/>
      <c r="E19" s="14"/>
      <c r="F19" s="15"/>
      <c r="G19" s="15"/>
    </row>
    <row r="20" spans="1:7" x14ac:dyDescent="0.25">
      <c r="A20" s="16" t="s">
        <v>300</v>
      </c>
      <c r="B20" s="30"/>
      <c r="C20" s="30"/>
      <c r="D20" s="13"/>
      <c r="E20" s="14"/>
      <c r="F20" s="15"/>
      <c r="G20" s="15"/>
    </row>
    <row r="21" spans="1:7" x14ac:dyDescent="0.25">
      <c r="A21" s="16" t="s">
        <v>126</v>
      </c>
      <c r="B21" s="30"/>
      <c r="C21" s="30"/>
      <c r="D21" s="13"/>
      <c r="E21" s="35" t="s">
        <v>118</v>
      </c>
      <c r="F21" s="36" t="s">
        <v>118</v>
      </c>
      <c r="G21" s="15"/>
    </row>
    <row r="22" spans="1:7" x14ac:dyDescent="0.25">
      <c r="A22" s="12"/>
      <c r="B22" s="30"/>
      <c r="C22" s="30"/>
      <c r="D22" s="13"/>
      <c r="E22" s="14"/>
      <c r="F22" s="15"/>
      <c r="G22" s="15"/>
    </row>
    <row r="23" spans="1:7" x14ac:dyDescent="0.25">
      <c r="A23" s="21" t="s">
        <v>158</v>
      </c>
      <c r="B23" s="32"/>
      <c r="C23" s="32"/>
      <c r="D23" s="22"/>
      <c r="E23" s="18">
        <v>1004.48</v>
      </c>
      <c r="F23" s="19">
        <v>5.1000000000000004E-3</v>
      </c>
      <c r="G23" s="20"/>
    </row>
    <row r="24" spans="1:7" x14ac:dyDescent="0.25">
      <c r="A24" s="12"/>
      <c r="B24" s="30"/>
      <c r="C24" s="30"/>
      <c r="D24" s="13"/>
      <c r="E24" s="14"/>
      <c r="F24" s="15"/>
      <c r="G24" s="15"/>
    </row>
    <row r="25" spans="1:7" x14ac:dyDescent="0.25">
      <c r="A25" s="12"/>
      <c r="B25" s="30"/>
      <c r="C25" s="30"/>
      <c r="D25" s="13"/>
      <c r="E25" s="14"/>
      <c r="F25" s="15"/>
      <c r="G25" s="15"/>
    </row>
    <row r="26" spans="1:7" x14ac:dyDescent="0.25">
      <c r="A26" s="16" t="s">
        <v>830</v>
      </c>
      <c r="B26" s="30"/>
      <c r="C26" s="30"/>
      <c r="D26" s="13"/>
      <c r="E26" s="14"/>
      <c r="F26" s="15"/>
      <c r="G26" s="15"/>
    </row>
    <row r="27" spans="1:7" x14ac:dyDescent="0.25">
      <c r="A27" s="12" t="s">
        <v>853</v>
      </c>
      <c r="B27" s="30" t="s">
        <v>854</v>
      </c>
      <c r="C27" s="30"/>
      <c r="D27" s="13">
        <v>18218899</v>
      </c>
      <c r="E27" s="14">
        <v>195463.28</v>
      </c>
      <c r="F27" s="15">
        <v>0.99170000000000003</v>
      </c>
      <c r="G27" s="15"/>
    </row>
    <row r="28" spans="1:7" x14ac:dyDescent="0.25">
      <c r="A28" s="16" t="s">
        <v>126</v>
      </c>
      <c r="B28" s="31"/>
      <c r="C28" s="31"/>
      <c r="D28" s="17"/>
      <c r="E28" s="18">
        <v>195463.28</v>
      </c>
      <c r="F28" s="19">
        <v>0.99170000000000003</v>
      </c>
      <c r="G28" s="20"/>
    </row>
    <row r="29" spans="1:7" x14ac:dyDescent="0.25">
      <c r="A29" s="12"/>
      <c r="B29" s="30"/>
      <c r="C29" s="30"/>
      <c r="D29" s="13"/>
      <c r="E29" s="14"/>
      <c r="F29" s="15"/>
      <c r="G29" s="15"/>
    </row>
    <row r="30" spans="1:7" x14ac:dyDescent="0.25">
      <c r="A30" s="21" t="s">
        <v>158</v>
      </c>
      <c r="B30" s="32"/>
      <c r="C30" s="32"/>
      <c r="D30" s="22"/>
      <c r="E30" s="18">
        <v>195463.28</v>
      </c>
      <c r="F30" s="19">
        <v>0.99170000000000003</v>
      </c>
      <c r="G30" s="20"/>
    </row>
    <row r="31" spans="1:7" x14ac:dyDescent="0.25">
      <c r="A31" s="12"/>
      <c r="B31" s="30"/>
      <c r="C31" s="30"/>
      <c r="D31" s="13"/>
      <c r="E31" s="14"/>
      <c r="F31" s="15"/>
      <c r="G31" s="15"/>
    </row>
    <row r="32" spans="1:7" x14ac:dyDescent="0.25">
      <c r="A32" s="16" t="s">
        <v>162</v>
      </c>
      <c r="B32" s="30"/>
      <c r="C32" s="30"/>
      <c r="D32" s="13"/>
      <c r="E32" s="14"/>
      <c r="F32" s="15"/>
      <c r="G32" s="15"/>
    </row>
    <row r="33" spans="1:7" x14ac:dyDescent="0.25">
      <c r="A33" s="12" t="s">
        <v>163</v>
      </c>
      <c r="B33" s="30"/>
      <c r="C33" s="30"/>
      <c r="D33" s="13"/>
      <c r="E33" s="14">
        <v>1415.21</v>
      </c>
      <c r="F33" s="15">
        <v>7.1999999999999998E-3</v>
      </c>
      <c r="G33" s="15">
        <v>6.7793000000000006E-2</v>
      </c>
    </row>
    <row r="34" spans="1:7" x14ac:dyDescent="0.25">
      <c r="A34" s="16" t="s">
        <v>126</v>
      </c>
      <c r="B34" s="31"/>
      <c r="C34" s="31"/>
      <c r="D34" s="17"/>
      <c r="E34" s="18">
        <v>1415.21</v>
      </c>
      <c r="F34" s="19">
        <v>7.1999999999999998E-3</v>
      </c>
      <c r="G34" s="20"/>
    </row>
    <row r="35" spans="1:7" x14ac:dyDescent="0.25">
      <c r="A35" s="12"/>
      <c r="B35" s="30"/>
      <c r="C35" s="30"/>
      <c r="D35" s="13"/>
      <c r="E35" s="14"/>
      <c r="F35" s="15"/>
      <c r="G35" s="15"/>
    </row>
    <row r="36" spans="1:7" x14ac:dyDescent="0.25">
      <c r="A36" s="21" t="s">
        <v>158</v>
      </c>
      <c r="B36" s="32"/>
      <c r="C36" s="32"/>
      <c r="D36" s="22"/>
      <c r="E36" s="18">
        <v>1415.21</v>
      </c>
      <c r="F36" s="19">
        <v>7.1999999999999998E-3</v>
      </c>
      <c r="G36" s="20"/>
    </row>
    <row r="37" spans="1:7" x14ac:dyDescent="0.25">
      <c r="A37" s="12" t="s">
        <v>164</v>
      </c>
      <c r="B37" s="30"/>
      <c r="C37" s="30"/>
      <c r="D37" s="13"/>
      <c r="E37" s="14">
        <v>30.0302264</v>
      </c>
      <c r="F37" s="15">
        <v>1.5200000000000001E-4</v>
      </c>
      <c r="G37" s="15"/>
    </row>
    <row r="38" spans="1:7" x14ac:dyDescent="0.25">
      <c r="A38" s="12" t="s">
        <v>165</v>
      </c>
      <c r="B38" s="30"/>
      <c r="C38" s="30"/>
      <c r="D38" s="13"/>
      <c r="E38" s="23">
        <v>-820.12022639999998</v>
      </c>
      <c r="F38" s="24">
        <v>-4.1520000000000003E-3</v>
      </c>
      <c r="G38" s="15">
        <v>6.7793000000000006E-2</v>
      </c>
    </row>
    <row r="39" spans="1:7" x14ac:dyDescent="0.25">
      <c r="A39" s="25" t="s">
        <v>166</v>
      </c>
      <c r="B39" s="33"/>
      <c r="C39" s="33"/>
      <c r="D39" s="26"/>
      <c r="E39" s="27">
        <v>197092.88</v>
      </c>
      <c r="F39" s="28">
        <v>1</v>
      </c>
      <c r="G39" s="28"/>
    </row>
    <row r="41" spans="1:7" x14ac:dyDescent="0.25">
      <c r="A41" s="1" t="s">
        <v>168</v>
      </c>
    </row>
    <row r="44" spans="1:7" x14ac:dyDescent="0.25">
      <c r="A44" s="1" t="s">
        <v>169</v>
      </c>
    </row>
    <row r="45" spans="1:7" x14ac:dyDescent="0.25">
      <c r="A45" s="47" t="s">
        <v>170</v>
      </c>
      <c r="B45" s="34" t="s">
        <v>118</v>
      </c>
    </row>
    <row r="46" spans="1:7" x14ac:dyDescent="0.25">
      <c r="A46" t="s">
        <v>171</v>
      </c>
    </row>
    <row r="47" spans="1:7" x14ac:dyDescent="0.25">
      <c r="A47" t="s">
        <v>172</v>
      </c>
      <c r="B47" t="s">
        <v>173</v>
      </c>
      <c r="C47" t="s">
        <v>173</v>
      </c>
    </row>
    <row r="48" spans="1:7" x14ac:dyDescent="0.25">
      <c r="B48" s="48">
        <v>45260</v>
      </c>
      <c r="C48" s="48">
        <v>45289</v>
      </c>
    </row>
    <row r="49" spans="1:5" x14ac:dyDescent="0.25">
      <c r="A49" t="s">
        <v>687</v>
      </c>
      <c r="B49">
        <v>10.682499999999999</v>
      </c>
      <c r="C49">
        <v>10.7597</v>
      </c>
      <c r="E49" s="2"/>
    </row>
    <row r="50" spans="1:5" x14ac:dyDescent="0.25">
      <c r="A50" t="s">
        <v>178</v>
      </c>
      <c r="B50">
        <v>10.682499999999999</v>
      </c>
      <c r="C50">
        <v>10.7597</v>
      </c>
      <c r="E50" s="2"/>
    </row>
    <row r="51" spans="1:5" x14ac:dyDescent="0.25">
      <c r="A51" t="s">
        <v>688</v>
      </c>
      <c r="B51">
        <v>10.682499999999999</v>
      </c>
      <c r="C51">
        <v>10.7597</v>
      </c>
      <c r="E51" s="2"/>
    </row>
    <row r="52" spans="1:5" x14ac:dyDescent="0.25">
      <c r="A52" t="s">
        <v>652</v>
      </c>
      <c r="B52">
        <v>10.682499999999999</v>
      </c>
      <c r="C52">
        <v>10.7597</v>
      </c>
      <c r="E52" s="2"/>
    </row>
    <row r="53" spans="1:5" x14ac:dyDescent="0.25">
      <c r="E53" s="2"/>
    </row>
    <row r="54" spans="1:5" x14ac:dyDescent="0.25">
      <c r="A54" t="s">
        <v>188</v>
      </c>
      <c r="B54" s="34" t="s">
        <v>118</v>
      </c>
    </row>
    <row r="55" spans="1:5" x14ac:dyDescent="0.25">
      <c r="A55" t="s">
        <v>189</v>
      </c>
      <c r="B55" s="34" t="s">
        <v>118</v>
      </c>
    </row>
    <row r="56" spans="1:5" ht="30" customHeight="1" x14ac:dyDescent="0.25">
      <c r="A56" s="47" t="s">
        <v>190</v>
      </c>
      <c r="B56" s="34" t="s">
        <v>118</v>
      </c>
    </row>
    <row r="57" spans="1:5" ht="30" customHeight="1" x14ac:dyDescent="0.25">
      <c r="A57" s="47" t="s">
        <v>191</v>
      </c>
      <c r="B57" s="34" t="s">
        <v>118</v>
      </c>
    </row>
    <row r="58" spans="1:5" x14ac:dyDescent="0.25">
      <c r="A58" t="s">
        <v>192</v>
      </c>
      <c r="B58" s="49">
        <f>+B72</f>
        <v>9.0436516749008433</v>
      </c>
    </row>
    <row r="59" spans="1:5" ht="45" customHeight="1" x14ac:dyDescent="0.25">
      <c r="A59" s="47" t="s">
        <v>193</v>
      </c>
      <c r="B59" s="34" t="s">
        <v>118</v>
      </c>
    </row>
    <row r="60" spans="1:5" ht="30" customHeight="1" x14ac:dyDescent="0.25">
      <c r="A60" s="47" t="s">
        <v>194</v>
      </c>
      <c r="B60" s="34" t="s">
        <v>118</v>
      </c>
    </row>
    <row r="61" spans="1:5" ht="30" customHeight="1" x14ac:dyDescent="0.25">
      <c r="A61" s="47" t="s">
        <v>195</v>
      </c>
      <c r="B61" s="34" t="s">
        <v>118</v>
      </c>
    </row>
    <row r="62" spans="1:5" x14ac:dyDescent="0.25">
      <c r="A62" t="s">
        <v>196</v>
      </c>
      <c r="B62" s="34" t="s">
        <v>118</v>
      </c>
    </row>
    <row r="63" spans="1:5" x14ac:dyDescent="0.25">
      <c r="A63" t="s">
        <v>197</v>
      </c>
      <c r="B63" s="34" t="s">
        <v>118</v>
      </c>
    </row>
    <row r="65" spans="1:4" x14ac:dyDescent="0.25">
      <c r="A65" t="s">
        <v>198</v>
      </c>
    </row>
    <row r="66" spans="1:4" ht="30" customHeight="1" x14ac:dyDescent="0.25">
      <c r="A66" s="56" t="s">
        <v>199</v>
      </c>
      <c r="B66" s="57" t="s">
        <v>855</v>
      </c>
    </row>
    <row r="67" spans="1:4" ht="45" customHeight="1" x14ac:dyDescent="0.25">
      <c r="A67" s="56" t="s">
        <v>201</v>
      </c>
      <c r="B67" s="57" t="s">
        <v>834</v>
      </c>
    </row>
    <row r="68" spans="1:4" x14ac:dyDescent="0.25">
      <c r="A68" s="56"/>
      <c r="B68" s="56"/>
    </row>
    <row r="69" spans="1:4" x14ac:dyDescent="0.25">
      <c r="A69" s="56" t="s">
        <v>203</v>
      </c>
      <c r="B69" s="58">
        <v>7.5569780673290312</v>
      </c>
    </row>
    <row r="70" spans="1:4" x14ac:dyDescent="0.25">
      <c r="A70" s="56"/>
      <c r="B70" s="56"/>
    </row>
    <row r="71" spans="1:4" x14ac:dyDescent="0.25">
      <c r="A71" s="56" t="s">
        <v>204</v>
      </c>
      <c r="B71" s="59">
        <v>3.4799999999999998E-2</v>
      </c>
    </row>
    <row r="72" spans="1:4" x14ac:dyDescent="0.25">
      <c r="A72" s="56" t="s">
        <v>205</v>
      </c>
      <c r="B72" s="59">
        <v>9.0436516749008433</v>
      </c>
    </row>
    <row r="73" spans="1:4" x14ac:dyDescent="0.25">
      <c r="A73" s="56"/>
      <c r="B73" s="56"/>
    </row>
    <row r="74" spans="1:4" x14ac:dyDescent="0.25">
      <c r="A74" s="56" t="s">
        <v>206</v>
      </c>
      <c r="B74" s="60">
        <v>45291</v>
      </c>
    </row>
    <row r="76" spans="1:4" ht="69.95" customHeight="1" x14ac:dyDescent="0.25">
      <c r="A76" s="72" t="s">
        <v>207</v>
      </c>
      <c r="B76" s="72" t="s">
        <v>208</v>
      </c>
      <c r="C76" s="72" t="s">
        <v>5</v>
      </c>
      <c r="D76" s="72" t="s">
        <v>6</v>
      </c>
    </row>
    <row r="77" spans="1:4" ht="69.95" customHeight="1" x14ac:dyDescent="0.25">
      <c r="A77" s="72" t="s">
        <v>856</v>
      </c>
      <c r="B77" s="72"/>
      <c r="C77" s="72" t="s">
        <v>20</v>
      </c>
      <c r="D77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96"/>
  <sheetViews>
    <sheetView showGridLines="0" workbookViewId="0">
      <pane ySplit="4" topLeftCell="A5" activePane="bottomLeft" state="frozen"/>
      <selection pane="bottomLeft" activeCell="A8" sqref="A8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4" t="s">
        <v>857</v>
      </c>
      <c r="B1" s="75"/>
      <c r="C1" s="75"/>
      <c r="D1" s="75"/>
      <c r="E1" s="75"/>
      <c r="F1" s="75"/>
      <c r="G1" s="76"/>
      <c r="H1" s="51" t="str">
        <f>HYPERLINK("[EDEL_Portfolio Monthly Notes 31-Dec-2023.xlsx]Index!A1","Index")</f>
        <v>Index</v>
      </c>
    </row>
    <row r="2" spans="1:8" ht="19.5" customHeight="1" x14ac:dyDescent="0.25">
      <c r="A2" s="74" t="s">
        <v>858</v>
      </c>
      <c r="B2" s="75"/>
      <c r="C2" s="75"/>
      <c r="D2" s="75"/>
      <c r="E2" s="75"/>
      <c r="F2" s="75"/>
      <c r="G2" s="76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6" t="s">
        <v>211</v>
      </c>
      <c r="B8" s="30"/>
      <c r="C8" s="30"/>
      <c r="D8" s="13"/>
      <c r="E8" s="14"/>
      <c r="F8" s="15"/>
      <c r="G8" s="15"/>
    </row>
    <row r="9" spans="1:8" x14ac:dyDescent="0.25">
      <c r="A9" s="16" t="s">
        <v>671</v>
      </c>
      <c r="B9" s="30"/>
      <c r="C9" s="30"/>
      <c r="D9" s="13"/>
      <c r="E9" s="14"/>
      <c r="F9" s="15"/>
      <c r="G9" s="15"/>
    </row>
    <row r="10" spans="1:8" x14ac:dyDescent="0.25">
      <c r="A10" s="16" t="s">
        <v>126</v>
      </c>
      <c r="B10" s="30"/>
      <c r="C10" s="30"/>
      <c r="D10" s="13"/>
      <c r="E10" s="35" t="s">
        <v>118</v>
      </c>
      <c r="F10" s="36" t="s">
        <v>118</v>
      </c>
      <c r="G10" s="15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16" t="s">
        <v>296</v>
      </c>
      <c r="B12" s="30"/>
      <c r="C12" s="30"/>
      <c r="D12" s="13"/>
      <c r="E12" s="14"/>
      <c r="F12" s="15"/>
      <c r="G12" s="15"/>
    </row>
    <row r="13" spans="1:8" x14ac:dyDescent="0.25">
      <c r="A13" s="12" t="s">
        <v>859</v>
      </c>
      <c r="B13" s="30" t="s">
        <v>860</v>
      </c>
      <c r="C13" s="30" t="s">
        <v>123</v>
      </c>
      <c r="D13" s="13">
        <v>7500000</v>
      </c>
      <c r="E13" s="14">
        <v>7427.3</v>
      </c>
      <c r="F13" s="15">
        <v>0.55159999999999998</v>
      </c>
      <c r="G13" s="15">
        <v>7.4258659759999998E-2</v>
      </c>
    </row>
    <row r="14" spans="1:8" x14ac:dyDescent="0.25">
      <c r="A14" s="12" t="s">
        <v>861</v>
      </c>
      <c r="B14" s="30" t="s">
        <v>862</v>
      </c>
      <c r="C14" s="30" t="s">
        <v>123</v>
      </c>
      <c r="D14" s="13">
        <v>4500000</v>
      </c>
      <c r="E14" s="14">
        <v>4442.38</v>
      </c>
      <c r="F14" s="15">
        <v>0.32990000000000003</v>
      </c>
      <c r="G14" s="15">
        <v>7.5442628260000005E-2</v>
      </c>
    </row>
    <row r="15" spans="1:8" x14ac:dyDescent="0.25">
      <c r="A15" s="12" t="s">
        <v>863</v>
      </c>
      <c r="B15" s="30" t="s">
        <v>864</v>
      </c>
      <c r="C15" s="30" t="s">
        <v>123</v>
      </c>
      <c r="D15" s="13">
        <v>1000000</v>
      </c>
      <c r="E15" s="14">
        <v>1000.16</v>
      </c>
      <c r="F15" s="15">
        <v>7.4300000000000005E-2</v>
      </c>
      <c r="G15" s="15">
        <v>7.3047374400000004E-2</v>
      </c>
    </row>
    <row r="16" spans="1:8" x14ac:dyDescent="0.25">
      <c r="A16" s="16" t="s">
        <v>126</v>
      </c>
      <c r="B16" s="31"/>
      <c r="C16" s="31"/>
      <c r="D16" s="17"/>
      <c r="E16" s="18">
        <v>12869.84</v>
      </c>
      <c r="F16" s="19">
        <v>0.95579999999999998</v>
      </c>
      <c r="G16" s="20"/>
    </row>
    <row r="17" spans="1:7" x14ac:dyDescent="0.25">
      <c r="A17" s="12"/>
      <c r="B17" s="30"/>
      <c r="C17" s="30"/>
      <c r="D17" s="13"/>
      <c r="E17" s="14"/>
      <c r="F17" s="15"/>
      <c r="G17" s="15"/>
    </row>
    <row r="18" spans="1:7" x14ac:dyDescent="0.25">
      <c r="A18" s="16" t="s">
        <v>674</v>
      </c>
      <c r="B18" s="30"/>
      <c r="C18" s="30"/>
      <c r="D18" s="13"/>
      <c r="E18" s="14"/>
      <c r="F18" s="15"/>
      <c r="G18" s="15"/>
    </row>
    <row r="19" spans="1:7" x14ac:dyDescent="0.25">
      <c r="A19" s="12" t="s">
        <v>865</v>
      </c>
      <c r="B19" s="30" t="s">
        <v>866</v>
      </c>
      <c r="C19" s="30" t="s">
        <v>123</v>
      </c>
      <c r="D19" s="13">
        <v>9100</v>
      </c>
      <c r="E19" s="14">
        <v>9.42</v>
      </c>
      <c r="F19" s="15">
        <v>6.9999999999999999E-4</v>
      </c>
      <c r="G19" s="15">
        <v>7.6744501569000007E-2</v>
      </c>
    </row>
    <row r="20" spans="1:7" x14ac:dyDescent="0.25">
      <c r="A20" s="16" t="s">
        <v>126</v>
      </c>
      <c r="B20" s="31"/>
      <c r="C20" s="31"/>
      <c r="D20" s="17"/>
      <c r="E20" s="18">
        <v>9.42</v>
      </c>
      <c r="F20" s="19">
        <v>6.9999999999999999E-4</v>
      </c>
      <c r="G20" s="20"/>
    </row>
    <row r="21" spans="1:7" x14ac:dyDescent="0.25">
      <c r="A21" s="12"/>
      <c r="B21" s="30"/>
      <c r="C21" s="30"/>
      <c r="D21" s="13"/>
      <c r="E21" s="14"/>
      <c r="F21" s="15"/>
      <c r="G21" s="15"/>
    </row>
    <row r="22" spans="1:7" x14ac:dyDescent="0.25">
      <c r="A22" s="12"/>
      <c r="B22" s="30"/>
      <c r="C22" s="30"/>
      <c r="D22" s="13"/>
      <c r="E22" s="14"/>
      <c r="F22" s="15"/>
      <c r="G22" s="15"/>
    </row>
    <row r="23" spans="1:7" x14ac:dyDescent="0.25">
      <c r="A23" s="16" t="s">
        <v>299</v>
      </c>
      <c r="B23" s="30"/>
      <c r="C23" s="30"/>
      <c r="D23" s="13"/>
      <c r="E23" s="14"/>
      <c r="F23" s="15"/>
      <c r="G23" s="15"/>
    </row>
    <row r="24" spans="1:7" x14ac:dyDescent="0.25">
      <c r="A24" s="16" t="s">
        <v>126</v>
      </c>
      <c r="B24" s="30"/>
      <c r="C24" s="30"/>
      <c r="D24" s="13"/>
      <c r="E24" s="35" t="s">
        <v>118</v>
      </c>
      <c r="F24" s="36" t="s">
        <v>118</v>
      </c>
      <c r="G24" s="15"/>
    </row>
    <row r="25" spans="1:7" x14ac:dyDescent="0.25">
      <c r="A25" s="12"/>
      <c r="B25" s="30"/>
      <c r="C25" s="30"/>
      <c r="D25" s="13"/>
      <c r="E25" s="14"/>
      <c r="F25" s="15"/>
      <c r="G25" s="15"/>
    </row>
    <row r="26" spans="1:7" x14ac:dyDescent="0.25">
      <c r="A26" s="16" t="s">
        <v>300</v>
      </c>
      <c r="B26" s="30"/>
      <c r="C26" s="30"/>
      <c r="D26" s="13"/>
      <c r="E26" s="14"/>
      <c r="F26" s="15"/>
      <c r="G26" s="15"/>
    </row>
    <row r="27" spans="1:7" x14ac:dyDescent="0.25">
      <c r="A27" s="16" t="s">
        <v>126</v>
      </c>
      <c r="B27" s="30"/>
      <c r="C27" s="30"/>
      <c r="D27" s="13"/>
      <c r="E27" s="35" t="s">
        <v>118</v>
      </c>
      <c r="F27" s="36" t="s">
        <v>118</v>
      </c>
      <c r="G27" s="15"/>
    </row>
    <row r="28" spans="1:7" x14ac:dyDescent="0.25">
      <c r="A28" s="12"/>
      <c r="B28" s="30"/>
      <c r="C28" s="30"/>
      <c r="D28" s="13"/>
      <c r="E28" s="14"/>
      <c r="F28" s="15"/>
      <c r="G28" s="15"/>
    </row>
    <row r="29" spans="1:7" x14ac:dyDescent="0.25">
      <c r="A29" s="21" t="s">
        <v>158</v>
      </c>
      <c r="B29" s="32"/>
      <c r="C29" s="32"/>
      <c r="D29" s="22"/>
      <c r="E29" s="18">
        <v>12879.26</v>
      </c>
      <c r="F29" s="19">
        <v>0.95650000000000002</v>
      </c>
      <c r="G29" s="20"/>
    </row>
    <row r="30" spans="1:7" x14ac:dyDescent="0.25">
      <c r="A30" s="12"/>
      <c r="B30" s="30"/>
      <c r="C30" s="30"/>
      <c r="D30" s="13"/>
      <c r="E30" s="14"/>
      <c r="F30" s="15"/>
      <c r="G30" s="15"/>
    </row>
    <row r="31" spans="1:7" x14ac:dyDescent="0.25">
      <c r="A31" s="12"/>
      <c r="B31" s="30"/>
      <c r="C31" s="30"/>
      <c r="D31" s="13"/>
      <c r="E31" s="14"/>
      <c r="F31" s="15"/>
      <c r="G31" s="15"/>
    </row>
    <row r="32" spans="1:7" x14ac:dyDescent="0.25">
      <c r="A32" s="16" t="s">
        <v>162</v>
      </c>
      <c r="B32" s="30"/>
      <c r="C32" s="30"/>
      <c r="D32" s="13"/>
      <c r="E32" s="14"/>
      <c r="F32" s="15"/>
      <c r="G32" s="15"/>
    </row>
    <row r="33" spans="1:7" x14ac:dyDescent="0.25">
      <c r="A33" s="12" t="s">
        <v>163</v>
      </c>
      <c r="B33" s="30"/>
      <c r="C33" s="30"/>
      <c r="D33" s="13"/>
      <c r="E33" s="14">
        <v>363.8</v>
      </c>
      <c r="F33" s="15">
        <v>2.7E-2</v>
      </c>
      <c r="G33" s="15">
        <v>6.7793000000000006E-2</v>
      </c>
    </row>
    <row r="34" spans="1:7" x14ac:dyDescent="0.25">
      <c r="A34" s="16" t="s">
        <v>126</v>
      </c>
      <c r="B34" s="31"/>
      <c r="C34" s="31"/>
      <c r="D34" s="17"/>
      <c r="E34" s="18">
        <v>363.8</v>
      </c>
      <c r="F34" s="19">
        <v>2.7E-2</v>
      </c>
      <c r="G34" s="20"/>
    </row>
    <row r="35" spans="1:7" x14ac:dyDescent="0.25">
      <c r="A35" s="12"/>
      <c r="B35" s="30"/>
      <c r="C35" s="30"/>
      <c r="D35" s="13"/>
      <c r="E35" s="14"/>
      <c r="F35" s="15"/>
      <c r="G35" s="15"/>
    </row>
    <row r="36" spans="1:7" x14ac:dyDescent="0.25">
      <c r="A36" s="21" t="s">
        <v>158</v>
      </c>
      <c r="B36" s="32"/>
      <c r="C36" s="32"/>
      <c r="D36" s="22"/>
      <c r="E36" s="18">
        <v>363.8</v>
      </c>
      <c r="F36" s="19">
        <v>2.7E-2</v>
      </c>
      <c r="G36" s="20"/>
    </row>
    <row r="37" spans="1:7" x14ac:dyDescent="0.25">
      <c r="A37" s="12" t="s">
        <v>164</v>
      </c>
      <c r="B37" s="30"/>
      <c r="C37" s="30"/>
      <c r="D37" s="13"/>
      <c r="E37" s="14">
        <v>273.5850974</v>
      </c>
      <c r="F37" s="15">
        <v>2.0317000000000002E-2</v>
      </c>
      <c r="G37" s="15"/>
    </row>
    <row r="38" spans="1:7" x14ac:dyDescent="0.25">
      <c r="A38" s="12" t="s">
        <v>165</v>
      </c>
      <c r="B38" s="30"/>
      <c r="C38" s="30"/>
      <c r="D38" s="13"/>
      <c r="E38" s="23">
        <v>-51.005097399999997</v>
      </c>
      <c r="F38" s="24">
        <v>-3.8170000000000001E-3</v>
      </c>
      <c r="G38" s="15">
        <v>6.7793000000000006E-2</v>
      </c>
    </row>
    <row r="39" spans="1:7" x14ac:dyDescent="0.25">
      <c r="A39" s="25" t="s">
        <v>166</v>
      </c>
      <c r="B39" s="33"/>
      <c r="C39" s="33"/>
      <c r="D39" s="26"/>
      <c r="E39" s="27">
        <v>13465.64</v>
      </c>
      <c r="F39" s="28">
        <v>1</v>
      </c>
      <c r="G39" s="28"/>
    </row>
    <row r="41" spans="1:7" x14ac:dyDescent="0.25">
      <c r="A41" s="1" t="s">
        <v>168</v>
      </c>
    </row>
    <row r="44" spans="1:7" x14ac:dyDescent="0.25">
      <c r="A44" s="1" t="s">
        <v>169</v>
      </c>
    </row>
    <row r="45" spans="1:7" x14ac:dyDescent="0.25">
      <c r="A45" s="47" t="s">
        <v>170</v>
      </c>
      <c r="B45" s="34" t="s">
        <v>118</v>
      </c>
    </row>
    <row r="46" spans="1:7" x14ac:dyDescent="0.25">
      <c r="A46" t="s">
        <v>171</v>
      </c>
    </row>
    <row r="47" spans="1:7" x14ac:dyDescent="0.25">
      <c r="A47" t="s">
        <v>172</v>
      </c>
      <c r="B47" t="s">
        <v>173</v>
      </c>
      <c r="C47" t="s">
        <v>173</v>
      </c>
    </row>
    <row r="48" spans="1:7" x14ac:dyDescent="0.25">
      <c r="B48" s="48">
        <v>45260</v>
      </c>
      <c r="C48" s="48">
        <v>45289</v>
      </c>
    </row>
    <row r="49" spans="1:5" x14ac:dyDescent="0.25">
      <c r="A49" t="s">
        <v>174</v>
      </c>
      <c r="B49" t="s">
        <v>176</v>
      </c>
      <c r="C49" t="s">
        <v>176</v>
      </c>
      <c r="E49" s="2"/>
    </row>
    <row r="50" spans="1:5" x14ac:dyDescent="0.25">
      <c r="A50" t="s">
        <v>175</v>
      </c>
      <c r="B50" t="s">
        <v>176</v>
      </c>
      <c r="C50" t="s">
        <v>176</v>
      </c>
      <c r="E50" s="2"/>
    </row>
    <row r="51" spans="1:5" x14ac:dyDescent="0.25">
      <c r="A51" t="s">
        <v>647</v>
      </c>
      <c r="B51" t="s">
        <v>176</v>
      </c>
      <c r="C51" t="s">
        <v>176</v>
      </c>
      <c r="E51" s="2"/>
    </row>
    <row r="52" spans="1:5" x14ac:dyDescent="0.25">
      <c r="A52" t="s">
        <v>177</v>
      </c>
      <c r="B52">
        <v>22.442399999999999</v>
      </c>
      <c r="C52">
        <v>22.733899999999998</v>
      </c>
      <c r="E52" s="2"/>
    </row>
    <row r="53" spans="1:5" x14ac:dyDescent="0.25">
      <c r="A53" t="s">
        <v>178</v>
      </c>
      <c r="B53">
        <v>22.352900000000002</v>
      </c>
      <c r="C53">
        <v>22.6433</v>
      </c>
      <c r="E53" s="2"/>
    </row>
    <row r="54" spans="1:5" x14ac:dyDescent="0.25">
      <c r="A54" t="s">
        <v>648</v>
      </c>
      <c r="B54">
        <v>16.614999999999998</v>
      </c>
      <c r="C54">
        <v>16.6782</v>
      </c>
      <c r="E54" s="2"/>
    </row>
    <row r="55" spans="1:5" x14ac:dyDescent="0.25">
      <c r="A55" t="s">
        <v>649</v>
      </c>
      <c r="B55">
        <v>15.6836</v>
      </c>
      <c r="C55">
        <v>15.696099999999999</v>
      </c>
      <c r="E55" s="2"/>
    </row>
    <row r="56" spans="1:5" x14ac:dyDescent="0.25">
      <c r="A56" t="s">
        <v>182</v>
      </c>
      <c r="B56">
        <v>21.3248</v>
      </c>
      <c r="C56">
        <v>21.590399999999999</v>
      </c>
      <c r="E56" s="2"/>
    </row>
    <row r="57" spans="1:5" x14ac:dyDescent="0.25">
      <c r="A57" t="s">
        <v>186</v>
      </c>
      <c r="B57" t="s">
        <v>176</v>
      </c>
      <c r="C57" t="s">
        <v>176</v>
      </c>
      <c r="E57" s="2"/>
    </row>
    <row r="58" spans="1:5" x14ac:dyDescent="0.25">
      <c r="A58" t="s">
        <v>650</v>
      </c>
      <c r="B58">
        <v>20.999600000000001</v>
      </c>
      <c r="C58" t="s">
        <v>176</v>
      </c>
      <c r="E58" s="2"/>
    </row>
    <row r="59" spans="1:5" x14ac:dyDescent="0.25">
      <c r="A59" t="s">
        <v>651</v>
      </c>
      <c r="B59">
        <v>21.3155</v>
      </c>
      <c r="C59">
        <v>21.581</v>
      </c>
      <c r="E59" s="2"/>
    </row>
    <row r="60" spans="1:5" x14ac:dyDescent="0.25">
      <c r="A60" t="s">
        <v>652</v>
      </c>
      <c r="B60">
        <v>21.329499999999999</v>
      </c>
      <c r="C60">
        <v>21.595099999999999</v>
      </c>
      <c r="E60" s="2"/>
    </row>
    <row r="61" spans="1:5" x14ac:dyDescent="0.25">
      <c r="A61" t="s">
        <v>653</v>
      </c>
      <c r="B61">
        <v>10.271800000000001</v>
      </c>
      <c r="C61">
        <v>10.3087</v>
      </c>
      <c r="E61" s="2"/>
    </row>
    <row r="62" spans="1:5" x14ac:dyDescent="0.25">
      <c r="A62" t="s">
        <v>654</v>
      </c>
      <c r="B62">
        <v>10.289</v>
      </c>
      <c r="C62">
        <v>10.2957</v>
      </c>
      <c r="E62" s="2"/>
    </row>
    <row r="63" spans="1:5" x14ac:dyDescent="0.25">
      <c r="A63" t="s">
        <v>187</v>
      </c>
      <c r="E63" s="2"/>
    </row>
    <row r="65" spans="1:4" x14ac:dyDescent="0.25">
      <c r="A65" t="s">
        <v>655</v>
      </c>
    </row>
    <row r="67" spans="1:4" x14ac:dyDescent="0.25">
      <c r="A67" s="50" t="s">
        <v>656</v>
      </c>
      <c r="B67" s="50" t="s">
        <v>657</v>
      </c>
      <c r="C67" s="50" t="s">
        <v>658</v>
      </c>
      <c r="D67" s="50" t="s">
        <v>659</v>
      </c>
    </row>
    <row r="68" spans="1:4" x14ac:dyDescent="0.25">
      <c r="A68" s="50" t="s">
        <v>661</v>
      </c>
      <c r="B68" s="50"/>
      <c r="C68" s="50">
        <v>0.1522696</v>
      </c>
      <c r="D68" s="50">
        <v>0.1522696</v>
      </c>
    </row>
    <row r="69" spans="1:4" x14ac:dyDescent="0.25">
      <c r="A69" s="50" t="s">
        <v>662</v>
      </c>
      <c r="B69" s="50"/>
      <c r="C69" s="50">
        <v>0.1908444</v>
      </c>
      <c r="D69" s="50">
        <v>0.1908444</v>
      </c>
    </row>
    <row r="70" spans="1:4" x14ac:dyDescent="0.25">
      <c r="A70" s="50" t="s">
        <v>663</v>
      </c>
      <c r="B70" s="50"/>
      <c r="C70" s="50">
        <v>0.21669530000000001</v>
      </c>
      <c r="D70" s="50">
        <v>0.21669530000000001</v>
      </c>
    </row>
    <row r="71" spans="1:4" x14ac:dyDescent="0.25">
      <c r="A71" s="50" t="s">
        <v>664</v>
      </c>
      <c r="B71" s="50"/>
      <c r="C71" s="50">
        <v>9.0801999999999994E-2</v>
      </c>
      <c r="D71" s="50">
        <v>9.0801999999999994E-2</v>
      </c>
    </row>
    <row r="72" spans="1:4" x14ac:dyDescent="0.25">
      <c r="A72" s="50" t="s">
        <v>665</v>
      </c>
      <c r="B72" s="50"/>
      <c r="C72" s="50">
        <v>0.1212606</v>
      </c>
      <c r="D72" s="50">
        <v>0.1212606</v>
      </c>
    </row>
    <row r="74" spans="1:4" x14ac:dyDescent="0.25">
      <c r="A74" t="s">
        <v>189</v>
      </c>
      <c r="B74" s="34" t="s">
        <v>118</v>
      </c>
    </row>
    <row r="75" spans="1:4" ht="30" customHeight="1" x14ac:dyDescent="0.25">
      <c r="A75" s="47" t="s">
        <v>190</v>
      </c>
      <c r="B75" s="34" t="s">
        <v>118</v>
      </c>
    </row>
    <row r="76" spans="1:4" ht="30" customHeight="1" x14ac:dyDescent="0.25">
      <c r="A76" s="47" t="s">
        <v>191</v>
      </c>
      <c r="B76" s="34" t="s">
        <v>118</v>
      </c>
    </row>
    <row r="77" spans="1:4" x14ac:dyDescent="0.25">
      <c r="A77" t="s">
        <v>192</v>
      </c>
      <c r="B77" s="49">
        <f>+B91</f>
        <v>18.210753332933329</v>
      </c>
    </row>
    <row r="78" spans="1:4" ht="45" customHeight="1" x14ac:dyDescent="0.25">
      <c r="A78" s="47" t="s">
        <v>193</v>
      </c>
      <c r="B78" s="34" t="s">
        <v>118</v>
      </c>
    </row>
    <row r="79" spans="1:4" ht="30" customHeight="1" x14ac:dyDescent="0.25">
      <c r="A79" s="47" t="s">
        <v>194</v>
      </c>
      <c r="B79" s="34" t="s">
        <v>118</v>
      </c>
    </row>
    <row r="80" spans="1:4" ht="30" customHeight="1" x14ac:dyDescent="0.25">
      <c r="A80" s="47" t="s">
        <v>195</v>
      </c>
      <c r="B80" s="34" t="s">
        <v>118</v>
      </c>
    </row>
    <row r="81" spans="1:6" x14ac:dyDescent="0.25">
      <c r="A81" t="s">
        <v>196</v>
      </c>
      <c r="B81" s="34" t="s">
        <v>118</v>
      </c>
    </row>
    <row r="82" spans="1:6" x14ac:dyDescent="0.25">
      <c r="A82" t="s">
        <v>197</v>
      </c>
      <c r="B82" s="34" t="s">
        <v>118</v>
      </c>
    </row>
    <row r="84" spans="1:6" x14ac:dyDescent="0.25">
      <c r="A84" t="s">
        <v>198</v>
      </c>
    </row>
    <row r="85" spans="1:6" ht="45" customHeight="1" x14ac:dyDescent="0.25">
      <c r="A85" s="56" t="s">
        <v>199</v>
      </c>
      <c r="B85" s="57" t="s">
        <v>867</v>
      </c>
    </row>
    <row r="86" spans="1:6" x14ac:dyDescent="0.25">
      <c r="A86" s="56" t="s">
        <v>201</v>
      </c>
      <c r="B86" s="56" t="s">
        <v>868</v>
      </c>
    </row>
    <row r="87" spans="1:6" x14ac:dyDescent="0.25">
      <c r="A87" s="56"/>
      <c r="B87" s="56"/>
    </row>
    <row r="88" spans="1:6" x14ac:dyDescent="0.25">
      <c r="A88" s="56" t="s">
        <v>203</v>
      </c>
      <c r="B88" s="58">
        <v>7.4415234323068802</v>
      </c>
    </row>
    <row r="89" spans="1:6" x14ac:dyDescent="0.25">
      <c r="A89" s="56"/>
      <c r="B89" s="56"/>
    </row>
    <row r="90" spans="1:6" x14ac:dyDescent="0.25">
      <c r="A90" s="56" t="s">
        <v>204</v>
      </c>
      <c r="B90" s="59">
        <v>9.5068000000000001</v>
      </c>
    </row>
    <row r="91" spans="1:6" x14ac:dyDescent="0.25">
      <c r="A91" s="56" t="s">
        <v>205</v>
      </c>
      <c r="B91" s="39">
        <v>18.210753332933329</v>
      </c>
    </row>
    <row r="92" spans="1:6" x14ac:dyDescent="0.25">
      <c r="A92" s="56"/>
      <c r="B92" s="56"/>
    </row>
    <row r="93" spans="1:6" x14ac:dyDescent="0.25">
      <c r="A93" s="56" t="s">
        <v>206</v>
      </c>
      <c r="B93" s="60">
        <v>45291</v>
      </c>
    </row>
    <row r="95" spans="1:6" ht="69.95" customHeight="1" x14ac:dyDescent="0.25">
      <c r="A95" s="72" t="s">
        <v>207</v>
      </c>
      <c r="B95" s="72" t="s">
        <v>208</v>
      </c>
      <c r="C95" s="72" t="s">
        <v>5</v>
      </c>
      <c r="D95" s="72" t="s">
        <v>6</v>
      </c>
      <c r="E95" s="72" t="s">
        <v>5</v>
      </c>
      <c r="F95" s="72" t="s">
        <v>6</v>
      </c>
    </row>
    <row r="96" spans="1:6" ht="69.95" customHeight="1" x14ac:dyDescent="0.25">
      <c r="A96" s="72" t="s">
        <v>867</v>
      </c>
      <c r="B96" s="72"/>
      <c r="C96" s="72" t="s">
        <v>40</v>
      </c>
      <c r="D96" s="72"/>
      <c r="E96" s="72" t="s">
        <v>41</v>
      </c>
      <c r="F96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6"/>
  <sheetViews>
    <sheetView showGridLines="0" workbookViewId="0">
      <pane ySplit="4" topLeftCell="A25" activePane="bottomLeft" state="frozen"/>
      <selection pane="bottomLeft" activeCell="A38" sqref="A38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4" t="s">
        <v>108</v>
      </c>
      <c r="B1" s="75"/>
      <c r="C1" s="75"/>
      <c r="D1" s="75"/>
      <c r="E1" s="75"/>
      <c r="F1" s="75"/>
      <c r="G1" s="76"/>
      <c r="H1" s="51" t="str">
        <f>HYPERLINK("[EDEL_Portfolio Monthly Notes 31-Dec-2023.xlsx]Index!A1","Index")</f>
        <v>Index</v>
      </c>
    </row>
    <row r="2" spans="1:8" ht="19.5" customHeight="1" x14ac:dyDescent="0.25">
      <c r="A2" s="74" t="s">
        <v>109</v>
      </c>
      <c r="B2" s="75"/>
      <c r="C2" s="75"/>
      <c r="D2" s="75"/>
      <c r="E2" s="75"/>
      <c r="F2" s="75"/>
      <c r="G2" s="76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119</v>
      </c>
      <c r="B9" s="30"/>
      <c r="C9" s="30"/>
      <c r="D9" s="13"/>
      <c r="E9" s="14"/>
      <c r="F9" s="15"/>
      <c r="G9" s="15"/>
    </row>
    <row r="10" spans="1:8" x14ac:dyDescent="0.25">
      <c r="A10" s="12"/>
      <c r="B10" s="30"/>
      <c r="C10" s="30"/>
      <c r="D10" s="13"/>
      <c r="E10" s="14"/>
      <c r="F10" s="15"/>
      <c r="G10" s="15"/>
    </row>
    <row r="11" spans="1:8" x14ac:dyDescent="0.25">
      <c r="A11" s="16" t="s">
        <v>120</v>
      </c>
      <c r="B11" s="30"/>
      <c r="C11" s="30"/>
      <c r="D11" s="13"/>
      <c r="E11" s="14"/>
      <c r="F11" s="15"/>
      <c r="G11" s="15"/>
    </row>
    <row r="12" spans="1:8" x14ac:dyDescent="0.25">
      <c r="A12" s="12" t="s">
        <v>121</v>
      </c>
      <c r="B12" s="30" t="s">
        <v>122</v>
      </c>
      <c r="C12" s="30" t="s">
        <v>123</v>
      </c>
      <c r="D12" s="13">
        <v>2500000</v>
      </c>
      <c r="E12" s="14">
        <v>2465.92</v>
      </c>
      <c r="F12" s="15">
        <v>6.8099999999999994E-2</v>
      </c>
      <c r="G12" s="15">
        <v>6.9101999999999997E-2</v>
      </c>
    </row>
    <row r="13" spans="1:8" x14ac:dyDescent="0.25">
      <c r="A13" s="12" t="s">
        <v>124</v>
      </c>
      <c r="B13" s="30" t="s">
        <v>125</v>
      </c>
      <c r="C13" s="30" t="s">
        <v>123</v>
      </c>
      <c r="D13" s="13">
        <v>1500000</v>
      </c>
      <c r="E13" s="14">
        <v>1475.53</v>
      </c>
      <c r="F13" s="15">
        <v>4.0800000000000003E-2</v>
      </c>
      <c r="G13" s="15">
        <v>6.8793000000000007E-2</v>
      </c>
    </row>
    <row r="14" spans="1:8" x14ac:dyDescent="0.25">
      <c r="A14" s="16" t="s">
        <v>126</v>
      </c>
      <c r="B14" s="31"/>
      <c r="C14" s="31"/>
      <c r="D14" s="17"/>
      <c r="E14" s="18">
        <v>3941.45</v>
      </c>
      <c r="F14" s="19">
        <v>0.1089</v>
      </c>
      <c r="G14" s="20"/>
    </row>
    <row r="15" spans="1:8" x14ac:dyDescent="0.25">
      <c r="A15" s="16" t="s">
        <v>127</v>
      </c>
      <c r="B15" s="30"/>
      <c r="C15" s="30"/>
      <c r="D15" s="13"/>
      <c r="E15" s="14"/>
      <c r="F15" s="15"/>
      <c r="G15" s="15"/>
    </row>
    <row r="16" spans="1:8" x14ac:dyDescent="0.25">
      <c r="A16" s="12" t="s">
        <v>128</v>
      </c>
      <c r="B16" s="30" t="s">
        <v>129</v>
      </c>
      <c r="C16" s="30" t="s">
        <v>130</v>
      </c>
      <c r="D16" s="13">
        <v>2500000</v>
      </c>
      <c r="E16" s="14">
        <v>2466.7600000000002</v>
      </c>
      <c r="F16" s="15">
        <v>6.8199999999999997E-2</v>
      </c>
      <c r="G16" s="15">
        <v>7.3421E-2</v>
      </c>
    </row>
    <row r="17" spans="1:7" x14ac:dyDescent="0.25">
      <c r="A17" s="12" t="s">
        <v>131</v>
      </c>
      <c r="B17" s="30" t="s">
        <v>132</v>
      </c>
      <c r="C17" s="30" t="s">
        <v>130</v>
      </c>
      <c r="D17" s="13">
        <v>2500000</v>
      </c>
      <c r="E17" s="14">
        <v>2464.0300000000002</v>
      </c>
      <c r="F17" s="15">
        <v>6.8099999999999994E-2</v>
      </c>
      <c r="G17" s="15">
        <v>7.2999999999999995E-2</v>
      </c>
    </row>
    <row r="18" spans="1:7" x14ac:dyDescent="0.25">
      <c r="A18" s="12" t="s">
        <v>133</v>
      </c>
      <c r="B18" s="30" t="s">
        <v>134</v>
      </c>
      <c r="C18" s="30" t="s">
        <v>130</v>
      </c>
      <c r="D18" s="13">
        <v>2500000</v>
      </c>
      <c r="E18" s="14">
        <v>2462.85</v>
      </c>
      <c r="F18" s="15">
        <v>6.8099999999999994E-2</v>
      </c>
      <c r="G18" s="15">
        <v>7.4399000000000007E-2</v>
      </c>
    </row>
    <row r="19" spans="1:7" x14ac:dyDescent="0.25">
      <c r="A19" s="12" t="s">
        <v>135</v>
      </c>
      <c r="B19" s="30" t="s">
        <v>136</v>
      </c>
      <c r="C19" s="30" t="s">
        <v>137</v>
      </c>
      <c r="D19" s="13">
        <v>2500000</v>
      </c>
      <c r="E19" s="14">
        <v>2430.66</v>
      </c>
      <c r="F19" s="15">
        <v>6.7199999999999996E-2</v>
      </c>
      <c r="G19" s="15">
        <v>7.5999999999999998E-2</v>
      </c>
    </row>
    <row r="20" spans="1:7" x14ac:dyDescent="0.25">
      <c r="A20" s="12" t="s">
        <v>138</v>
      </c>
      <c r="B20" s="30" t="s">
        <v>139</v>
      </c>
      <c r="C20" s="30" t="s">
        <v>130</v>
      </c>
      <c r="D20" s="13">
        <v>2500000</v>
      </c>
      <c r="E20" s="14">
        <v>2430.2199999999998</v>
      </c>
      <c r="F20" s="15">
        <v>6.7199999999999996E-2</v>
      </c>
      <c r="G20" s="15">
        <v>7.6498999999999998E-2</v>
      </c>
    </row>
    <row r="21" spans="1:7" x14ac:dyDescent="0.25">
      <c r="A21" s="12" t="s">
        <v>140</v>
      </c>
      <c r="B21" s="30" t="s">
        <v>141</v>
      </c>
      <c r="C21" s="30" t="s">
        <v>130</v>
      </c>
      <c r="D21" s="13">
        <v>2500000</v>
      </c>
      <c r="E21" s="14">
        <v>2424.15</v>
      </c>
      <c r="F21" s="15">
        <v>6.7000000000000004E-2</v>
      </c>
      <c r="G21" s="15">
        <v>7.6649999999999996E-2</v>
      </c>
    </row>
    <row r="22" spans="1:7" x14ac:dyDescent="0.25">
      <c r="A22" s="12" t="s">
        <v>142</v>
      </c>
      <c r="B22" s="30" t="s">
        <v>143</v>
      </c>
      <c r="C22" s="30" t="s">
        <v>137</v>
      </c>
      <c r="D22" s="13">
        <v>2500000</v>
      </c>
      <c r="E22" s="14">
        <v>2417.77</v>
      </c>
      <c r="F22" s="15">
        <v>6.6799999999999998E-2</v>
      </c>
      <c r="G22" s="15">
        <v>7.5699000000000002E-2</v>
      </c>
    </row>
    <row r="23" spans="1:7" x14ac:dyDescent="0.25">
      <c r="A23" s="12" t="s">
        <v>144</v>
      </c>
      <c r="B23" s="30" t="s">
        <v>145</v>
      </c>
      <c r="C23" s="30" t="s">
        <v>146</v>
      </c>
      <c r="D23" s="13">
        <v>2500000</v>
      </c>
      <c r="E23" s="14">
        <v>2416.75</v>
      </c>
      <c r="F23" s="15">
        <v>6.6799999999999998E-2</v>
      </c>
      <c r="G23" s="15">
        <v>7.6201000000000005E-2</v>
      </c>
    </row>
    <row r="24" spans="1:7" x14ac:dyDescent="0.25">
      <c r="A24" s="12" t="s">
        <v>147</v>
      </c>
      <c r="B24" s="30" t="s">
        <v>148</v>
      </c>
      <c r="C24" s="30" t="s">
        <v>130</v>
      </c>
      <c r="D24" s="13">
        <v>2500000</v>
      </c>
      <c r="E24" s="14">
        <v>2374.85</v>
      </c>
      <c r="F24" s="15">
        <v>6.5600000000000006E-2</v>
      </c>
      <c r="G24" s="15">
        <v>7.7249999999999999E-2</v>
      </c>
    </row>
    <row r="25" spans="1:7" x14ac:dyDescent="0.25">
      <c r="A25" s="16" t="s">
        <v>126</v>
      </c>
      <c r="B25" s="31"/>
      <c r="C25" s="31"/>
      <c r="D25" s="17"/>
      <c r="E25" s="18">
        <v>21888.04</v>
      </c>
      <c r="F25" s="19">
        <v>0.60499999999999998</v>
      </c>
      <c r="G25" s="20"/>
    </row>
    <row r="26" spans="1:7" x14ac:dyDescent="0.25">
      <c r="A26" s="12"/>
      <c r="B26" s="30"/>
      <c r="C26" s="30"/>
      <c r="D26" s="13"/>
      <c r="E26" s="14"/>
      <c r="F26" s="15"/>
      <c r="G26" s="15"/>
    </row>
    <row r="27" spans="1:7" x14ac:dyDescent="0.25">
      <c r="A27" s="16" t="s">
        <v>149</v>
      </c>
      <c r="B27" s="30"/>
      <c r="C27" s="30"/>
      <c r="D27" s="13"/>
      <c r="E27" s="14"/>
      <c r="F27" s="15"/>
      <c r="G27" s="15"/>
    </row>
    <row r="28" spans="1:7" x14ac:dyDescent="0.25">
      <c r="A28" s="12" t="s">
        <v>150</v>
      </c>
      <c r="B28" s="30" t="s">
        <v>151</v>
      </c>
      <c r="C28" s="30" t="s">
        <v>130</v>
      </c>
      <c r="D28" s="13">
        <v>2500000</v>
      </c>
      <c r="E28" s="14">
        <v>2490.4</v>
      </c>
      <c r="F28" s="15">
        <v>6.88E-2</v>
      </c>
      <c r="G28" s="15">
        <v>7.8145999999999993E-2</v>
      </c>
    </row>
    <row r="29" spans="1:7" x14ac:dyDescent="0.25">
      <c r="A29" s="12" t="s">
        <v>152</v>
      </c>
      <c r="B29" s="30" t="s">
        <v>153</v>
      </c>
      <c r="C29" s="30" t="s">
        <v>137</v>
      </c>
      <c r="D29" s="13">
        <v>2500000</v>
      </c>
      <c r="E29" s="14">
        <v>2473.4899999999998</v>
      </c>
      <c r="F29" s="15">
        <v>6.8400000000000002E-2</v>
      </c>
      <c r="G29" s="15">
        <v>7.825E-2</v>
      </c>
    </row>
    <row r="30" spans="1:7" x14ac:dyDescent="0.25">
      <c r="A30" s="12" t="s">
        <v>154</v>
      </c>
      <c r="B30" s="30" t="s">
        <v>155</v>
      </c>
      <c r="C30" s="30" t="s">
        <v>130</v>
      </c>
      <c r="D30" s="13">
        <v>2500000</v>
      </c>
      <c r="E30" s="14">
        <v>2470.14</v>
      </c>
      <c r="F30" s="15">
        <v>6.83E-2</v>
      </c>
      <c r="G30" s="15">
        <v>7.3550000000000004E-2</v>
      </c>
    </row>
    <row r="31" spans="1:7" x14ac:dyDescent="0.25">
      <c r="A31" s="12" t="s">
        <v>156</v>
      </c>
      <c r="B31" s="30" t="s">
        <v>157</v>
      </c>
      <c r="C31" s="30" t="s">
        <v>130</v>
      </c>
      <c r="D31" s="13">
        <v>2500000</v>
      </c>
      <c r="E31" s="14">
        <v>2431.64</v>
      </c>
      <c r="F31" s="15">
        <v>6.7199999999999996E-2</v>
      </c>
      <c r="G31" s="15">
        <v>8.0798999999999996E-2</v>
      </c>
    </row>
    <row r="32" spans="1:7" x14ac:dyDescent="0.25">
      <c r="A32" s="16" t="s">
        <v>126</v>
      </c>
      <c r="B32" s="31"/>
      <c r="C32" s="31"/>
      <c r="D32" s="17"/>
      <c r="E32" s="18">
        <v>9865.67</v>
      </c>
      <c r="F32" s="19">
        <v>0.2727</v>
      </c>
      <c r="G32" s="20"/>
    </row>
    <row r="33" spans="1:7" x14ac:dyDescent="0.25">
      <c r="A33" s="12"/>
      <c r="B33" s="30"/>
      <c r="C33" s="30"/>
      <c r="D33" s="13"/>
      <c r="E33" s="14"/>
      <c r="F33" s="15"/>
      <c r="G33" s="15"/>
    </row>
    <row r="34" spans="1:7" x14ac:dyDescent="0.25">
      <c r="A34" s="21" t="s">
        <v>158</v>
      </c>
      <c r="B34" s="32"/>
      <c r="C34" s="32"/>
      <c r="D34" s="22"/>
      <c r="E34" s="18">
        <v>35695.160000000003</v>
      </c>
      <c r="F34" s="19">
        <v>0.98660000000000003</v>
      </c>
      <c r="G34" s="20"/>
    </row>
    <row r="35" spans="1:7" x14ac:dyDescent="0.25">
      <c r="A35" s="12"/>
      <c r="B35" s="30"/>
      <c r="C35" s="30"/>
      <c r="D35" s="13"/>
      <c r="E35" s="14"/>
      <c r="F35" s="15"/>
      <c r="G35" s="15"/>
    </row>
    <row r="36" spans="1:7" x14ac:dyDescent="0.25">
      <c r="A36" s="12"/>
      <c r="B36" s="30"/>
      <c r="C36" s="30"/>
      <c r="D36" s="13"/>
      <c r="E36" s="14"/>
      <c r="F36" s="15"/>
      <c r="G36" s="15"/>
    </row>
    <row r="37" spans="1:7" x14ac:dyDescent="0.25">
      <c r="A37" s="16" t="s">
        <v>159</v>
      </c>
      <c r="B37" s="30"/>
      <c r="C37" s="30"/>
      <c r="D37" s="13"/>
      <c r="E37" s="14"/>
      <c r="F37" s="15"/>
      <c r="G37" s="15"/>
    </row>
    <row r="38" spans="1:7" x14ac:dyDescent="0.25">
      <c r="A38" s="12" t="s">
        <v>160</v>
      </c>
      <c r="B38" s="30" t="s">
        <v>161</v>
      </c>
      <c r="C38" s="30"/>
      <c r="D38" s="13">
        <v>920.35400000000004</v>
      </c>
      <c r="E38" s="14">
        <v>92.8</v>
      </c>
      <c r="F38" s="15">
        <v>2.5999999999999999E-3</v>
      </c>
      <c r="G38" s="15"/>
    </row>
    <row r="39" spans="1:7" x14ac:dyDescent="0.25">
      <c r="A39" s="12"/>
      <c r="B39" s="30"/>
      <c r="C39" s="30"/>
      <c r="D39" s="13"/>
      <c r="E39" s="14"/>
      <c r="F39" s="15"/>
      <c r="G39" s="15"/>
    </row>
    <row r="40" spans="1:7" x14ac:dyDescent="0.25">
      <c r="A40" s="21" t="s">
        <v>158</v>
      </c>
      <c r="B40" s="32"/>
      <c r="C40" s="32"/>
      <c r="D40" s="22"/>
      <c r="E40" s="18">
        <v>92.8</v>
      </c>
      <c r="F40" s="19">
        <v>2.5999999999999999E-3</v>
      </c>
      <c r="G40" s="20"/>
    </row>
    <row r="41" spans="1:7" x14ac:dyDescent="0.25">
      <c r="A41" s="12"/>
      <c r="B41" s="30"/>
      <c r="C41" s="30"/>
      <c r="D41" s="13"/>
      <c r="E41" s="14"/>
      <c r="F41" s="15"/>
      <c r="G41" s="15"/>
    </row>
    <row r="42" spans="1:7" x14ac:dyDescent="0.25">
      <c r="A42" s="16" t="s">
        <v>162</v>
      </c>
      <c r="B42" s="30"/>
      <c r="C42" s="30"/>
      <c r="D42" s="13"/>
      <c r="E42" s="14"/>
      <c r="F42" s="15"/>
      <c r="G42" s="15"/>
    </row>
    <row r="43" spans="1:7" x14ac:dyDescent="0.25">
      <c r="A43" s="12" t="s">
        <v>163</v>
      </c>
      <c r="B43" s="30"/>
      <c r="C43" s="30"/>
      <c r="D43" s="13"/>
      <c r="E43" s="14">
        <v>1560.13</v>
      </c>
      <c r="F43" s="15">
        <v>4.3099999999999999E-2</v>
      </c>
      <c r="G43" s="15">
        <v>6.7793000000000006E-2</v>
      </c>
    </row>
    <row r="44" spans="1:7" x14ac:dyDescent="0.25">
      <c r="A44" s="16" t="s">
        <v>126</v>
      </c>
      <c r="B44" s="31"/>
      <c r="C44" s="31"/>
      <c r="D44" s="17"/>
      <c r="E44" s="18">
        <v>1560.13</v>
      </c>
      <c r="F44" s="19">
        <v>4.3099999999999999E-2</v>
      </c>
      <c r="G44" s="20"/>
    </row>
    <row r="45" spans="1:7" x14ac:dyDescent="0.25">
      <c r="A45" s="12"/>
      <c r="B45" s="30"/>
      <c r="C45" s="30"/>
      <c r="D45" s="13"/>
      <c r="E45" s="14"/>
      <c r="F45" s="15"/>
      <c r="G45" s="15"/>
    </row>
    <row r="46" spans="1:7" x14ac:dyDescent="0.25">
      <c r="A46" s="21" t="s">
        <v>158</v>
      </c>
      <c r="B46" s="32"/>
      <c r="C46" s="32"/>
      <c r="D46" s="22"/>
      <c r="E46" s="18">
        <v>1560.13</v>
      </c>
      <c r="F46" s="19">
        <v>4.3099999999999999E-2</v>
      </c>
      <c r="G46" s="20"/>
    </row>
    <row r="47" spans="1:7" x14ac:dyDescent="0.25">
      <c r="A47" s="12" t="s">
        <v>164</v>
      </c>
      <c r="B47" s="30"/>
      <c r="C47" s="30"/>
      <c r="D47" s="13"/>
      <c r="E47" s="14">
        <v>0.86930909999999995</v>
      </c>
      <c r="F47" s="15">
        <v>2.4000000000000001E-5</v>
      </c>
      <c r="G47" s="15"/>
    </row>
    <row r="48" spans="1:7" x14ac:dyDescent="0.25">
      <c r="A48" s="12" t="s">
        <v>165</v>
      </c>
      <c r="B48" s="30"/>
      <c r="C48" s="30"/>
      <c r="D48" s="13"/>
      <c r="E48" s="23">
        <v>-1162.1693091</v>
      </c>
      <c r="F48" s="24">
        <v>-3.2323999999999999E-2</v>
      </c>
      <c r="G48" s="15">
        <v>6.7793000000000006E-2</v>
      </c>
    </row>
    <row r="49" spans="1:7" x14ac:dyDescent="0.25">
      <c r="A49" s="25" t="s">
        <v>166</v>
      </c>
      <c r="B49" s="33"/>
      <c r="C49" s="33"/>
      <c r="D49" s="26"/>
      <c r="E49" s="27">
        <v>36186.79</v>
      </c>
      <c r="F49" s="28">
        <v>1</v>
      </c>
      <c r="G49" s="28"/>
    </row>
    <row r="51" spans="1:7" x14ac:dyDescent="0.25">
      <c r="A51" s="1" t="s">
        <v>167</v>
      </c>
    </row>
    <row r="52" spans="1:7" x14ac:dyDescent="0.25">
      <c r="A52" s="1" t="s">
        <v>168</v>
      </c>
    </row>
    <row r="54" spans="1:7" x14ac:dyDescent="0.25">
      <c r="A54" s="1" t="s">
        <v>169</v>
      </c>
    </row>
    <row r="55" spans="1:7" x14ac:dyDescent="0.25">
      <c r="A55" s="47" t="s">
        <v>170</v>
      </c>
      <c r="B55" s="34" t="s">
        <v>118</v>
      </c>
    </row>
    <row r="56" spans="1:7" x14ac:dyDescent="0.25">
      <c r="A56" t="s">
        <v>171</v>
      </c>
    </row>
    <row r="57" spans="1:7" x14ac:dyDescent="0.25">
      <c r="A57" t="s">
        <v>172</v>
      </c>
      <c r="B57" t="s">
        <v>173</v>
      </c>
      <c r="C57" t="s">
        <v>173</v>
      </c>
    </row>
    <row r="58" spans="1:7" x14ac:dyDescent="0.25">
      <c r="B58" s="48">
        <v>45260</v>
      </c>
      <c r="C58" s="48">
        <v>45289</v>
      </c>
    </row>
    <row r="59" spans="1:7" x14ac:dyDescent="0.25">
      <c r="A59" t="s">
        <v>174</v>
      </c>
      <c r="B59">
        <v>27.802900000000001</v>
      </c>
      <c r="C59">
        <v>27.958500000000001</v>
      </c>
      <c r="E59" s="2"/>
    </row>
    <row r="60" spans="1:7" x14ac:dyDescent="0.25">
      <c r="A60" t="s">
        <v>175</v>
      </c>
      <c r="B60" t="s">
        <v>176</v>
      </c>
      <c r="C60" t="s">
        <v>176</v>
      </c>
      <c r="E60" s="2"/>
    </row>
    <row r="61" spans="1:7" x14ac:dyDescent="0.25">
      <c r="A61" t="s">
        <v>177</v>
      </c>
      <c r="B61">
        <v>27.8066</v>
      </c>
      <c r="C61">
        <v>27.962199999999999</v>
      </c>
      <c r="E61" s="2"/>
    </row>
    <row r="62" spans="1:7" x14ac:dyDescent="0.25">
      <c r="A62" t="s">
        <v>178</v>
      </c>
      <c r="B62">
        <v>25.930499999999999</v>
      </c>
      <c r="C62">
        <v>26.075600000000001</v>
      </c>
      <c r="E62" s="2"/>
    </row>
    <row r="63" spans="1:7" x14ac:dyDescent="0.25">
      <c r="A63" t="s">
        <v>179</v>
      </c>
      <c r="B63" t="s">
        <v>176</v>
      </c>
      <c r="C63" t="s">
        <v>176</v>
      </c>
      <c r="E63" s="2"/>
    </row>
    <row r="64" spans="1:7" x14ac:dyDescent="0.25">
      <c r="A64" t="s">
        <v>180</v>
      </c>
      <c r="B64">
        <v>21.8156</v>
      </c>
      <c r="C64">
        <v>21.926100000000002</v>
      </c>
      <c r="E64" s="2"/>
    </row>
    <row r="65" spans="1:5" x14ac:dyDescent="0.25">
      <c r="A65" t="s">
        <v>181</v>
      </c>
      <c r="B65" t="s">
        <v>176</v>
      </c>
      <c r="C65" t="s">
        <v>176</v>
      </c>
      <c r="E65" s="2"/>
    </row>
    <row r="66" spans="1:5" x14ac:dyDescent="0.25">
      <c r="A66" t="s">
        <v>182</v>
      </c>
      <c r="B66">
        <v>25.281400000000001</v>
      </c>
      <c r="C66">
        <v>25.409600000000001</v>
      </c>
      <c r="E66" s="2"/>
    </row>
    <row r="67" spans="1:5" x14ac:dyDescent="0.25">
      <c r="A67" t="s">
        <v>183</v>
      </c>
      <c r="B67" t="s">
        <v>176</v>
      </c>
      <c r="C67" t="s">
        <v>176</v>
      </c>
      <c r="E67" s="2"/>
    </row>
    <row r="68" spans="1:5" x14ac:dyDescent="0.25">
      <c r="A68" t="s">
        <v>184</v>
      </c>
      <c r="B68">
        <v>25.492999999999999</v>
      </c>
      <c r="C68">
        <v>25.622199999999999</v>
      </c>
      <c r="E68" s="2"/>
    </row>
    <row r="69" spans="1:5" x14ac:dyDescent="0.25">
      <c r="A69" t="s">
        <v>185</v>
      </c>
      <c r="B69">
        <v>23.979900000000001</v>
      </c>
      <c r="C69">
        <v>24.101500000000001</v>
      </c>
      <c r="E69" s="2"/>
    </row>
    <row r="70" spans="1:5" x14ac:dyDescent="0.25">
      <c r="A70" t="s">
        <v>186</v>
      </c>
      <c r="B70" t="s">
        <v>176</v>
      </c>
      <c r="C70" t="s">
        <v>176</v>
      </c>
      <c r="E70" s="2"/>
    </row>
    <row r="71" spans="1:5" x14ac:dyDescent="0.25">
      <c r="A71" t="s">
        <v>187</v>
      </c>
      <c r="E71" s="2"/>
    </row>
    <row r="73" spans="1:5" x14ac:dyDescent="0.25">
      <c r="A73" t="s">
        <v>188</v>
      </c>
      <c r="B73" s="34" t="s">
        <v>118</v>
      </c>
    </row>
    <row r="74" spans="1:5" x14ac:dyDescent="0.25">
      <c r="A74" t="s">
        <v>189</v>
      </c>
      <c r="B74" s="34" t="s">
        <v>118</v>
      </c>
    </row>
    <row r="75" spans="1:5" ht="30" customHeight="1" x14ac:dyDescent="0.25">
      <c r="A75" s="47" t="s">
        <v>190</v>
      </c>
      <c r="B75" s="34" t="s">
        <v>118</v>
      </c>
    </row>
    <row r="76" spans="1:5" ht="30" customHeight="1" x14ac:dyDescent="0.25">
      <c r="A76" s="47" t="s">
        <v>191</v>
      </c>
      <c r="B76" s="34" t="s">
        <v>118</v>
      </c>
    </row>
    <row r="77" spans="1:5" x14ac:dyDescent="0.25">
      <c r="A77" t="s">
        <v>192</v>
      </c>
      <c r="B77" s="49">
        <f>+B91</f>
        <v>0.29415458025384128</v>
      </c>
    </row>
    <row r="78" spans="1:5" ht="45" customHeight="1" x14ac:dyDescent="0.25">
      <c r="A78" s="47" t="s">
        <v>193</v>
      </c>
      <c r="B78" s="34" t="s">
        <v>118</v>
      </c>
    </row>
    <row r="79" spans="1:5" ht="30" customHeight="1" x14ac:dyDescent="0.25">
      <c r="A79" s="47" t="s">
        <v>194</v>
      </c>
      <c r="B79" s="34" t="s">
        <v>118</v>
      </c>
    </row>
    <row r="80" spans="1:5" ht="30" customHeight="1" x14ac:dyDescent="0.25">
      <c r="A80" s="47" t="s">
        <v>195</v>
      </c>
      <c r="B80" s="34" t="s">
        <v>118</v>
      </c>
    </row>
    <row r="81" spans="1:6" x14ac:dyDescent="0.25">
      <c r="A81" t="s">
        <v>196</v>
      </c>
      <c r="B81" s="34" t="s">
        <v>118</v>
      </c>
    </row>
    <row r="82" spans="1:6" x14ac:dyDescent="0.25">
      <c r="A82" t="s">
        <v>197</v>
      </c>
      <c r="B82" s="34" t="s">
        <v>118</v>
      </c>
    </row>
    <row r="84" spans="1:6" x14ac:dyDescent="0.25">
      <c r="A84" t="s">
        <v>198</v>
      </c>
    </row>
    <row r="85" spans="1:6" ht="30" customHeight="1" x14ac:dyDescent="0.25">
      <c r="A85" s="56" t="s">
        <v>199</v>
      </c>
      <c r="B85" s="57" t="s">
        <v>200</v>
      </c>
    </row>
    <row r="86" spans="1:6" x14ac:dyDescent="0.25">
      <c r="A86" s="56" t="s">
        <v>201</v>
      </c>
      <c r="B86" s="56" t="s">
        <v>202</v>
      </c>
    </row>
    <row r="87" spans="1:6" x14ac:dyDescent="0.25">
      <c r="A87" s="56"/>
      <c r="B87" s="56"/>
    </row>
    <row r="88" spans="1:6" x14ac:dyDescent="0.25">
      <c r="A88" s="56" t="s">
        <v>203</v>
      </c>
      <c r="B88" s="58">
        <v>7.5089567299933613</v>
      </c>
    </row>
    <row r="89" spans="1:6" x14ac:dyDescent="0.25">
      <c r="A89" s="56"/>
      <c r="B89" s="56"/>
    </row>
    <row r="90" spans="1:6" x14ac:dyDescent="0.25">
      <c r="A90" s="56" t="s">
        <v>204</v>
      </c>
      <c r="B90" s="59">
        <v>0.29699999999999999</v>
      </c>
    </row>
    <row r="91" spans="1:6" x14ac:dyDescent="0.25">
      <c r="A91" s="56" t="s">
        <v>205</v>
      </c>
      <c r="B91" s="59">
        <v>0.29415458025384128</v>
      </c>
    </row>
    <row r="92" spans="1:6" x14ac:dyDescent="0.25">
      <c r="A92" s="56"/>
      <c r="B92" s="56"/>
    </row>
    <row r="93" spans="1:6" x14ac:dyDescent="0.25">
      <c r="A93" s="56" t="s">
        <v>206</v>
      </c>
      <c r="B93" s="60">
        <v>45291</v>
      </c>
    </row>
    <row r="95" spans="1:6" ht="69.95" customHeight="1" x14ac:dyDescent="0.25">
      <c r="A95" s="72" t="s">
        <v>207</v>
      </c>
      <c r="B95" s="72" t="s">
        <v>208</v>
      </c>
      <c r="C95" s="72" t="s">
        <v>5</v>
      </c>
      <c r="D95" s="72" t="s">
        <v>6</v>
      </c>
      <c r="E95" s="72" t="s">
        <v>5</v>
      </c>
      <c r="F95" s="72" t="s">
        <v>6</v>
      </c>
    </row>
    <row r="96" spans="1:6" ht="69.95" customHeight="1" x14ac:dyDescent="0.25">
      <c r="A96" s="72" t="s">
        <v>200</v>
      </c>
      <c r="B96" s="72"/>
      <c r="C96" s="72" t="s">
        <v>8</v>
      </c>
      <c r="D96" s="72"/>
      <c r="E96" s="72" t="s">
        <v>9</v>
      </c>
      <c r="F96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122"/>
  <sheetViews>
    <sheetView showGridLines="0" workbookViewId="0">
      <pane ySplit="4" topLeftCell="A5" activePane="bottomLeft" state="frozen"/>
      <selection pane="bottomLeft" activeCell="A9" sqref="A9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4" t="s">
        <v>869</v>
      </c>
      <c r="B1" s="75"/>
      <c r="C1" s="75"/>
      <c r="D1" s="75"/>
      <c r="E1" s="75"/>
      <c r="F1" s="75"/>
      <c r="G1" s="76"/>
      <c r="H1" s="51" t="str">
        <f>HYPERLINK("[EDEL_Portfolio Monthly Notes 31-Dec-2023.xlsx]Index!A1","Index")</f>
        <v>Index</v>
      </c>
    </row>
    <row r="2" spans="1:8" ht="19.5" customHeight="1" x14ac:dyDescent="0.25">
      <c r="A2" s="74" t="s">
        <v>870</v>
      </c>
      <c r="B2" s="75"/>
      <c r="C2" s="75"/>
      <c r="D2" s="75"/>
      <c r="E2" s="75"/>
      <c r="F2" s="75"/>
      <c r="G2" s="76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211</v>
      </c>
      <c r="B9" s="30"/>
      <c r="C9" s="30"/>
      <c r="D9" s="13"/>
      <c r="E9" s="14"/>
      <c r="F9" s="15"/>
      <c r="G9" s="15"/>
    </row>
    <row r="10" spans="1:8" x14ac:dyDescent="0.25">
      <c r="A10" s="16" t="s">
        <v>212</v>
      </c>
      <c r="B10" s="30"/>
      <c r="C10" s="30"/>
      <c r="D10" s="13"/>
      <c r="E10" s="14"/>
      <c r="F10" s="15"/>
      <c r="G10" s="15"/>
    </row>
    <row r="11" spans="1:8" x14ac:dyDescent="0.25">
      <c r="A11" s="12" t="s">
        <v>871</v>
      </c>
      <c r="B11" s="30" t="s">
        <v>872</v>
      </c>
      <c r="C11" s="30" t="s">
        <v>218</v>
      </c>
      <c r="D11" s="13">
        <v>21000000</v>
      </c>
      <c r="E11" s="14">
        <v>20153.87</v>
      </c>
      <c r="F11" s="15">
        <v>6.0699999999999997E-2</v>
      </c>
      <c r="G11" s="15">
        <v>7.6249999999999998E-2</v>
      </c>
    </row>
    <row r="12" spans="1:8" x14ac:dyDescent="0.25">
      <c r="A12" s="12" t="s">
        <v>873</v>
      </c>
      <c r="B12" s="30" t="s">
        <v>874</v>
      </c>
      <c r="C12" s="30" t="s">
        <v>218</v>
      </c>
      <c r="D12" s="13">
        <v>20000000</v>
      </c>
      <c r="E12" s="14">
        <v>19857.66</v>
      </c>
      <c r="F12" s="15">
        <v>5.9799999999999999E-2</v>
      </c>
      <c r="G12" s="15">
        <v>7.6200000000000004E-2</v>
      </c>
    </row>
    <row r="13" spans="1:8" x14ac:dyDescent="0.25">
      <c r="A13" s="12" t="s">
        <v>875</v>
      </c>
      <c r="B13" s="30" t="s">
        <v>876</v>
      </c>
      <c r="C13" s="30" t="s">
        <v>218</v>
      </c>
      <c r="D13" s="13">
        <v>19500000</v>
      </c>
      <c r="E13" s="14">
        <v>19606.28</v>
      </c>
      <c r="F13" s="15">
        <v>5.8999999999999997E-2</v>
      </c>
      <c r="G13" s="15">
        <v>7.6350000000000001E-2</v>
      </c>
    </row>
    <row r="14" spans="1:8" x14ac:dyDescent="0.25">
      <c r="A14" s="12" t="s">
        <v>877</v>
      </c>
      <c r="B14" s="30" t="s">
        <v>878</v>
      </c>
      <c r="C14" s="30" t="s">
        <v>218</v>
      </c>
      <c r="D14" s="13">
        <v>16000000</v>
      </c>
      <c r="E14" s="14">
        <v>15846.7</v>
      </c>
      <c r="F14" s="15">
        <v>4.7699999999999999E-2</v>
      </c>
      <c r="G14" s="15">
        <v>7.6768000000000003E-2</v>
      </c>
    </row>
    <row r="15" spans="1:8" x14ac:dyDescent="0.25">
      <c r="A15" s="12" t="s">
        <v>879</v>
      </c>
      <c r="B15" s="30" t="s">
        <v>880</v>
      </c>
      <c r="C15" s="30" t="s">
        <v>218</v>
      </c>
      <c r="D15" s="13">
        <v>15000000</v>
      </c>
      <c r="E15" s="14">
        <v>15089.69</v>
      </c>
      <c r="F15" s="15">
        <v>4.5400000000000003E-2</v>
      </c>
      <c r="G15" s="15">
        <v>7.6797000000000004E-2</v>
      </c>
    </row>
    <row r="16" spans="1:8" x14ac:dyDescent="0.25">
      <c r="A16" s="12" t="s">
        <v>881</v>
      </c>
      <c r="B16" s="30" t="s">
        <v>882</v>
      </c>
      <c r="C16" s="30" t="s">
        <v>218</v>
      </c>
      <c r="D16" s="13">
        <v>11000000</v>
      </c>
      <c r="E16" s="14">
        <v>11068.88</v>
      </c>
      <c r="F16" s="15">
        <v>3.3300000000000003E-2</v>
      </c>
      <c r="G16" s="15">
        <v>7.6450000000000004E-2</v>
      </c>
    </row>
    <row r="17" spans="1:7" x14ac:dyDescent="0.25">
      <c r="A17" s="12" t="s">
        <v>883</v>
      </c>
      <c r="B17" s="30" t="s">
        <v>884</v>
      </c>
      <c r="C17" s="30" t="s">
        <v>218</v>
      </c>
      <c r="D17" s="13">
        <v>10500000</v>
      </c>
      <c r="E17" s="14">
        <v>10506.77</v>
      </c>
      <c r="F17" s="15">
        <v>3.1600000000000003E-2</v>
      </c>
      <c r="G17" s="15">
        <v>7.7706999999999998E-2</v>
      </c>
    </row>
    <row r="18" spans="1:7" x14ac:dyDescent="0.25">
      <c r="A18" s="12" t="s">
        <v>885</v>
      </c>
      <c r="B18" s="30" t="s">
        <v>886</v>
      </c>
      <c r="C18" s="30" t="s">
        <v>218</v>
      </c>
      <c r="D18" s="13">
        <v>9200000</v>
      </c>
      <c r="E18" s="14">
        <v>9253.93</v>
      </c>
      <c r="F18" s="15">
        <v>2.7900000000000001E-2</v>
      </c>
      <c r="G18" s="15">
        <v>7.7200000000000005E-2</v>
      </c>
    </row>
    <row r="19" spans="1:7" x14ac:dyDescent="0.25">
      <c r="A19" s="12" t="s">
        <v>887</v>
      </c>
      <c r="B19" s="30" t="s">
        <v>888</v>
      </c>
      <c r="C19" s="30" t="s">
        <v>218</v>
      </c>
      <c r="D19" s="13">
        <v>4000000</v>
      </c>
      <c r="E19" s="14">
        <v>3978.34</v>
      </c>
      <c r="F19" s="15">
        <v>1.2E-2</v>
      </c>
      <c r="G19" s="15">
        <v>7.7499999999999999E-2</v>
      </c>
    </row>
    <row r="20" spans="1:7" x14ac:dyDescent="0.25">
      <c r="A20" s="12" t="s">
        <v>889</v>
      </c>
      <c r="B20" s="30" t="s">
        <v>890</v>
      </c>
      <c r="C20" s="30" t="s">
        <v>218</v>
      </c>
      <c r="D20" s="13">
        <v>3000000</v>
      </c>
      <c r="E20" s="14">
        <v>2969.84</v>
      </c>
      <c r="F20" s="15">
        <v>8.8999999999999999E-3</v>
      </c>
      <c r="G20" s="15">
        <v>7.6200000000000004E-2</v>
      </c>
    </row>
    <row r="21" spans="1:7" x14ac:dyDescent="0.25">
      <c r="A21" s="12" t="s">
        <v>891</v>
      </c>
      <c r="B21" s="30" t="s">
        <v>892</v>
      </c>
      <c r="C21" s="30" t="s">
        <v>215</v>
      </c>
      <c r="D21" s="13">
        <v>3000000</v>
      </c>
      <c r="E21" s="14">
        <v>2958.6</v>
      </c>
      <c r="F21" s="15">
        <v>8.8999999999999999E-3</v>
      </c>
      <c r="G21" s="15">
        <v>7.6349E-2</v>
      </c>
    </row>
    <row r="22" spans="1:7" x14ac:dyDescent="0.25">
      <c r="A22" s="12" t="s">
        <v>893</v>
      </c>
      <c r="B22" s="30" t="s">
        <v>894</v>
      </c>
      <c r="C22" s="30" t="s">
        <v>218</v>
      </c>
      <c r="D22" s="13">
        <v>2700000</v>
      </c>
      <c r="E22" s="14">
        <v>2753.23</v>
      </c>
      <c r="F22" s="15">
        <v>8.3000000000000001E-3</v>
      </c>
      <c r="G22" s="15">
        <v>7.5739000000000001E-2</v>
      </c>
    </row>
    <row r="23" spans="1:7" x14ac:dyDescent="0.25">
      <c r="A23" s="12" t="s">
        <v>895</v>
      </c>
      <c r="B23" s="30" t="s">
        <v>896</v>
      </c>
      <c r="C23" s="30" t="s">
        <v>218</v>
      </c>
      <c r="D23" s="13">
        <v>2500000</v>
      </c>
      <c r="E23" s="14">
        <v>2574.27</v>
      </c>
      <c r="F23" s="15">
        <v>7.7999999999999996E-3</v>
      </c>
      <c r="G23" s="15">
        <v>7.6100000000000001E-2</v>
      </c>
    </row>
    <row r="24" spans="1:7" x14ac:dyDescent="0.25">
      <c r="A24" s="12" t="s">
        <v>897</v>
      </c>
      <c r="B24" s="30" t="s">
        <v>898</v>
      </c>
      <c r="C24" s="30" t="s">
        <v>218</v>
      </c>
      <c r="D24" s="13">
        <v>2500000</v>
      </c>
      <c r="E24" s="14">
        <v>2485.5700000000002</v>
      </c>
      <c r="F24" s="15">
        <v>7.4999999999999997E-3</v>
      </c>
      <c r="G24" s="15">
        <v>7.7499999999999999E-2</v>
      </c>
    </row>
    <row r="25" spans="1:7" x14ac:dyDescent="0.25">
      <c r="A25" s="12" t="s">
        <v>899</v>
      </c>
      <c r="B25" s="30" t="s">
        <v>900</v>
      </c>
      <c r="C25" s="30" t="s">
        <v>229</v>
      </c>
      <c r="D25" s="13">
        <v>2060000</v>
      </c>
      <c r="E25" s="14">
        <v>2149.4</v>
      </c>
      <c r="F25" s="15">
        <v>6.4999999999999997E-3</v>
      </c>
      <c r="G25" s="15">
        <v>7.6450000000000004E-2</v>
      </c>
    </row>
    <row r="26" spans="1:7" x14ac:dyDescent="0.25">
      <c r="A26" s="12" t="s">
        <v>901</v>
      </c>
      <c r="B26" s="30" t="s">
        <v>902</v>
      </c>
      <c r="C26" s="30" t="s">
        <v>229</v>
      </c>
      <c r="D26" s="13">
        <v>2000000</v>
      </c>
      <c r="E26" s="14">
        <v>1993.71</v>
      </c>
      <c r="F26" s="15">
        <v>6.0000000000000001E-3</v>
      </c>
      <c r="G26" s="15">
        <v>7.6100000000000001E-2</v>
      </c>
    </row>
    <row r="27" spans="1:7" x14ac:dyDescent="0.25">
      <c r="A27" s="12" t="s">
        <v>903</v>
      </c>
      <c r="B27" s="30" t="s">
        <v>904</v>
      </c>
      <c r="C27" s="30" t="s">
        <v>218</v>
      </c>
      <c r="D27" s="13">
        <v>500000</v>
      </c>
      <c r="E27" s="14">
        <v>518.63</v>
      </c>
      <c r="F27" s="15">
        <v>1.6000000000000001E-3</v>
      </c>
      <c r="G27" s="15">
        <v>7.5850000000000001E-2</v>
      </c>
    </row>
    <row r="28" spans="1:7" x14ac:dyDescent="0.25">
      <c r="A28" s="12" t="s">
        <v>905</v>
      </c>
      <c r="B28" s="30" t="s">
        <v>906</v>
      </c>
      <c r="C28" s="30" t="s">
        <v>218</v>
      </c>
      <c r="D28" s="13">
        <v>500000</v>
      </c>
      <c r="E28" s="14">
        <v>479.17</v>
      </c>
      <c r="F28" s="15">
        <v>1.4E-3</v>
      </c>
      <c r="G28" s="15">
        <v>7.6149999999999995E-2</v>
      </c>
    </row>
    <row r="29" spans="1:7" x14ac:dyDescent="0.25">
      <c r="A29" s="16" t="s">
        <v>126</v>
      </c>
      <c r="B29" s="31"/>
      <c r="C29" s="31"/>
      <c r="D29" s="17"/>
      <c r="E29" s="18">
        <v>144244.54</v>
      </c>
      <c r="F29" s="19">
        <v>0.43430000000000002</v>
      </c>
      <c r="G29" s="20"/>
    </row>
    <row r="30" spans="1:7" x14ac:dyDescent="0.25">
      <c r="A30" s="12"/>
      <c r="B30" s="30"/>
      <c r="C30" s="30"/>
      <c r="D30" s="13"/>
      <c r="E30" s="14"/>
      <c r="F30" s="15"/>
      <c r="G30" s="15"/>
    </row>
    <row r="31" spans="1:7" x14ac:dyDescent="0.25">
      <c r="A31" s="16" t="s">
        <v>296</v>
      </c>
      <c r="B31" s="30"/>
      <c r="C31" s="30"/>
      <c r="D31" s="13"/>
      <c r="E31" s="14"/>
      <c r="F31" s="15"/>
      <c r="G31" s="15"/>
    </row>
    <row r="32" spans="1:7" x14ac:dyDescent="0.25">
      <c r="A32" s="12" t="s">
        <v>907</v>
      </c>
      <c r="B32" s="30" t="s">
        <v>908</v>
      </c>
      <c r="C32" s="30" t="s">
        <v>123</v>
      </c>
      <c r="D32" s="13">
        <v>10500000</v>
      </c>
      <c r="E32" s="14">
        <v>10146.14</v>
      </c>
      <c r="F32" s="15">
        <v>3.0599999999999999E-2</v>
      </c>
      <c r="G32" s="15">
        <v>7.1773620225000001E-2</v>
      </c>
    </row>
    <row r="33" spans="1:7" x14ac:dyDescent="0.25">
      <c r="A33" s="16" t="s">
        <v>126</v>
      </c>
      <c r="B33" s="31"/>
      <c r="C33" s="31"/>
      <c r="D33" s="17"/>
      <c r="E33" s="18">
        <v>10146.14</v>
      </c>
      <c r="F33" s="19">
        <v>3.0599999999999999E-2</v>
      </c>
      <c r="G33" s="20"/>
    </row>
    <row r="34" spans="1:7" x14ac:dyDescent="0.25">
      <c r="A34" s="16" t="s">
        <v>674</v>
      </c>
      <c r="B34" s="30"/>
      <c r="C34" s="30"/>
      <c r="D34" s="13"/>
      <c r="E34" s="14"/>
      <c r="F34" s="15"/>
      <c r="G34" s="15"/>
    </row>
    <row r="35" spans="1:7" x14ac:dyDescent="0.25">
      <c r="A35" s="12" t="s">
        <v>909</v>
      </c>
      <c r="B35" s="30" t="s">
        <v>910</v>
      </c>
      <c r="C35" s="30" t="s">
        <v>123</v>
      </c>
      <c r="D35" s="13">
        <v>23000000</v>
      </c>
      <c r="E35" s="14">
        <v>22462.1</v>
      </c>
      <c r="F35" s="15">
        <v>6.7599999999999993E-2</v>
      </c>
      <c r="G35" s="15">
        <v>7.5349297090000003E-2</v>
      </c>
    </row>
    <row r="36" spans="1:7" x14ac:dyDescent="0.25">
      <c r="A36" s="12" t="s">
        <v>911</v>
      </c>
      <c r="B36" s="30" t="s">
        <v>912</v>
      </c>
      <c r="C36" s="30" t="s">
        <v>123</v>
      </c>
      <c r="D36" s="13">
        <v>10500000</v>
      </c>
      <c r="E36" s="14">
        <v>10586.49</v>
      </c>
      <c r="F36" s="15">
        <v>3.1899999999999998E-2</v>
      </c>
      <c r="G36" s="15">
        <v>7.6171787768999993E-2</v>
      </c>
    </row>
    <row r="37" spans="1:7" x14ac:dyDescent="0.25">
      <c r="A37" s="12" t="s">
        <v>913</v>
      </c>
      <c r="B37" s="30" t="s">
        <v>914</v>
      </c>
      <c r="C37" s="30" t="s">
        <v>123</v>
      </c>
      <c r="D37" s="13">
        <v>10000000</v>
      </c>
      <c r="E37" s="14">
        <v>9935.64</v>
      </c>
      <c r="F37" s="15">
        <v>2.9899999999999999E-2</v>
      </c>
      <c r="G37" s="15">
        <v>7.5739240861999998E-2</v>
      </c>
    </row>
    <row r="38" spans="1:7" x14ac:dyDescent="0.25">
      <c r="A38" s="12" t="s">
        <v>915</v>
      </c>
      <c r="B38" s="30" t="s">
        <v>916</v>
      </c>
      <c r="C38" s="30" t="s">
        <v>123</v>
      </c>
      <c r="D38" s="13">
        <v>9500000</v>
      </c>
      <c r="E38" s="14">
        <v>9590.32</v>
      </c>
      <c r="F38" s="15">
        <v>2.8899999999999999E-2</v>
      </c>
      <c r="G38" s="15">
        <v>7.5938388349999997E-2</v>
      </c>
    </row>
    <row r="39" spans="1:7" x14ac:dyDescent="0.25">
      <c r="A39" s="12" t="s">
        <v>917</v>
      </c>
      <c r="B39" s="30" t="s">
        <v>918</v>
      </c>
      <c r="C39" s="30" t="s">
        <v>123</v>
      </c>
      <c r="D39" s="13">
        <v>9000000</v>
      </c>
      <c r="E39" s="14">
        <v>9106.58</v>
      </c>
      <c r="F39" s="15">
        <v>2.7400000000000001E-2</v>
      </c>
      <c r="G39" s="15">
        <v>7.5698791281000002E-2</v>
      </c>
    </row>
    <row r="40" spans="1:7" x14ac:dyDescent="0.25">
      <c r="A40" s="12" t="s">
        <v>919</v>
      </c>
      <c r="B40" s="30" t="s">
        <v>920</v>
      </c>
      <c r="C40" s="30" t="s">
        <v>123</v>
      </c>
      <c r="D40" s="13">
        <v>7500000</v>
      </c>
      <c r="E40" s="14">
        <v>7684.5</v>
      </c>
      <c r="F40" s="15">
        <v>2.3099999999999999E-2</v>
      </c>
      <c r="G40" s="15">
        <v>7.5803546890000004E-2</v>
      </c>
    </row>
    <row r="41" spans="1:7" x14ac:dyDescent="0.25">
      <c r="A41" s="12" t="s">
        <v>921</v>
      </c>
      <c r="B41" s="30" t="s">
        <v>922</v>
      </c>
      <c r="C41" s="30" t="s">
        <v>123</v>
      </c>
      <c r="D41" s="13">
        <v>7500000</v>
      </c>
      <c r="E41" s="14">
        <v>7565.06</v>
      </c>
      <c r="F41" s="15">
        <v>2.2800000000000001E-2</v>
      </c>
      <c r="G41" s="15">
        <v>7.5698791281000002E-2</v>
      </c>
    </row>
    <row r="42" spans="1:7" x14ac:dyDescent="0.25">
      <c r="A42" s="12" t="s">
        <v>923</v>
      </c>
      <c r="B42" s="30" t="s">
        <v>924</v>
      </c>
      <c r="C42" s="30" t="s">
        <v>123</v>
      </c>
      <c r="D42" s="13">
        <v>6500000</v>
      </c>
      <c r="E42" s="14">
        <v>6581.16</v>
      </c>
      <c r="F42" s="15">
        <v>1.9800000000000002E-2</v>
      </c>
      <c r="G42" s="15">
        <v>7.6079462306000004E-2</v>
      </c>
    </row>
    <row r="43" spans="1:7" x14ac:dyDescent="0.25">
      <c r="A43" s="12" t="s">
        <v>925</v>
      </c>
      <c r="B43" s="30" t="s">
        <v>926</v>
      </c>
      <c r="C43" s="30" t="s">
        <v>123</v>
      </c>
      <c r="D43" s="13">
        <v>6000000</v>
      </c>
      <c r="E43" s="14">
        <v>6050.9</v>
      </c>
      <c r="F43" s="15">
        <v>1.8200000000000001E-2</v>
      </c>
      <c r="G43" s="15">
        <v>7.6079462306000004E-2</v>
      </c>
    </row>
    <row r="44" spans="1:7" x14ac:dyDescent="0.25">
      <c r="A44" s="12" t="s">
        <v>815</v>
      </c>
      <c r="B44" s="30" t="s">
        <v>816</v>
      </c>
      <c r="C44" s="30" t="s">
        <v>123</v>
      </c>
      <c r="D44" s="13">
        <v>6000000</v>
      </c>
      <c r="E44" s="14">
        <v>6027.52</v>
      </c>
      <c r="F44" s="15">
        <v>1.8200000000000001E-2</v>
      </c>
      <c r="G44" s="15">
        <v>7.5556705190000004E-2</v>
      </c>
    </row>
    <row r="45" spans="1:7" x14ac:dyDescent="0.25">
      <c r="A45" s="12" t="s">
        <v>927</v>
      </c>
      <c r="B45" s="30" t="s">
        <v>928</v>
      </c>
      <c r="C45" s="30" t="s">
        <v>123</v>
      </c>
      <c r="D45" s="13">
        <v>5500000</v>
      </c>
      <c r="E45" s="14">
        <v>5524.92</v>
      </c>
      <c r="F45" s="15">
        <v>1.66E-2</v>
      </c>
      <c r="G45" s="15">
        <v>7.5784877200000003E-2</v>
      </c>
    </row>
    <row r="46" spans="1:7" x14ac:dyDescent="0.25">
      <c r="A46" s="12" t="s">
        <v>929</v>
      </c>
      <c r="B46" s="30" t="s">
        <v>930</v>
      </c>
      <c r="C46" s="30" t="s">
        <v>123</v>
      </c>
      <c r="D46" s="13">
        <v>5500000</v>
      </c>
      <c r="E46" s="14">
        <v>5521.16</v>
      </c>
      <c r="F46" s="15">
        <v>1.66E-2</v>
      </c>
      <c r="G46" s="15">
        <v>7.5835700625000002E-2</v>
      </c>
    </row>
    <row r="47" spans="1:7" x14ac:dyDescent="0.25">
      <c r="A47" s="12" t="s">
        <v>931</v>
      </c>
      <c r="B47" s="30" t="s">
        <v>932</v>
      </c>
      <c r="C47" s="30" t="s">
        <v>123</v>
      </c>
      <c r="D47" s="13">
        <v>5000000</v>
      </c>
      <c r="E47" s="14">
        <v>5040.8500000000004</v>
      </c>
      <c r="F47" s="15">
        <v>1.52E-2</v>
      </c>
      <c r="G47" s="15">
        <v>7.5783840000000005E-2</v>
      </c>
    </row>
    <row r="48" spans="1:7" x14ac:dyDescent="0.25">
      <c r="A48" s="12" t="s">
        <v>933</v>
      </c>
      <c r="B48" s="30" t="s">
        <v>934</v>
      </c>
      <c r="C48" s="30" t="s">
        <v>123</v>
      </c>
      <c r="D48" s="13">
        <v>5000000</v>
      </c>
      <c r="E48" s="14">
        <v>5025.49</v>
      </c>
      <c r="F48" s="15">
        <v>1.5100000000000001E-2</v>
      </c>
      <c r="G48" s="15">
        <v>7.5930090170000006E-2</v>
      </c>
    </row>
    <row r="49" spans="1:7" x14ac:dyDescent="0.25">
      <c r="A49" s="12" t="s">
        <v>935</v>
      </c>
      <c r="B49" s="30" t="s">
        <v>936</v>
      </c>
      <c r="C49" s="30" t="s">
        <v>123</v>
      </c>
      <c r="D49" s="13">
        <v>5000000</v>
      </c>
      <c r="E49" s="14">
        <v>5021.79</v>
      </c>
      <c r="F49" s="15">
        <v>1.5100000000000001E-2</v>
      </c>
      <c r="G49" s="15">
        <v>7.5849184592000005E-2</v>
      </c>
    </row>
    <row r="50" spans="1:7" x14ac:dyDescent="0.25">
      <c r="A50" s="12" t="s">
        <v>937</v>
      </c>
      <c r="B50" s="30" t="s">
        <v>938</v>
      </c>
      <c r="C50" s="30" t="s">
        <v>123</v>
      </c>
      <c r="D50" s="13">
        <v>5000000</v>
      </c>
      <c r="E50" s="14">
        <v>5017.9799999999996</v>
      </c>
      <c r="F50" s="15">
        <v>1.5100000000000001E-2</v>
      </c>
      <c r="G50" s="15">
        <v>7.5930090170000006E-2</v>
      </c>
    </row>
    <row r="51" spans="1:7" x14ac:dyDescent="0.25">
      <c r="A51" s="12" t="s">
        <v>939</v>
      </c>
      <c r="B51" s="30" t="s">
        <v>940</v>
      </c>
      <c r="C51" s="30" t="s">
        <v>123</v>
      </c>
      <c r="D51" s="13">
        <v>5000000</v>
      </c>
      <c r="E51" s="14">
        <v>5015.54</v>
      </c>
      <c r="F51" s="15">
        <v>1.5100000000000001E-2</v>
      </c>
      <c r="G51" s="15">
        <v>7.5800435264000002E-2</v>
      </c>
    </row>
    <row r="52" spans="1:7" x14ac:dyDescent="0.25">
      <c r="A52" s="12" t="s">
        <v>941</v>
      </c>
      <c r="B52" s="30" t="s">
        <v>942</v>
      </c>
      <c r="C52" s="30" t="s">
        <v>123</v>
      </c>
      <c r="D52" s="13">
        <v>5000000</v>
      </c>
      <c r="E52" s="14">
        <v>4994.7</v>
      </c>
      <c r="F52" s="15">
        <v>1.4999999999999999E-2</v>
      </c>
      <c r="G52" s="15">
        <v>7.5643822555999995E-2</v>
      </c>
    </row>
    <row r="53" spans="1:7" x14ac:dyDescent="0.25">
      <c r="A53" s="12" t="s">
        <v>943</v>
      </c>
      <c r="B53" s="30" t="s">
        <v>944</v>
      </c>
      <c r="C53" s="30" t="s">
        <v>123</v>
      </c>
      <c r="D53" s="13">
        <v>4500000</v>
      </c>
      <c r="E53" s="14">
        <v>4513.3100000000004</v>
      </c>
      <c r="F53" s="15">
        <v>1.3599999999999999E-2</v>
      </c>
      <c r="G53" s="15">
        <v>7.6170750381999996E-2</v>
      </c>
    </row>
    <row r="54" spans="1:7" x14ac:dyDescent="0.25">
      <c r="A54" s="12" t="s">
        <v>945</v>
      </c>
      <c r="B54" s="30" t="s">
        <v>946</v>
      </c>
      <c r="C54" s="30" t="s">
        <v>123</v>
      </c>
      <c r="D54" s="13">
        <v>4500000</v>
      </c>
      <c r="E54" s="14">
        <v>4408.41</v>
      </c>
      <c r="F54" s="15">
        <v>1.3299999999999999E-2</v>
      </c>
      <c r="G54" s="15">
        <v>7.5730943450000004E-2</v>
      </c>
    </row>
    <row r="55" spans="1:7" x14ac:dyDescent="0.25">
      <c r="A55" s="12" t="s">
        <v>947</v>
      </c>
      <c r="B55" s="30" t="s">
        <v>948</v>
      </c>
      <c r="C55" s="30" t="s">
        <v>123</v>
      </c>
      <c r="D55" s="13">
        <v>4000000</v>
      </c>
      <c r="E55" s="14">
        <v>4019.14</v>
      </c>
      <c r="F55" s="15">
        <v>1.21E-2</v>
      </c>
      <c r="G55" s="15">
        <v>7.5791100412000004E-2</v>
      </c>
    </row>
    <row r="56" spans="1:7" x14ac:dyDescent="0.25">
      <c r="A56" s="12" t="s">
        <v>949</v>
      </c>
      <c r="B56" s="30" t="s">
        <v>950</v>
      </c>
      <c r="C56" s="30" t="s">
        <v>123</v>
      </c>
      <c r="D56" s="13">
        <v>2500000</v>
      </c>
      <c r="E56" s="14">
        <v>2528.33</v>
      </c>
      <c r="F56" s="15">
        <v>7.6E-3</v>
      </c>
      <c r="G56" s="15">
        <v>7.5783840000000005E-2</v>
      </c>
    </row>
    <row r="57" spans="1:7" x14ac:dyDescent="0.25">
      <c r="A57" s="12" t="s">
        <v>951</v>
      </c>
      <c r="B57" s="30" t="s">
        <v>952</v>
      </c>
      <c r="C57" s="30" t="s">
        <v>123</v>
      </c>
      <c r="D57" s="13">
        <v>2500000</v>
      </c>
      <c r="E57" s="14">
        <v>2510.7800000000002</v>
      </c>
      <c r="F57" s="15">
        <v>7.6E-3</v>
      </c>
      <c r="G57" s="15">
        <v>7.5699828440000005E-2</v>
      </c>
    </row>
    <row r="58" spans="1:7" x14ac:dyDescent="0.25">
      <c r="A58" s="12" t="s">
        <v>953</v>
      </c>
      <c r="B58" s="30" t="s">
        <v>954</v>
      </c>
      <c r="C58" s="30" t="s">
        <v>123</v>
      </c>
      <c r="D58" s="13">
        <v>2500000</v>
      </c>
      <c r="E58" s="14">
        <v>2482.1999999999998</v>
      </c>
      <c r="F58" s="15">
        <v>7.4999999999999997E-3</v>
      </c>
      <c r="G58" s="15">
        <v>7.5739240861999998E-2</v>
      </c>
    </row>
    <row r="59" spans="1:7" x14ac:dyDescent="0.25">
      <c r="A59" s="12" t="s">
        <v>955</v>
      </c>
      <c r="B59" s="30" t="s">
        <v>956</v>
      </c>
      <c r="C59" s="30" t="s">
        <v>123</v>
      </c>
      <c r="D59" s="13">
        <v>2500000</v>
      </c>
      <c r="E59" s="14">
        <v>2479.92</v>
      </c>
      <c r="F59" s="15">
        <v>7.4999999999999997E-3</v>
      </c>
      <c r="G59" s="15">
        <v>7.5887562500000005E-2</v>
      </c>
    </row>
    <row r="60" spans="1:7" x14ac:dyDescent="0.25">
      <c r="A60" s="12" t="s">
        <v>957</v>
      </c>
      <c r="B60" s="30" t="s">
        <v>958</v>
      </c>
      <c r="C60" s="30" t="s">
        <v>123</v>
      </c>
      <c r="D60" s="13">
        <v>2000000</v>
      </c>
      <c r="E60" s="14">
        <v>2009.86</v>
      </c>
      <c r="F60" s="15">
        <v>6.1000000000000004E-3</v>
      </c>
      <c r="G60" s="15">
        <v>7.5783840000000005E-2</v>
      </c>
    </row>
    <row r="61" spans="1:7" x14ac:dyDescent="0.25">
      <c r="A61" s="12" t="s">
        <v>959</v>
      </c>
      <c r="B61" s="30" t="s">
        <v>960</v>
      </c>
      <c r="C61" s="30" t="s">
        <v>123</v>
      </c>
      <c r="D61" s="13">
        <v>2000000</v>
      </c>
      <c r="E61" s="14">
        <v>1986.17</v>
      </c>
      <c r="F61" s="15">
        <v>6.0000000000000001E-3</v>
      </c>
      <c r="G61" s="15">
        <v>7.6028633124000003E-2</v>
      </c>
    </row>
    <row r="62" spans="1:7" x14ac:dyDescent="0.25">
      <c r="A62" s="12" t="s">
        <v>675</v>
      </c>
      <c r="B62" s="30" t="s">
        <v>676</v>
      </c>
      <c r="C62" s="30" t="s">
        <v>123</v>
      </c>
      <c r="D62" s="13">
        <v>2000000</v>
      </c>
      <c r="E62" s="14">
        <v>1985.26</v>
      </c>
      <c r="F62" s="15">
        <v>6.0000000000000001E-3</v>
      </c>
      <c r="G62" s="15">
        <v>7.5731980625E-2</v>
      </c>
    </row>
    <row r="63" spans="1:7" x14ac:dyDescent="0.25">
      <c r="A63" s="12" t="s">
        <v>961</v>
      </c>
      <c r="B63" s="30" t="s">
        <v>962</v>
      </c>
      <c r="C63" s="30" t="s">
        <v>123</v>
      </c>
      <c r="D63" s="13">
        <v>1500000</v>
      </c>
      <c r="E63" s="14">
        <v>1487.9</v>
      </c>
      <c r="F63" s="15">
        <v>4.4999999999999997E-3</v>
      </c>
      <c r="G63" s="15">
        <v>7.5797323641999995E-2</v>
      </c>
    </row>
    <row r="64" spans="1:7" x14ac:dyDescent="0.25">
      <c r="A64" s="12" t="s">
        <v>823</v>
      </c>
      <c r="B64" s="30" t="s">
        <v>824</v>
      </c>
      <c r="C64" s="30" t="s">
        <v>123</v>
      </c>
      <c r="D64" s="13">
        <v>1000000</v>
      </c>
      <c r="E64" s="14">
        <v>1004.69</v>
      </c>
      <c r="F64" s="15">
        <v>3.0000000000000001E-3</v>
      </c>
      <c r="G64" s="15">
        <v>7.6079462306000004E-2</v>
      </c>
    </row>
    <row r="65" spans="1:7" x14ac:dyDescent="0.25">
      <c r="A65" s="16" t="s">
        <v>126</v>
      </c>
      <c r="B65" s="31"/>
      <c r="C65" s="31"/>
      <c r="D65" s="17"/>
      <c r="E65" s="18">
        <v>168168.67</v>
      </c>
      <c r="F65" s="19">
        <v>0.50639999999999996</v>
      </c>
      <c r="G65" s="20"/>
    </row>
    <row r="66" spans="1:7" x14ac:dyDescent="0.25">
      <c r="A66" s="12"/>
      <c r="B66" s="30"/>
      <c r="C66" s="30"/>
      <c r="D66" s="13"/>
      <c r="E66" s="14"/>
      <c r="F66" s="15"/>
      <c r="G66" s="15"/>
    </row>
    <row r="67" spans="1:7" x14ac:dyDescent="0.25">
      <c r="A67" s="12"/>
      <c r="B67" s="30"/>
      <c r="C67" s="30"/>
      <c r="D67" s="13"/>
      <c r="E67" s="14"/>
      <c r="F67" s="15"/>
      <c r="G67" s="15"/>
    </row>
    <row r="68" spans="1:7" x14ac:dyDescent="0.25">
      <c r="A68" s="16" t="s">
        <v>299</v>
      </c>
      <c r="B68" s="30"/>
      <c r="C68" s="30"/>
      <c r="D68" s="13"/>
      <c r="E68" s="14"/>
      <c r="F68" s="15"/>
      <c r="G68" s="15"/>
    </row>
    <row r="69" spans="1:7" x14ac:dyDescent="0.25">
      <c r="A69" s="16" t="s">
        <v>126</v>
      </c>
      <c r="B69" s="30"/>
      <c r="C69" s="30"/>
      <c r="D69" s="13"/>
      <c r="E69" s="35" t="s">
        <v>118</v>
      </c>
      <c r="F69" s="36" t="s">
        <v>118</v>
      </c>
      <c r="G69" s="15"/>
    </row>
    <row r="70" spans="1:7" x14ac:dyDescent="0.25">
      <c r="A70" s="12"/>
      <c r="B70" s="30"/>
      <c r="C70" s="30"/>
      <c r="D70" s="13"/>
      <c r="E70" s="14"/>
      <c r="F70" s="15"/>
      <c r="G70" s="15"/>
    </row>
    <row r="71" spans="1:7" x14ac:dyDescent="0.25">
      <c r="A71" s="16" t="s">
        <v>300</v>
      </c>
      <c r="B71" s="30"/>
      <c r="C71" s="30"/>
      <c r="D71" s="13"/>
      <c r="E71" s="14"/>
      <c r="F71" s="15"/>
      <c r="G71" s="15"/>
    </row>
    <row r="72" spans="1:7" x14ac:dyDescent="0.25">
      <c r="A72" s="16" t="s">
        <v>126</v>
      </c>
      <c r="B72" s="30"/>
      <c r="C72" s="30"/>
      <c r="D72" s="13"/>
      <c r="E72" s="35" t="s">
        <v>118</v>
      </c>
      <c r="F72" s="36" t="s">
        <v>118</v>
      </c>
      <c r="G72" s="15"/>
    </row>
    <row r="73" spans="1:7" x14ac:dyDescent="0.25">
      <c r="A73" s="12"/>
      <c r="B73" s="30"/>
      <c r="C73" s="30"/>
      <c r="D73" s="13"/>
      <c r="E73" s="14"/>
      <c r="F73" s="15"/>
      <c r="G73" s="15"/>
    </row>
    <row r="74" spans="1:7" x14ac:dyDescent="0.25">
      <c r="A74" s="21" t="s">
        <v>158</v>
      </c>
      <c r="B74" s="32"/>
      <c r="C74" s="32"/>
      <c r="D74" s="22"/>
      <c r="E74" s="18">
        <v>322559.34999999998</v>
      </c>
      <c r="F74" s="19">
        <v>0.97130000000000005</v>
      </c>
      <c r="G74" s="20"/>
    </row>
    <row r="75" spans="1:7" x14ac:dyDescent="0.25">
      <c r="A75" s="12"/>
      <c r="B75" s="30"/>
      <c r="C75" s="30"/>
      <c r="D75" s="13"/>
      <c r="E75" s="14"/>
      <c r="F75" s="15"/>
      <c r="G75" s="15"/>
    </row>
    <row r="76" spans="1:7" x14ac:dyDescent="0.25">
      <c r="A76" s="12"/>
      <c r="B76" s="30"/>
      <c r="C76" s="30"/>
      <c r="D76" s="13"/>
      <c r="E76" s="14"/>
      <c r="F76" s="15"/>
      <c r="G76" s="15"/>
    </row>
    <row r="77" spans="1:7" x14ac:dyDescent="0.25">
      <c r="A77" s="16" t="s">
        <v>162</v>
      </c>
      <c r="B77" s="30"/>
      <c r="C77" s="30"/>
      <c r="D77" s="13"/>
      <c r="E77" s="14"/>
      <c r="F77" s="15"/>
      <c r="G77" s="15"/>
    </row>
    <row r="78" spans="1:7" x14ac:dyDescent="0.25">
      <c r="A78" s="12" t="s">
        <v>163</v>
      </c>
      <c r="B78" s="30"/>
      <c r="C78" s="30"/>
      <c r="D78" s="13"/>
      <c r="E78" s="14">
        <v>43.98</v>
      </c>
      <c r="F78" s="15">
        <v>1E-4</v>
      </c>
      <c r="G78" s="15">
        <v>6.7793000000000006E-2</v>
      </c>
    </row>
    <row r="79" spans="1:7" x14ac:dyDescent="0.25">
      <c r="A79" s="16" t="s">
        <v>126</v>
      </c>
      <c r="B79" s="31"/>
      <c r="C79" s="31"/>
      <c r="D79" s="17"/>
      <c r="E79" s="18">
        <v>43.98</v>
      </c>
      <c r="F79" s="19">
        <v>1E-4</v>
      </c>
      <c r="G79" s="20"/>
    </row>
    <row r="80" spans="1:7" x14ac:dyDescent="0.25">
      <c r="A80" s="12"/>
      <c r="B80" s="30"/>
      <c r="C80" s="30"/>
      <c r="D80" s="13"/>
      <c r="E80" s="14"/>
      <c r="F80" s="15"/>
      <c r="G80" s="15"/>
    </row>
    <row r="81" spans="1:7" x14ac:dyDescent="0.25">
      <c r="A81" s="21" t="s">
        <v>158</v>
      </c>
      <c r="B81" s="32"/>
      <c r="C81" s="32"/>
      <c r="D81" s="22"/>
      <c r="E81" s="18">
        <v>43.98</v>
      </c>
      <c r="F81" s="19">
        <v>1E-4</v>
      </c>
      <c r="G81" s="20"/>
    </row>
    <row r="82" spans="1:7" x14ac:dyDescent="0.25">
      <c r="A82" s="12" t="s">
        <v>164</v>
      </c>
      <c r="B82" s="30"/>
      <c r="C82" s="30"/>
      <c r="D82" s="13"/>
      <c r="E82" s="14">
        <v>9681.0855747999994</v>
      </c>
      <c r="F82" s="15">
        <v>2.9152000000000001E-2</v>
      </c>
      <c r="G82" s="15"/>
    </row>
    <row r="83" spans="1:7" x14ac:dyDescent="0.25">
      <c r="A83" s="12" t="s">
        <v>165</v>
      </c>
      <c r="B83" s="30"/>
      <c r="C83" s="30"/>
      <c r="D83" s="13"/>
      <c r="E83" s="23">
        <v>-203.87557480000001</v>
      </c>
      <c r="F83" s="24">
        <v>-5.5199999999999997E-4</v>
      </c>
      <c r="G83" s="15">
        <v>6.7793000000000006E-2</v>
      </c>
    </row>
    <row r="84" spans="1:7" x14ac:dyDescent="0.25">
      <c r="A84" s="25" t="s">
        <v>166</v>
      </c>
      <c r="B84" s="33"/>
      <c r="C84" s="33"/>
      <c r="D84" s="26"/>
      <c r="E84" s="27">
        <v>332080.53999999998</v>
      </c>
      <c r="F84" s="28">
        <v>1</v>
      </c>
      <c r="G84" s="28"/>
    </row>
    <row r="86" spans="1:7" x14ac:dyDescent="0.25">
      <c r="A86" s="1" t="s">
        <v>168</v>
      </c>
    </row>
    <row r="89" spans="1:7" x14ac:dyDescent="0.25">
      <c r="A89" s="1" t="s">
        <v>169</v>
      </c>
    </row>
    <row r="90" spans="1:7" x14ac:dyDescent="0.25">
      <c r="A90" s="47" t="s">
        <v>170</v>
      </c>
      <c r="B90" s="34" t="s">
        <v>118</v>
      </c>
    </row>
    <row r="91" spans="1:7" x14ac:dyDescent="0.25">
      <c r="A91" t="s">
        <v>171</v>
      </c>
    </row>
    <row r="92" spans="1:7" x14ac:dyDescent="0.25">
      <c r="A92" t="s">
        <v>172</v>
      </c>
      <c r="B92" t="s">
        <v>173</v>
      </c>
      <c r="C92" t="s">
        <v>173</v>
      </c>
    </row>
    <row r="93" spans="1:7" x14ac:dyDescent="0.25">
      <c r="B93" s="48">
        <v>45260</v>
      </c>
      <c r="C93" s="48">
        <v>45289</v>
      </c>
    </row>
    <row r="94" spans="1:7" x14ac:dyDescent="0.25">
      <c r="A94" t="s">
        <v>177</v>
      </c>
      <c r="B94">
        <v>10.9367</v>
      </c>
      <c r="C94">
        <v>11.036799999999999</v>
      </c>
      <c r="E94" s="2"/>
    </row>
    <row r="95" spans="1:7" x14ac:dyDescent="0.25">
      <c r="A95" t="s">
        <v>178</v>
      </c>
      <c r="B95">
        <v>10.935499999999999</v>
      </c>
      <c r="C95">
        <v>11.035399999999999</v>
      </c>
      <c r="E95" s="2"/>
    </row>
    <row r="96" spans="1:7" x14ac:dyDescent="0.25">
      <c r="A96" t="s">
        <v>651</v>
      </c>
      <c r="B96">
        <v>10.894299999999999</v>
      </c>
      <c r="C96">
        <v>10.992100000000001</v>
      </c>
      <c r="E96" s="2"/>
    </row>
    <row r="97" spans="1:5" x14ac:dyDescent="0.25">
      <c r="A97" t="s">
        <v>652</v>
      </c>
      <c r="B97">
        <v>10.8949</v>
      </c>
      <c r="C97">
        <v>10.992599999999999</v>
      </c>
      <c r="E97" s="2"/>
    </row>
    <row r="98" spans="1:5" x14ac:dyDescent="0.25">
      <c r="E98" s="2"/>
    </row>
    <row r="99" spans="1:5" x14ac:dyDescent="0.25">
      <c r="A99" t="s">
        <v>188</v>
      </c>
      <c r="B99" s="34" t="s">
        <v>118</v>
      </c>
    </row>
    <row r="100" spans="1:5" x14ac:dyDescent="0.25">
      <c r="A100" t="s">
        <v>189</v>
      </c>
      <c r="B100" s="34" t="s">
        <v>118</v>
      </c>
    </row>
    <row r="101" spans="1:5" ht="30" customHeight="1" x14ac:dyDescent="0.25">
      <c r="A101" s="47" t="s">
        <v>190</v>
      </c>
      <c r="B101" s="34" t="s">
        <v>118</v>
      </c>
    </row>
    <row r="102" spans="1:5" ht="30" customHeight="1" x14ac:dyDescent="0.25">
      <c r="A102" s="47" t="s">
        <v>191</v>
      </c>
      <c r="B102" s="34" t="s">
        <v>118</v>
      </c>
    </row>
    <row r="103" spans="1:5" x14ac:dyDescent="0.25">
      <c r="A103" t="s">
        <v>192</v>
      </c>
      <c r="B103" s="49">
        <f>+B117</f>
        <v>3.099426377427867</v>
      </c>
    </row>
    <row r="104" spans="1:5" ht="45" customHeight="1" x14ac:dyDescent="0.25">
      <c r="A104" s="47" t="s">
        <v>193</v>
      </c>
      <c r="B104" s="34" t="s">
        <v>118</v>
      </c>
    </row>
    <row r="105" spans="1:5" ht="30" customHeight="1" x14ac:dyDescent="0.25">
      <c r="A105" s="47" t="s">
        <v>194</v>
      </c>
      <c r="B105" s="34" t="s">
        <v>118</v>
      </c>
    </row>
    <row r="106" spans="1:5" ht="30" customHeight="1" x14ac:dyDescent="0.25">
      <c r="A106" s="47" t="s">
        <v>195</v>
      </c>
      <c r="B106" s="34" t="s">
        <v>118</v>
      </c>
    </row>
    <row r="107" spans="1:5" x14ac:dyDescent="0.25">
      <c r="A107" t="s">
        <v>196</v>
      </c>
      <c r="B107" s="34" t="s">
        <v>118</v>
      </c>
    </row>
    <row r="108" spans="1:5" x14ac:dyDescent="0.25">
      <c r="A108" t="s">
        <v>197</v>
      </c>
      <c r="B108" s="34" t="s">
        <v>118</v>
      </c>
    </row>
    <row r="110" spans="1:5" x14ac:dyDescent="0.25">
      <c r="A110" t="s">
        <v>198</v>
      </c>
    </row>
    <row r="111" spans="1:5" ht="60" customHeight="1" x14ac:dyDescent="0.25">
      <c r="A111" s="56" t="s">
        <v>199</v>
      </c>
      <c r="B111" s="57" t="s">
        <v>963</v>
      </c>
    </row>
    <row r="112" spans="1:5" ht="45" customHeight="1" x14ac:dyDescent="0.25">
      <c r="A112" s="56" t="s">
        <v>201</v>
      </c>
      <c r="B112" s="57" t="s">
        <v>964</v>
      </c>
    </row>
    <row r="113" spans="1:4" x14ac:dyDescent="0.25">
      <c r="A113" s="56"/>
      <c r="B113" s="56"/>
    </row>
    <row r="114" spans="1:4" x14ac:dyDescent="0.25">
      <c r="A114" s="56" t="s">
        <v>203</v>
      </c>
      <c r="B114" s="58">
        <v>7.6026114741621509</v>
      </c>
    </row>
    <row r="115" spans="1:4" x14ac:dyDescent="0.25">
      <c r="A115" s="56"/>
      <c r="B115" s="56"/>
    </row>
    <row r="116" spans="1:4" x14ac:dyDescent="0.25">
      <c r="A116" s="56" t="s">
        <v>204</v>
      </c>
      <c r="B116" s="59">
        <v>2.7623000000000002</v>
      </c>
    </row>
    <row r="117" spans="1:4" x14ac:dyDescent="0.25">
      <c r="A117" s="56" t="s">
        <v>205</v>
      </c>
      <c r="B117" s="59">
        <v>3.099426377427867</v>
      </c>
    </row>
    <row r="118" spans="1:4" x14ac:dyDescent="0.25">
      <c r="A118" s="56"/>
      <c r="B118" s="56"/>
    </row>
    <row r="119" spans="1:4" x14ac:dyDescent="0.25">
      <c r="A119" s="56" t="s">
        <v>206</v>
      </c>
      <c r="B119" s="60">
        <v>45291</v>
      </c>
    </row>
    <row r="121" spans="1:4" ht="69.95" customHeight="1" x14ac:dyDescent="0.25">
      <c r="A121" s="72" t="s">
        <v>207</v>
      </c>
      <c r="B121" s="72" t="s">
        <v>208</v>
      </c>
      <c r="C121" s="72" t="s">
        <v>5</v>
      </c>
      <c r="D121" s="72" t="s">
        <v>6</v>
      </c>
    </row>
    <row r="122" spans="1:4" ht="69.95" customHeight="1" x14ac:dyDescent="0.25">
      <c r="A122" s="72" t="s">
        <v>965</v>
      </c>
      <c r="B122" s="72"/>
      <c r="C122" s="72" t="s">
        <v>43</v>
      </c>
      <c r="D122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148"/>
  <sheetViews>
    <sheetView showGridLines="0" workbookViewId="0">
      <pane ySplit="4" topLeftCell="A5" activePane="bottomLeft" state="frozen"/>
      <selection pane="bottomLeft" activeCell="A9" sqref="A9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4" t="s">
        <v>966</v>
      </c>
      <c r="B1" s="75"/>
      <c r="C1" s="75"/>
      <c r="D1" s="75"/>
      <c r="E1" s="75"/>
      <c r="F1" s="75"/>
      <c r="G1" s="76"/>
      <c r="H1" s="51" t="str">
        <f>HYPERLINK("[EDEL_Portfolio Monthly Notes 31-Dec-2023.xlsx]Index!A1","Index")</f>
        <v>Index</v>
      </c>
    </row>
    <row r="2" spans="1:8" ht="19.5" customHeight="1" x14ac:dyDescent="0.25">
      <c r="A2" s="74" t="s">
        <v>967</v>
      </c>
      <c r="B2" s="75"/>
      <c r="C2" s="75"/>
      <c r="D2" s="75"/>
      <c r="E2" s="75"/>
      <c r="F2" s="75"/>
      <c r="G2" s="76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211</v>
      </c>
      <c r="B9" s="30"/>
      <c r="C9" s="30"/>
      <c r="D9" s="13"/>
      <c r="E9" s="14"/>
      <c r="F9" s="15"/>
      <c r="G9" s="15"/>
    </row>
    <row r="10" spans="1:8" x14ac:dyDescent="0.25">
      <c r="A10" s="16" t="s">
        <v>212</v>
      </c>
      <c r="B10" s="30"/>
      <c r="C10" s="30"/>
      <c r="D10" s="13"/>
      <c r="E10" s="14"/>
      <c r="F10" s="15"/>
      <c r="G10" s="15"/>
    </row>
    <row r="11" spans="1:8" x14ac:dyDescent="0.25">
      <c r="A11" s="12" t="s">
        <v>968</v>
      </c>
      <c r="B11" s="30" t="s">
        <v>969</v>
      </c>
      <c r="C11" s="30" t="s">
        <v>218</v>
      </c>
      <c r="D11" s="13">
        <v>110000000</v>
      </c>
      <c r="E11" s="14">
        <v>109202.39</v>
      </c>
      <c r="F11" s="15">
        <v>0.1095</v>
      </c>
      <c r="G11" s="15">
        <v>7.7799999999999994E-2</v>
      </c>
    </row>
    <row r="12" spans="1:8" x14ac:dyDescent="0.25">
      <c r="A12" s="12" t="s">
        <v>970</v>
      </c>
      <c r="B12" s="30" t="s">
        <v>971</v>
      </c>
      <c r="C12" s="30" t="s">
        <v>218</v>
      </c>
      <c r="D12" s="13">
        <v>60500000</v>
      </c>
      <c r="E12" s="14">
        <v>60350.57</v>
      </c>
      <c r="F12" s="15">
        <v>6.0499999999999998E-2</v>
      </c>
      <c r="G12" s="15">
        <v>7.7200000000000005E-2</v>
      </c>
    </row>
    <row r="13" spans="1:8" x14ac:dyDescent="0.25">
      <c r="A13" s="12" t="s">
        <v>972</v>
      </c>
      <c r="B13" s="30" t="s">
        <v>973</v>
      </c>
      <c r="C13" s="30" t="s">
        <v>229</v>
      </c>
      <c r="D13" s="13">
        <v>52500000</v>
      </c>
      <c r="E13" s="14">
        <v>52272.99</v>
      </c>
      <c r="F13" s="15">
        <v>5.2400000000000002E-2</v>
      </c>
      <c r="G13" s="15">
        <v>7.7799999999999994E-2</v>
      </c>
    </row>
    <row r="14" spans="1:8" x14ac:dyDescent="0.25">
      <c r="A14" s="12" t="s">
        <v>974</v>
      </c>
      <c r="B14" s="30" t="s">
        <v>975</v>
      </c>
      <c r="C14" s="30" t="s">
        <v>218</v>
      </c>
      <c r="D14" s="13">
        <v>51500000</v>
      </c>
      <c r="E14" s="14">
        <v>51004.31</v>
      </c>
      <c r="F14" s="15">
        <v>5.1200000000000002E-2</v>
      </c>
      <c r="G14" s="15">
        <v>7.5850000000000001E-2</v>
      </c>
    </row>
    <row r="15" spans="1:8" x14ac:dyDescent="0.25">
      <c r="A15" s="12" t="s">
        <v>976</v>
      </c>
      <c r="B15" s="30" t="s">
        <v>977</v>
      </c>
      <c r="C15" s="30" t="s">
        <v>229</v>
      </c>
      <c r="D15" s="13">
        <v>47500000</v>
      </c>
      <c r="E15" s="14">
        <v>46992.75</v>
      </c>
      <c r="F15" s="15">
        <v>4.7100000000000003E-2</v>
      </c>
      <c r="G15" s="15">
        <v>7.7799999999999994E-2</v>
      </c>
    </row>
    <row r="16" spans="1:8" x14ac:dyDescent="0.25">
      <c r="A16" s="12" t="s">
        <v>978</v>
      </c>
      <c r="B16" s="30" t="s">
        <v>979</v>
      </c>
      <c r="C16" s="30" t="s">
        <v>218</v>
      </c>
      <c r="D16" s="13">
        <v>21300000</v>
      </c>
      <c r="E16" s="14">
        <v>21175.46</v>
      </c>
      <c r="F16" s="15">
        <v>2.12E-2</v>
      </c>
      <c r="G16" s="15">
        <v>7.6100000000000001E-2</v>
      </c>
    </row>
    <row r="17" spans="1:7" x14ac:dyDescent="0.25">
      <c r="A17" s="12" t="s">
        <v>980</v>
      </c>
      <c r="B17" s="30" t="s">
        <v>981</v>
      </c>
      <c r="C17" s="30" t="s">
        <v>218</v>
      </c>
      <c r="D17" s="13">
        <v>19000000</v>
      </c>
      <c r="E17" s="14">
        <v>18361.490000000002</v>
      </c>
      <c r="F17" s="15">
        <v>1.84E-2</v>
      </c>
      <c r="G17" s="15">
        <v>7.7399999999999997E-2</v>
      </c>
    </row>
    <row r="18" spans="1:7" x14ac:dyDescent="0.25">
      <c r="A18" s="12" t="s">
        <v>982</v>
      </c>
      <c r="B18" s="30" t="s">
        <v>983</v>
      </c>
      <c r="C18" s="30" t="s">
        <v>229</v>
      </c>
      <c r="D18" s="13">
        <v>17500000</v>
      </c>
      <c r="E18" s="14">
        <v>17435.759999999998</v>
      </c>
      <c r="F18" s="15">
        <v>1.7500000000000002E-2</v>
      </c>
      <c r="G18" s="15">
        <v>7.7200000000000005E-2</v>
      </c>
    </row>
    <row r="19" spans="1:7" x14ac:dyDescent="0.25">
      <c r="A19" s="12" t="s">
        <v>984</v>
      </c>
      <c r="B19" s="30" t="s">
        <v>985</v>
      </c>
      <c r="C19" s="30" t="s">
        <v>218</v>
      </c>
      <c r="D19" s="13">
        <v>15500000</v>
      </c>
      <c r="E19" s="14">
        <v>14969.34</v>
      </c>
      <c r="F19" s="15">
        <v>1.4999999999999999E-2</v>
      </c>
      <c r="G19" s="15">
        <v>7.7899999999999997E-2</v>
      </c>
    </row>
    <row r="20" spans="1:7" x14ac:dyDescent="0.25">
      <c r="A20" s="12" t="s">
        <v>986</v>
      </c>
      <c r="B20" s="30" t="s">
        <v>987</v>
      </c>
      <c r="C20" s="30" t="s">
        <v>218</v>
      </c>
      <c r="D20" s="13">
        <v>15000000</v>
      </c>
      <c r="E20" s="14">
        <v>14930.96</v>
      </c>
      <c r="F20" s="15">
        <v>1.4999999999999999E-2</v>
      </c>
      <c r="G20" s="15">
        <v>7.7799999999999994E-2</v>
      </c>
    </row>
    <row r="21" spans="1:7" x14ac:dyDescent="0.25">
      <c r="A21" s="12" t="s">
        <v>988</v>
      </c>
      <c r="B21" s="30" t="s">
        <v>989</v>
      </c>
      <c r="C21" s="30" t="s">
        <v>218</v>
      </c>
      <c r="D21" s="13">
        <v>11200000</v>
      </c>
      <c r="E21" s="14">
        <v>11555.85</v>
      </c>
      <c r="F21" s="15">
        <v>1.1599999999999999E-2</v>
      </c>
      <c r="G21" s="15">
        <v>7.6234999999999997E-2</v>
      </c>
    </row>
    <row r="22" spans="1:7" x14ac:dyDescent="0.25">
      <c r="A22" s="12" t="s">
        <v>990</v>
      </c>
      <c r="B22" s="30" t="s">
        <v>991</v>
      </c>
      <c r="C22" s="30" t="s">
        <v>229</v>
      </c>
      <c r="D22" s="13">
        <v>11000000</v>
      </c>
      <c r="E22" s="14">
        <v>10858</v>
      </c>
      <c r="F22" s="15">
        <v>1.09E-2</v>
      </c>
      <c r="G22" s="15">
        <v>7.7799999999999994E-2</v>
      </c>
    </row>
    <row r="23" spans="1:7" x14ac:dyDescent="0.25">
      <c r="A23" s="12" t="s">
        <v>992</v>
      </c>
      <c r="B23" s="30" t="s">
        <v>993</v>
      </c>
      <c r="C23" s="30" t="s">
        <v>215</v>
      </c>
      <c r="D23" s="13">
        <v>11000000</v>
      </c>
      <c r="E23" s="14">
        <v>10697.71</v>
      </c>
      <c r="F23" s="15">
        <v>1.0699999999999999E-2</v>
      </c>
      <c r="G23" s="15">
        <v>7.7200000000000005E-2</v>
      </c>
    </row>
    <row r="24" spans="1:7" x14ac:dyDescent="0.25">
      <c r="A24" s="12" t="s">
        <v>994</v>
      </c>
      <c r="B24" s="30" t="s">
        <v>995</v>
      </c>
      <c r="C24" s="30" t="s">
        <v>218</v>
      </c>
      <c r="D24" s="13">
        <v>10500000</v>
      </c>
      <c r="E24" s="14">
        <v>10128.6</v>
      </c>
      <c r="F24" s="15">
        <v>1.0200000000000001E-2</v>
      </c>
      <c r="G24" s="15">
        <v>7.7899999999999997E-2</v>
      </c>
    </row>
    <row r="25" spans="1:7" x14ac:dyDescent="0.25">
      <c r="A25" s="12" t="s">
        <v>996</v>
      </c>
      <c r="B25" s="30" t="s">
        <v>997</v>
      </c>
      <c r="C25" s="30" t="s">
        <v>218</v>
      </c>
      <c r="D25" s="13">
        <v>10000000</v>
      </c>
      <c r="E25" s="14">
        <v>10095.299999999999</v>
      </c>
      <c r="F25" s="15">
        <v>1.01E-2</v>
      </c>
      <c r="G25" s="15">
        <v>7.6200000000000004E-2</v>
      </c>
    </row>
    <row r="26" spans="1:7" x14ac:dyDescent="0.25">
      <c r="A26" s="12" t="s">
        <v>998</v>
      </c>
      <c r="B26" s="30" t="s">
        <v>999</v>
      </c>
      <c r="C26" s="30" t="s">
        <v>215</v>
      </c>
      <c r="D26" s="13">
        <v>7600000</v>
      </c>
      <c r="E26" s="14">
        <v>7525.64</v>
      </c>
      <c r="F26" s="15">
        <v>7.4999999999999997E-3</v>
      </c>
      <c r="G26" s="15">
        <v>7.6350000000000001E-2</v>
      </c>
    </row>
    <row r="27" spans="1:7" x14ac:dyDescent="0.25">
      <c r="A27" s="12" t="s">
        <v>1000</v>
      </c>
      <c r="B27" s="30" t="s">
        <v>1001</v>
      </c>
      <c r="C27" s="30" t="s">
        <v>218</v>
      </c>
      <c r="D27" s="13">
        <v>6000000</v>
      </c>
      <c r="E27" s="14">
        <v>6197.35</v>
      </c>
      <c r="F27" s="15">
        <v>6.1999999999999998E-3</v>
      </c>
      <c r="G27" s="15">
        <v>7.5999999999999998E-2</v>
      </c>
    </row>
    <row r="28" spans="1:7" x14ac:dyDescent="0.25">
      <c r="A28" s="12" t="s">
        <v>1002</v>
      </c>
      <c r="B28" s="30" t="s">
        <v>1003</v>
      </c>
      <c r="C28" s="30" t="s">
        <v>218</v>
      </c>
      <c r="D28" s="13">
        <v>6000000</v>
      </c>
      <c r="E28" s="14">
        <v>6045.23</v>
      </c>
      <c r="F28" s="15">
        <v>6.1000000000000004E-3</v>
      </c>
      <c r="G28" s="15">
        <v>7.6200000000000004E-2</v>
      </c>
    </row>
    <row r="29" spans="1:7" x14ac:dyDescent="0.25">
      <c r="A29" s="12" t="s">
        <v>1004</v>
      </c>
      <c r="B29" s="30" t="s">
        <v>1005</v>
      </c>
      <c r="C29" s="30" t="s">
        <v>218</v>
      </c>
      <c r="D29" s="13">
        <v>5000000</v>
      </c>
      <c r="E29" s="14">
        <v>5059.43</v>
      </c>
      <c r="F29" s="15">
        <v>5.1000000000000004E-3</v>
      </c>
      <c r="G29" s="15">
        <v>7.6450000000000004E-2</v>
      </c>
    </row>
    <row r="30" spans="1:7" x14ac:dyDescent="0.25">
      <c r="A30" s="12" t="s">
        <v>1006</v>
      </c>
      <c r="B30" s="30" t="s">
        <v>1007</v>
      </c>
      <c r="C30" s="30" t="s">
        <v>218</v>
      </c>
      <c r="D30" s="13">
        <v>5000000</v>
      </c>
      <c r="E30" s="14">
        <v>4984.38</v>
      </c>
      <c r="F30" s="15">
        <v>5.0000000000000001E-3</v>
      </c>
      <c r="G30" s="15">
        <v>7.7399999999999997E-2</v>
      </c>
    </row>
    <row r="31" spans="1:7" x14ac:dyDescent="0.25">
      <c r="A31" s="12" t="s">
        <v>1008</v>
      </c>
      <c r="B31" s="30" t="s">
        <v>1009</v>
      </c>
      <c r="C31" s="30" t="s">
        <v>215</v>
      </c>
      <c r="D31" s="13">
        <v>4000000</v>
      </c>
      <c r="E31" s="14">
        <v>3940.31</v>
      </c>
      <c r="F31" s="15">
        <v>4.0000000000000001E-3</v>
      </c>
      <c r="G31" s="15">
        <v>7.6350000000000001E-2</v>
      </c>
    </row>
    <row r="32" spans="1:7" x14ac:dyDescent="0.25">
      <c r="A32" s="12" t="s">
        <v>1010</v>
      </c>
      <c r="B32" s="30" t="s">
        <v>1011</v>
      </c>
      <c r="C32" s="30" t="s">
        <v>229</v>
      </c>
      <c r="D32" s="13">
        <v>3300000</v>
      </c>
      <c r="E32" s="14">
        <v>3284.83</v>
      </c>
      <c r="F32" s="15">
        <v>3.3E-3</v>
      </c>
      <c r="G32" s="15">
        <v>7.6350000000000001E-2</v>
      </c>
    </row>
    <row r="33" spans="1:7" x14ac:dyDescent="0.25">
      <c r="A33" s="12" t="s">
        <v>1012</v>
      </c>
      <c r="B33" s="30" t="s">
        <v>1013</v>
      </c>
      <c r="C33" s="30" t="s">
        <v>218</v>
      </c>
      <c r="D33" s="13">
        <v>2700000</v>
      </c>
      <c r="E33" s="14">
        <v>2735.62</v>
      </c>
      <c r="F33" s="15">
        <v>2.7000000000000001E-3</v>
      </c>
      <c r="G33" s="15">
        <v>7.6174000000000006E-2</v>
      </c>
    </row>
    <row r="34" spans="1:7" x14ac:dyDescent="0.25">
      <c r="A34" s="12" t="s">
        <v>1014</v>
      </c>
      <c r="B34" s="30" t="s">
        <v>1015</v>
      </c>
      <c r="C34" s="30" t="s">
        <v>218</v>
      </c>
      <c r="D34" s="13">
        <v>2500000</v>
      </c>
      <c r="E34" s="14">
        <v>2581.65</v>
      </c>
      <c r="F34" s="15">
        <v>2.5999999999999999E-3</v>
      </c>
      <c r="G34" s="15">
        <v>7.6149999999999995E-2</v>
      </c>
    </row>
    <row r="35" spans="1:7" x14ac:dyDescent="0.25">
      <c r="A35" s="12" t="s">
        <v>1016</v>
      </c>
      <c r="B35" s="30" t="s">
        <v>1017</v>
      </c>
      <c r="C35" s="30" t="s">
        <v>218</v>
      </c>
      <c r="D35" s="13">
        <v>2500000</v>
      </c>
      <c r="E35" s="14">
        <v>2491.11</v>
      </c>
      <c r="F35" s="15">
        <v>2.5000000000000001E-3</v>
      </c>
      <c r="G35" s="15">
        <v>7.7799999999999994E-2</v>
      </c>
    </row>
    <row r="36" spans="1:7" x14ac:dyDescent="0.25">
      <c r="A36" s="12" t="s">
        <v>1018</v>
      </c>
      <c r="B36" s="30" t="s">
        <v>1019</v>
      </c>
      <c r="C36" s="30" t="s">
        <v>218</v>
      </c>
      <c r="D36" s="13">
        <v>2000000</v>
      </c>
      <c r="E36" s="14">
        <v>2019.02</v>
      </c>
      <c r="F36" s="15">
        <v>2E-3</v>
      </c>
      <c r="G36" s="15">
        <v>7.6399999999999996E-2</v>
      </c>
    </row>
    <row r="37" spans="1:7" x14ac:dyDescent="0.25">
      <c r="A37" s="12" t="s">
        <v>1020</v>
      </c>
      <c r="B37" s="30" t="s">
        <v>1021</v>
      </c>
      <c r="C37" s="30" t="s">
        <v>218</v>
      </c>
      <c r="D37" s="13">
        <v>1500000</v>
      </c>
      <c r="E37" s="14">
        <v>1452.43</v>
      </c>
      <c r="F37" s="15">
        <v>1.5E-3</v>
      </c>
      <c r="G37" s="15">
        <v>7.7200000000000005E-2</v>
      </c>
    </row>
    <row r="38" spans="1:7" x14ac:dyDescent="0.25">
      <c r="A38" s="12" t="s">
        <v>1022</v>
      </c>
      <c r="B38" s="30" t="s">
        <v>1023</v>
      </c>
      <c r="C38" s="30" t="s">
        <v>229</v>
      </c>
      <c r="D38" s="13">
        <v>1109000</v>
      </c>
      <c r="E38" s="14">
        <v>1134.04</v>
      </c>
      <c r="F38" s="15">
        <v>1.1000000000000001E-3</v>
      </c>
      <c r="G38" s="15">
        <v>7.6350000000000001E-2</v>
      </c>
    </row>
    <row r="39" spans="1:7" x14ac:dyDescent="0.25">
      <c r="A39" s="12" t="s">
        <v>1024</v>
      </c>
      <c r="B39" s="30" t="s">
        <v>1025</v>
      </c>
      <c r="C39" s="30" t="s">
        <v>229</v>
      </c>
      <c r="D39" s="13">
        <v>1000000</v>
      </c>
      <c r="E39" s="14">
        <v>1021.26</v>
      </c>
      <c r="F39" s="15">
        <v>1E-3</v>
      </c>
      <c r="G39" s="15">
        <v>7.6350000000000001E-2</v>
      </c>
    </row>
    <row r="40" spans="1:7" x14ac:dyDescent="0.25">
      <c r="A40" s="12" t="s">
        <v>1026</v>
      </c>
      <c r="B40" s="30" t="s">
        <v>1027</v>
      </c>
      <c r="C40" s="30" t="s">
        <v>218</v>
      </c>
      <c r="D40" s="13">
        <v>500000</v>
      </c>
      <c r="E40" s="14">
        <v>514.24</v>
      </c>
      <c r="F40" s="15">
        <v>5.0000000000000001E-4</v>
      </c>
      <c r="G40" s="15">
        <v>7.6450000000000004E-2</v>
      </c>
    </row>
    <row r="41" spans="1:7" x14ac:dyDescent="0.25">
      <c r="A41" s="12" t="s">
        <v>1028</v>
      </c>
      <c r="B41" s="30" t="s">
        <v>1029</v>
      </c>
      <c r="C41" s="30" t="s">
        <v>218</v>
      </c>
      <c r="D41" s="13">
        <v>500000</v>
      </c>
      <c r="E41" s="14">
        <v>480.97</v>
      </c>
      <c r="F41" s="15">
        <v>5.0000000000000001E-4</v>
      </c>
      <c r="G41" s="15">
        <v>7.6600000000000001E-2</v>
      </c>
    </row>
    <row r="42" spans="1:7" x14ac:dyDescent="0.25">
      <c r="A42" s="16" t="s">
        <v>126</v>
      </c>
      <c r="B42" s="31"/>
      <c r="C42" s="31"/>
      <c r="D42" s="17"/>
      <c r="E42" s="18">
        <v>511498.99</v>
      </c>
      <c r="F42" s="19">
        <v>0.51290000000000002</v>
      </c>
      <c r="G42" s="20"/>
    </row>
    <row r="43" spans="1:7" x14ac:dyDescent="0.25">
      <c r="A43" s="16" t="s">
        <v>674</v>
      </c>
      <c r="B43" s="30"/>
      <c r="C43" s="30"/>
      <c r="D43" s="13"/>
      <c r="E43" s="14"/>
      <c r="F43" s="15"/>
      <c r="G43" s="15"/>
    </row>
    <row r="44" spans="1:7" x14ac:dyDescent="0.25">
      <c r="A44" s="12" t="s">
        <v>1030</v>
      </c>
      <c r="B44" s="30" t="s">
        <v>1031</v>
      </c>
      <c r="C44" s="30" t="s">
        <v>123</v>
      </c>
      <c r="D44" s="13">
        <v>33500000</v>
      </c>
      <c r="E44" s="14">
        <v>34123.03</v>
      </c>
      <c r="F44" s="15">
        <v>3.4200000000000001E-2</v>
      </c>
      <c r="G44" s="15">
        <v>7.5271524209000004E-2</v>
      </c>
    </row>
    <row r="45" spans="1:7" x14ac:dyDescent="0.25">
      <c r="A45" s="12" t="s">
        <v>1032</v>
      </c>
      <c r="B45" s="30" t="s">
        <v>1033</v>
      </c>
      <c r="C45" s="30" t="s">
        <v>123</v>
      </c>
      <c r="D45" s="13">
        <v>30000000</v>
      </c>
      <c r="E45" s="14">
        <v>29263.68</v>
      </c>
      <c r="F45" s="15">
        <v>2.93E-2</v>
      </c>
      <c r="G45" s="15">
        <v>7.5145019664000001E-2</v>
      </c>
    </row>
    <row r="46" spans="1:7" x14ac:dyDescent="0.25">
      <c r="A46" s="12" t="s">
        <v>1034</v>
      </c>
      <c r="B46" s="30" t="s">
        <v>1035</v>
      </c>
      <c r="C46" s="30" t="s">
        <v>123</v>
      </c>
      <c r="D46" s="13">
        <v>26500000</v>
      </c>
      <c r="E46" s="14">
        <v>27070.89</v>
      </c>
      <c r="F46" s="15">
        <v>2.7199999999999998E-2</v>
      </c>
      <c r="G46" s="15">
        <v>7.5540111805999996E-2</v>
      </c>
    </row>
    <row r="47" spans="1:7" x14ac:dyDescent="0.25">
      <c r="A47" s="12" t="s">
        <v>1036</v>
      </c>
      <c r="B47" s="30" t="s">
        <v>1037</v>
      </c>
      <c r="C47" s="30" t="s">
        <v>123</v>
      </c>
      <c r="D47" s="13">
        <v>24500000</v>
      </c>
      <c r="E47" s="14">
        <v>25004.87</v>
      </c>
      <c r="F47" s="15">
        <v>2.5100000000000001E-2</v>
      </c>
      <c r="G47" s="15">
        <v>7.5977805142000004E-2</v>
      </c>
    </row>
    <row r="48" spans="1:7" x14ac:dyDescent="0.25">
      <c r="A48" s="12" t="s">
        <v>1038</v>
      </c>
      <c r="B48" s="30" t="s">
        <v>1039</v>
      </c>
      <c r="C48" s="30" t="s">
        <v>123</v>
      </c>
      <c r="D48" s="13">
        <v>22500000</v>
      </c>
      <c r="E48" s="14">
        <v>22892.400000000001</v>
      </c>
      <c r="F48" s="15">
        <v>2.3E-2</v>
      </c>
      <c r="G48" s="15">
        <v>7.5271524209000004E-2</v>
      </c>
    </row>
    <row r="49" spans="1:7" x14ac:dyDescent="0.25">
      <c r="A49" s="12" t="s">
        <v>1040</v>
      </c>
      <c r="B49" s="30" t="s">
        <v>1041</v>
      </c>
      <c r="C49" s="30" t="s">
        <v>123</v>
      </c>
      <c r="D49" s="13">
        <v>20500000</v>
      </c>
      <c r="E49" s="14">
        <v>20954.830000000002</v>
      </c>
      <c r="F49" s="15">
        <v>2.1000000000000001E-2</v>
      </c>
      <c r="G49" s="15">
        <v>7.5412554440999993E-2</v>
      </c>
    </row>
    <row r="50" spans="1:7" x14ac:dyDescent="0.25">
      <c r="A50" s="12" t="s">
        <v>1042</v>
      </c>
      <c r="B50" s="30" t="s">
        <v>1043</v>
      </c>
      <c r="C50" s="30" t="s">
        <v>123</v>
      </c>
      <c r="D50" s="13">
        <v>20500000</v>
      </c>
      <c r="E50" s="14">
        <v>20875.91</v>
      </c>
      <c r="F50" s="15">
        <v>2.0899999999999998E-2</v>
      </c>
      <c r="G50" s="15">
        <v>7.5412554440999993E-2</v>
      </c>
    </row>
    <row r="51" spans="1:7" x14ac:dyDescent="0.25">
      <c r="A51" s="12" t="s">
        <v>1044</v>
      </c>
      <c r="B51" s="30" t="s">
        <v>1045</v>
      </c>
      <c r="C51" s="30" t="s">
        <v>123</v>
      </c>
      <c r="D51" s="13">
        <v>19500000</v>
      </c>
      <c r="E51" s="14">
        <v>19991.419999999998</v>
      </c>
      <c r="F51" s="15">
        <v>0.02</v>
      </c>
      <c r="G51" s="15">
        <v>7.5070364735999998E-2</v>
      </c>
    </row>
    <row r="52" spans="1:7" x14ac:dyDescent="0.25">
      <c r="A52" s="12" t="s">
        <v>1046</v>
      </c>
      <c r="B52" s="30" t="s">
        <v>1047</v>
      </c>
      <c r="C52" s="30" t="s">
        <v>123</v>
      </c>
      <c r="D52" s="13">
        <v>17500000</v>
      </c>
      <c r="E52" s="14">
        <v>17787.669999999998</v>
      </c>
      <c r="F52" s="15">
        <v>1.78E-2</v>
      </c>
      <c r="G52" s="15">
        <v>7.5490332421999998E-2</v>
      </c>
    </row>
    <row r="53" spans="1:7" x14ac:dyDescent="0.25">
      <c r="A53" s="12" t="s">
        <v>1048</v>
      </c>
      <c r="B53" s="30" t="s">
        <v>1049</v>
      </c>
      <c r="C53" s="30" t="s">
        <v>123</v>
      </c>
      <c r="D53" s="13">
        <v>15500000</v>
      </c>
      <c r="E53" s="14">
        <v>15902.74</v>
      </c>
      <c r="F53" s="15">
        <v>1.5900000000000001E-2</v>
      </c>
      <c r="G53" s="15">
        <v>7.5578484200999996E-2</v>
      </c>
    </row>
    <row r="54" spans="1:7" x14ac:dyDescent="0.25">
      <c r="A54" s="12" t="s">
        <v>1050</v>
      </c>
      <c r="B54" s="30" t="s">
        <v>1051</v>
      </c>
      <c r="C54" s="30" t="s">
        <v>123</v>
      </c>
      <c r="D54" s="13">
        <v>14500000</v>
      </c>
      <c r="E54" s="14">
        <v>14827.35</v>
      </c>
      <c r="F54" s="15">
        <v>1.49E-2</v>
      </c>
      <c r="G54" s="15">
        <v>7.5621005761999996E-2</v>
      </c>
    </row>
    <row r="55" spans="1:7" x14ac:dyDescent="0.25">
      <c r="A55" s="12" t="s">
        <v>1052</v>
      </c>
      <c r="B55" s="30" t="s">
        <v>1053</v>
      </c>
      <c r="C55" s="30" t="s">
        <v>123</v>
      </c>
      <c r="D55" s="13">
        <v>14000000</v>
      </c>
      <c r="E55" s="14">
        <v>14255.08</v>
      </c>
      <c r="F55" s="15">
        <v>1.43E-2</v>
      </c>
      <c r="G55" s="15">
        <v>7.5578484200999996E-2</v>
      </c>
    </row>
    <row r="56" spans="1:7" x14ac:dyDescent="0.25">
      <c r="A56" s="12" t="s">
        <v>1054</v>
      </c>
      <c r="B56" s="30" t="s">
        <v>1055</v>
      </c>
      <c r="C56" s="30" t="s">
        <v>123</v>
      </c>
      <c r="D56" s="13">
        <v>11500000</v>
      </c>
      <c r="E56" s="14">
        <v>11734.27</v>
      </c>
      <c r="F56" s="15">
        <v>1.18E-2</v>
      </c>
      <c r="G56" s="15">
        <v>7.5491369481000006E-2</v>
      </c>
    </row>
    <row r="57" spans="1:7" x14ac:dyDescent="0.25">
      <c r="A57" s="12" t="s">
        <v>1056</v>
      </c>
      <c r="B57" s="30" t="s">
        <v>1057</v>
      </c>
      <c r="C57" s="30" t="s">
        <v>123</v>
      </c>
      <c r="D57" s="13">
        <v>10500000</v>
      </c>
      <c r="E57" s="14">
        <v>10794.58</v>
      </c>
      <c r="F57" s="15">
        <v>1.0800000000000001E-2</v>
      </c>
      <c r="G57" s="15">
        <v>7.5717460223999999E-2</v>
      </c>
    </row>
    <row r="58" spans="1:7" x14ac:dyDescent="0.25">
      <c r="A58" s="12" t="s">
        <v>1058</v>
      </c>
      <c r="B58" s="30" t="s">
        <v>1059</v>
      </c>
      <c r="C58" s="30" t="s">
        <v>123</v>
      </c>
      <c r="D58" s="13">
        <v>10500000</v>
      </c>
      <c r="E58" s="14">
        <v>10736</v>
      </c>
      <c r="F58" s="15">
        <v>1.0800000000000001E-2</v>
      </c>
      <c r="G58" s="15">
        <v>7.5978842436000005E-2</v>
      </c>
    </row>
    <row r="59" spans="1:7" x14ac:dyDescent="0.25">
      <c r="A59" s="12" t="s">
        <v>1060</v>
      </c>
      <c r="B59" s="30" t="s">
        <v>1061</v>
      </c>
      <c r="C59" s="30" t="s">
        <v>123</v>
      </c>
      <c r="D59" s="13">
        <v>9500000</v>
      </c>
      <c r="E59" s="14">
        <v>9671.85</v>
      </c>
      <c r="F59" s="15">
        <v>9.7000000000000003E-3</v>
      </c>
      <c r="G59" s="15">
        <v>7.5650045360000001E-2</v>
      </c>
    </row>
    <row r="60" spans="1:7" x14ac:dyDescent="0.25">
      <c r="A60" s="12" t="s">
        <v>1062</v>
      </c>
      <c r="B60" s="30" t="s">
        <v>1063</v>
      </c>
      <c r="C60" s="30" t="s">
        <v>123</v>
      </c>
      <c r="D60" s="13">
        <v>9500000</v>
      </c>
      <c r="E60" s="14">
        <v>9652.2099999999991</v>
      </c>
      <c r="F60" s="15">
        <v>9.7000000000000003E-3</v>
      </c>
      <c r="G60" s="15">
        <v>7.5413591461999996E-2</v>
      </c>
    </row>
    <row r="61" spans="1:7" x14ac:dyDescent="0.25">
      <c r="A61" s="12" t="s">
        <v>1064</v>
      </c>
      <c r="B61" s="30" t="s">
        <v>1065</v>
      </c>
      <c r="C61" s="30" t="s">
        <v>123</v>
      </c>
      <c r="D61" s="13">
        <v>9000000</v>
      </c>
      <c r="E61" s="14">
        <v>9186.3700000000008</v>
      </c>
      <c r="F61" s="15">
        <v>9.1999999999999998E-3</v>
      </c>
      <c r="G61" s="15">
        <v>7.5413591461999996E-2</v>
      </c>
    </row>
    <row r="62" spans="1:7" x14ac:dyDescent="0.25">
      <c r="A62" s="12" t="s">
        <v>1066</v>
      </c>
      <c r="B62" s="30" t="s">
        <v>1067</v>
      </c>
      <c r="C62" s="30" t="s">
        <v>123</v>
      </c>
      <c r="D62" s="13">
        <v>8000000</v>
      </c>
      <c r="E62" s="14">
        <v>8194.41</v>
      </c>
      <c r="F62" s="15">
        <v>8.2000000000000007E-3</v>
      </c>
      <c r="G62" s="15">
        <v>7.5540111805999996E-2</v>
      </c>
    </row>
    <row r="63" spans="1:7" x14ac:dyDescent="0.25">
      <c r="A63" s="12" t="s">
        <v>1068</v>
      </c>
      <c r="B63" s="30" t="s">
        <v>1069</v>
      </c>
      <c r="C63" s="30" t="s">
        <v>123</v>
      </c>
      <c r="D63" s="13">
        <v>7500000</v>
      </c>
      <c r="E63" s="14">
        <v>7687.01</v>
      </c>
      <c r="F63" s="15">
        <v>7.7000000000000002E-3</v>
      </c>
      <c r="G63" s="15">
        <v>7.5413591461999996E-2</v>
      </c>
    </row>
    <row r="64" spans="1:7" x14ac:dyDescent="0.25">
      <c r="A64" s="12" t="s">
        <v>1070</v>
      </c>
      <c r="B64" s="30" t="s">
        <v>1071</v>
      </c>
      <c r="C64" s="30" t="s">
        <v>123</v>
      </c>
      <c r="D64" s="13">
        <v>7500000</v>
      </c>
      <c r="E64" s="14">
        <v>7622.08</v>
      </c>
      <c r="F64" s="15">
        <v>7.6E-3</v>
      </c>
      <c r="G64" s="15">
        <v>7.5579521302000005E-2</v>
      </c>
    </row>
    <row r="65" spans="1:7" x14ac:dyDescent="0.25">
      <c r="A65" s="12" t="s">
        <v>1072</v>
      </c>
      <c r="B65" s="30" t="s">
        <v>1073</v>
      </c>
      <c r="C65" s="30" t="s">
        <v>123</v>
      </c>
      <c r="D65" s="13">
        <v>7500000</v>
      </c>
      <c r="E65" s="14">
        <v>7620.13</v>
      </c>
      <c r="F65" s="15">
        <v>7.6E-3</v>
      </c>
      <c r="G65" s="15">
        <v>7.5621005761999996E-2</v>
      </c>
    </row>
    <row r="66" spans="1:7" x14ac:dyDescent="0.25">
      <c r="A66" s="12" t="s">
        <v>1074</v>
      </c>
      <c r="B66" s="30" t="s">
        <v>1075</v>
      </c>
      <c r="C66" s="30" t="s">
        <v>123</v>
      </c>
      <c r="D66" s="13">
        <v>7219500</v>
      </c>
      <c r="E66" s="14">
        <v>7307.99</v>
      </c>
      <c r="F66" s="15">
        <v>7.3000000000000001E-3</v>
      </c>
      <c r="G66" s="15">
        <v>7.5400110224999997E-2</v>
      </c>
    </row>
    <row r="67" spans="1:7" x14ac:dyDescent="0.25">
      <c r="A67" s="12" t="s">
        <v>1076</v>
      </c>
      <c r="B67" s="30" t="s">
        <v>1077</v>
      </c>
      <c r="C67" s="30" t="s">
        <v>123</v>
      </c>
      <c r="D67" s="13">
        <v>7000000</v>
      </c>
      <c r="E67" s="14">
        <v>7156.71</v>
      </c>
      <c r="F67" s="15">
        <v>7.1999999999999998E-3</v>
      </c>
      <c r="G67" s="15">
        <v>7.5718497391999998E-2</v>
      </c>
    </row>
    <row r="68" spans="1:7" x14ac:dyDescent="0.25">
      <c r="A68" s="12" t="s">
        <v>1078</v>
      </c>
      <c r="B68" s="30" t="s">
        <v>1079</v>
      </c>
      <c r="C68" s="30" t="s">
        <v>123</v>
      </c>
      <c r="D68" s="13">
        <v>7000000</v>
      </c>
      <c r="E68" s="14">
        <v>7118.24</v>
      </c>
      <c r="F68" s="15">
        <v>7.1000000000000004E-3</v>
      </c>
      <c r="G68" s="15">
        <v>7.5650045360000001E-2</v>
      </c>
    </row>
    <row r="69" spans="1:7" x14ac:dyDescent="0.25">
      <c r="A69" s="12" t="s">
        <v>1080</v>
      </c>
      <c r="B69" s="30" t="s">
        <v>1081</v>
      </c>
      <c r="C69" s="30" t="s">
        <v>123</v>
      </c>
      <c r="D69" s="13">
        <v>6500000</v>
      </c>
      <c r="E69" s="14">
        <v>6676.87</v>
      </c>
      <c r="F69" s="15">
        <v>6.7000000000000002E-3</v>
      </c>
      <c r="G69" s="15">
        <v>7.5650045360000001E-2</v>
      </c>
    </row>
    <row r="70" spans="1:7" x14ac:dyDescent="0.25">
      <c r="A70" s="12" t="s">
        <v>1082</v>
      </c>
      <c r="B70" s="30" t="s">
        <v>1083</v>
      </c>
      <c r="C70" s="30" t="s">
        <v>123</v>
      </c>
      <c r="D70" s="13">
        <v>6500000</v>
      </c>
      <c r="E70" s="14">
        <v>6633.38</v>
      </c>
      <c r="F70" s="15">
        <v>6.7000000000000002E-3</v>
      </c>
      <c r="G70" s="15">
        <v>7.5718497391999998E-2</v>
      </c>
    </row>
    <row r="71" spans="1:7" x14ac:dyDescent="0.25">
      <c r="A71" s="12" t="s">
        <v>1084</v>
      </c>
      <c r="B71" s="30" t="s">
        <v>1085</v>
      </c>
      <c r="C71" s="30" t="s">
        <v>123</v>
      </c>
      <c r="D71" s="13">
        <v>6000000</v>
      </c>
      <c r="E71" s="14">
        <v>6126.19</v>
      </c>
      <c r="F71" s="15">
        <v>6.1000000000000004E-3</v>
      </c>
      <c r="G71" s="15">
        <v>7.5650045360000001E-2</v>
      </c>
    </row>
    <row r="72" spans="1:7" x14ac:dyDescent="0.25">
      <c r="A72" s="12" t="s">
        <v>1086</v>
      </c>
      <c r="B72" s="30" t="s">
        <v>1087</v>
      </c>
      <c r="C72" s="30" t="s">
        <v>123</v>
      </c>
      <c r="D72" s="13">
        <v>5000000</v>
      </c>
      <c r="E72" s="14">
        <v>5125.6099999999997</v>
      </c>
      <c r="F72" s="15">
        <v>5.1000000000000004E-3</v>
      </c>
      <c r="G72" s="15">
        <v>7.5621005761999996E-2</v>
      </c>
    </row>
    <row r="73" spans="1:7" x14ac:dyDescent="0.25">
      <c r="A73" s="12" t="s">
        <v>1088</v>
      </c>
      <c r="B73" s="30" t="s">
        <v>1089</v>
      </c>
      <c r="C73" s="30" t="s">
        <v>123</v>
      </c>
      <c r="D73" s="13">
        <v>5000000</v>
      </c>
      <c r="E73" s="14">
        <v>5090.76</v>
      </c>
      <c r="F73" s="15">
        <v>5.1000000000000004E-3</v>
      </c>
      <c r="G73" s="15">
        <v>7.5717460223999999E-2</v>
      </c>
    </row>
    <row r="74" spans="1:7" x14ac:dyDescent="0.25">
      <c r="A74" s="12" t="s">
        <v>1090</v>
      </c>
      <c r="B74" s="30" t="s">
        <v>1091</v>
      </c>
      <c r="C74" s="30" t="s">
        <v>123</v>
      </c>
      <c r="D74" s="13">
        <v>5000000</v>
      </c>
      <c r="E74" s="14">
        <v>5089.91</v>
      </c>
      <c r="F74" s="15">
        <v>5.1000000000000004E-3</v>
      </c>
      <c r="G74" s="15">
        <v>7.5605448995999996E-2</v>
      </c>
    </row>
    <row r="75" spans="1:7" x14ac:dyDescent="0.25">
      <c r="A75" s="12" t="s">
        <v>1092</v>
      </c>
      <c r="B75" s="30" t="s">
        <v>1093</v>
      </c>
      <c r="C75" s="30" t="s">
        <v>123</v>
      </c>
      <c r="D75" s="13">
        <v>5000000</v>
      </c>
      <c r="E75" s="14">
        <v>5088.63</v>
      </c>
      <c r="F75" s="15">
        <v>5.1000000000000004E-3</v>
      </c>
      <c r="G75" s="15">
        <v>7.5540111805999996E-2</v>
      </c>
    </row>
    <row r="76" spans="1:7" x14ac:dyDescent="0.25">
      <c r="A76" s="12" t="s">
        <v>1094</v>
      </c>
      <c r="B76" s="30" t="s">
        <v>1095</v>
      </c>
      <c r="C76" s="30" t="s">
        <v>123</v>
      </c>
      <c r="D76" s="13">
        <v>4500000</v>
      </c>
      <c r="E76" s="14">
        <v>4618.74</v>
      </c>
      <c r="F76" s="15">
        <v>4.5999999999999999E-3</v>
      </c>
      <c r="G76" s="15">
        <v>7.5978842436000005E-2</v>
      </c>
    </row>
    <row r="77" spans="1:7" x14ac:dyDescent="0.25">
      <c r="A77" s="12" t="s">
        <v>1096</v>
      </c>
      <c r="B77" s="30" t="s">
        <v>1097</v>
      </c>
      <c r="C77" s="30" t="s">
        <v>123</v>
      </c>
      <c r="D77" s="13">
        <v>3500000</v>
      </c>
      <c r="E77" s="14">
        <v>3578.52</v>
      </c>
      <c r="F77" s="15">
        <v>3.5999999999999999E-3</v>
      </c>
      <c r="G77" s="15">
        <v>7.5490332421999998E-2</v>
      </c>
    </row>
    <row r="78" spans="1:7" x14ac:dyDescent="0.25">
      <c r="A78" s="12" t="s">
        <v>1098</v>
      </c>
      <c r="B78" s="30" t="s">
        <v>1099</v>
      </c>
      <c r="C78" s="30" t="s">
        <v>123</v>
      </c>
      <c r="D78" s="13">
        <v>3000000</v>
      </c>
      <c r="E78" s="14">
        <v>3060.26</v>
      </c>
      <c r="F78" s="15">
        <v>3.0999999999999999E-3</v>
      </c>
      <c r="G78" s="15">
        <v>7.5540111805999996E-2</v>
      </c>
    </row>
    <row r="79" spans="1:7" x14ac:dyDescent="0.25">
      <c r="A79" s="12" t="s">
        <v>1100</v>
      </c>
      <c r="B79" s="30" t="s">
        <v>1101</v>
      </c>
      <c r="C79" s="30" t="s">
        <v>123</v>
      </c>
      <c r="D79" s="13">
        <v>3000000</v>
      </c>
      <c r="E79" s="14">
        <v>3054.58</v>
      </c>
      <c r="F79" s="15">
        <v>3.0999999999999999E-3</v>
      </c>
      <c r="G79" s="15">
        <v>7.5491369481000006E-2</v>
      </c>
    </row>
    <row r="80" spans="1:7" x14ac:dyDescent="0.25">
      <c r="A80" s="12" t="s">
        <v>1102</v>
      </c>
      <c r="B80" s="30" t="s">
        <v>1103</v>
      </c>
      <c r="C80" s="30" t="s">
        <v>123</v>
      </c>
      <c r="D80" s="13">
        <v>2500000</v>
      </c>
      <c r="E80" s="14">
        <v>2545.36</v>
      </c>
      <c r="F80" s="15">
        <v>2.5999999999999999E-3</v>
      </c>
      <c r="G80" s="15">
        <v>7.5621005761999996E-2</v>
      </c>
    </row>
    <row r="81" spans="1:7" x14ac:dyDescent="0.25">
      <c r="A81" s="12" t="s">
        <v>1104</v>
      </c>
      <c r="B81" s="30" t="s">
        <v>1105</v>
      </c>
      <c r="C81" s="30" t="s">
        <v>123</v>
      </c>
      <c r="D81" s="13">
        <v>2500000</v>
      </c>
      <c r="E81" s="14">
        <v>2531.86</v>
      </c>
      <c r="F81" s="15">
        <v>2.5000000000000001E-3</v>
      </c>
      <c r="G81" s="15">
        <v>7.5504851289999994E-2</v>
      </c>
    </row>
    <row r="82" spans="1:7" x14ac:dyDescent="0.25">
      <c r="A82" s="12" t="s">
        <v>1106</v>
      </c>
      <c r="B82" s="30" t="s">
        <v>1107</v>
      </c>
      <c r="C82" s="30" t="s">
        <v>123</v>
      </c>
      <c r="D82" s="13">
        <v>2500000</v>
      </c>
      <c r="E82" s="14">
        <v>2523.4699999999998</v>
      </c>
      <c r="F82" s="15">
        <v>2.5000000000000001E-3</v>
      </c>
      <c r="G82" s="15">
        <v>7.5723683240999998E-2</v>
      </c>
    </row>
    <row r="83" spans="1:7" x14ac:dyDescent="0.25">
      <c r="A83" s="12" t="s">
        <v>1108</v>
      </c>
      <c r="B83" s="30" t="s">
        <v>1109</v>
      </c>
      <c r="C83" s="30" t="s">
        <v>123</v>
      </c>
      <c r="D83" s="13">
        <v>2000000</v>
      </c>
      <c r="E83" s="14">
        <v>2030.84</v>
      </c>
      <c r="F83" s="15">
        <v>2E-3</v>
      </c>
      <c r="G83" s="15">
        <v>7.5540111805999996E-2</v>
      </c>
    </row>
    <row r="84" spans="1:7" x14ac:dyDescent="0.25">
      <c r="A84" s="12" t="s">
        <v>1110</v>
      </c>
      <c r="B84" s="30" t="s">
        <v>1111</v>
      </c>
      <c r="C84" s="30" t="s">
        <v>123</v>
      </c>
      <c r="D84" s="13">
        <v>1500000</v>
      </c>
      <c r="E84" s="14">
        <v>1524.42</v>
      </c>
      <c r="F84" s="15">
        <v>1.5E-3</v>
      </c>
      <c r="G84" s="15">
        <v>7.5271524209000004E-2</v>
      </c>
    </row>
    <row r="85" spans="1:7" x14ac:dyDescent="0.25">
      <c r="A85" s="12" t="s">
        <v>1112</v>
      </c>
      <c r="B85" s="30" t="s">
        <v>1113</v>
      </c>
      <c r="C85" s="30" t="s">
        <v>123</v>
      </c>
      <c r="D85" s="13">
        <v>1000000</v>
      </c>
      <c r="E85" s="14">
        <v>1020.05</v>
      </c>
      <c r="F85" s="15">
        <v>1E-3</v>
      </c>
      <c r="G85" s="15">
        <v>7.5456109763999996E-2</v>
      </c>
    </row>
    <row r="86" spans="1:7" x14ac:dyDescent="0.25">
      <c r="A86" s="12" t="s">
        <v>1114</v>
      </c>
      <c r="B86" s="30" t="s">
        <v>1115</v>
      </c>
      <c r="C86" s="30" t="s">
        <v>123</v>
      </c>
      <c r="D86" s="13">
        <v>500000</v>
      </c>
      <c r="E86" s="14">
        <v>506.86</v>
      </c>
      <c r="F86" s="15">
        <v>5.0000000000000001E-4</v>
      </c>
      <c r="G86" s="15">
        <v>7.5387666081000004E-2</v>
      </c>
    </row>
    <row r="87" spans="1:7" x14ac:dyDescent="0.25">
      <c r="A87" s="12" t="s">
        <v>1116</v>
      </c>
      <c r="B87" s="30" t="s">
        <v>1117</v>
      </c>
      <c r="C87" s="30" t="s">
        <v>123</v>
      </c>
      <c r="D87" s="13">
        <v>500000</v>
      </c>
      <c r="E87" s="14">
        <v>506.73</v>
      </c>
      <c r="F87" s="15">
        <v>5.0000000000000001E-4</v>
      </c>
      <c r="G87" s="15">
        <v>7.5517296112000004E-2</v>
      </c>
    </row>
    <row r="88" spans="1:7" x14ac:dyDescent="0.25">
      <c r="A88" s="12" t="s">
        <v>1118</v>
      </c>
      <c r="B88" s="30" t="s">
        <v>1119</v>
      </c>
      <c r="C88" s="30" t="s">
        <v>123</v>
      </c>
      <c r="D88" s="13">
        <v>500000</v>
      </c>
      <c r="E88" s="14">
        <v>505.85</v>
      </c>
      <c r="F88" s="15">
        <v>5.0000000000000001E-4</v>
      </c>
      <c r="G88" s="15">
        <v>7.5311965755999993E-2</v>
      </c>
    </row>
    <row r="89" spans="1:7" x14ac:dyDescent="0.25">
      <c r="A89" s="12" t="s">
        <v>1120</v>
      </c>
      <c r="B89" s="30" t="s">
        <v>1121</v>
      </c>
      <c r="C89" s="30" t="s">
        <v>123</v>
      </c>
      <c r="D89" s="13">
        <v>500000</v>
      </c>
      <c r="E89" s="14">
        <v>505.76</v>
      </c>
      <c r="F89" s="15">
        <v>5.0000000000000001E-4</v>
      </c>
      <c r="G89" s="15">
        <v>7.5400110224999997E-2</v>
      </c>
    </row>
    <row r="90" spans="1:7" x14ac:dyDescent="0.25">
      <c r="A90" s="12" t="s">
        <v>1122</v>
      </c>
      <c r="B90" s="30" t="s">
        <v>1123</v>
      </c>
      <c r="C90" s="30" t="s">
        <v>123</v>
      </c>
      <c r="D90" s="13">
        <v>500000</v>
      </c>
      <c r="E90" s="14">
        <v>492.45</v>
      </c>
      <c r="F90" s="15">
        <v>5.0000000000000001E-4</v>
      </c>
      <c r="G90" s="15">
        <v>7.5542185972000006E-2</v>
      </c>
    </row>
    <row r="91" spans="1:7" x14ac:dyDescent="0.25">
      <c r="A91" s="16" t="s">
        <v>126</v>
      </c>
      <c r="B91" s="31"/>
      <c r="C91" s="31"/>
      <c r="D91" s="17"/>
      <c r="E91" s="18">
        <v>446268.82</v>
      </c>
      <c r="F91" s="19">
        <v>0.44719999999999999</v>
      </c>
      <c r="G91" s="20"/>
    </row>
    <row r="92" spans="1:7" x14ac:dyDescent="0.25">
      <c r="A92" s="12"/>
      <c r="B92" s="30"/>
      <c r="C92" s="30"/>
      <c r="D92" s="13"/>
      <c r="E92" s="14"/>
      <c r="F92" s="15"/>
      <c r="G92" s="15"/>
    </row>
    <row r="93" spans="1:7" x14ac:dyDescent="0.25">
      <c r="A93" s="12"/>
      <c r="B93" s="30"/>
      <c r="C93" s="30"/>
      <c r="D93" s="13"/>
      <c r="E93" s="14"/>
      <c r="F93" s="15"/>
      <c r="G93" s="15"/>
    </row>
    <row r="94" spans="1:7" x14ac:dyDescent="0.25">
      <c r="A94" s="16" t="s">
        <v>299</v>
      </c>
      <c r="B94" s="30"/>
      <c r="C94" s="30"/>
      <c r="D94" s="13"/>
      <c r="E94" s="14"/>
      <c r="F94" s="15"/>
      <c r="G94" s="15"/>
    </row>
    <row r="95" spans="1:7" x14ac:dyDescent="0.25">
      <c r="A95" s="16" t="s">
        <v>126</v>
      </c>
      <c r="B95" s="30"/>
      <c r="C95" s="30"/>
      <c r="D95" s="13"/>
      <c r="E95" s="35" t="s">
        <v>118</v>
      </c>
      <c r="F95" s="36" t="s">
        <v>118</v>
      </c>
      <c r="G95" s="15"/>
    </row>
    <row r="96" spans="1:7" x14ac:dyDescent="0.25">
      <c r="A96" s="12"/>
      <c r="B96" s="30"/>
      <c r="C96" s="30"/>
      <c r="D96" s="13"/>
      <c r="E96" s="14"/>
      <c r="F96" s="15"/>
      <c r="G96" s="15"/>
    </row>
    <row r="97" spans="1:7" x14ac:dyDescent="0.25">
      <c r="A97" s="16" t="s">
        <v>300</v>
      </c>
      <c r="B97" s="30"/>
      <c r="C97" s="30"/>
      <c r="D97" s="13"/>
      <c r="E97" s="14"/>
      <c r="F97" s="15"/>
      <c r="G97" s="15"/>
    </row>
    <row r="98" spans="1:7" x14ac:dyDescent="0.25">
      <c r="A98" s="16" t="s">
        <v>126</v>
      </c>
      <c r="B98" s="30"/>
      <c r="C98" s="30"/>
      <c r="D98" s="13"/>
      <c r="E98" s="35" t="s">
        <v>118</v>
      </c>
      <c r="F98" s="36" t="s">
        <v>118</v>
      </c>
      <c r="G98" s="15"/>
    </row>
    <row r="99" spans="1:7" x14ac:dyDescent="0.25">
      <c r="A99" s="12"/>
      <c r="B99" s="30"/>
      <c r="C99" s="30"/>
      <c r="D99" s="13"/>
      <c r="E99" s="14"/>
      <c r="F99" s="15"/>
      <c r="G99" s="15"/>
    </row>
    <row r="100" spans="1:7" x14ac:dyDescent="0.25">
      <c r="A100" s="21" t="s">
        <v>158</v>
      </c>
      <c r="B100" s="32"/>
      <c r="C100" s="32"/>
      <c r="D100" s="22"/>
      <c r="E100" s="18">
        <v>957767.81</v>
      </c>
      <c r="F100" s="19">
        <v>0.96009999999999995</v>
      </c>
      <c r="G100" s="20"/>
    </row>
    <row r="101" spans="1:7" x14ac:dyDescent="0.25">
      <c r="A101" s="12"/>
      <c r="B101" s="30"/>
      <c r="C101" s="30"/>
      <c r="D101" s="13"/>
      <c r="E101" s="14"/>
      <c r="F101" s="15"/>
      <c r="G101" s="15"/>
    </row>
    <row r="102" spans="1:7" x14ac:dyDescent="0.25">
      <c r="A102" s="12"/>
      <c r="B102" s="30"/>
      <c r="C102" s="30"/>
      <c r="D102" s="13"/>
      <c r="E102" s="14"/>
      <c r="F102" s="15"/>
      <c r="G102" s="15"/>
    </row>
    <row r="103" spans="1:7" x14ac:dyDescent="0.25">
      <c r="A103" s="16" t="s">
        <v>162</v>
      </c>
      <c r="B103" s="30"/>
      <c r="C103" s="30"/>
      <c r="D103" s="13"/>
      <c r="E103" s="14"/>
      <c r="F103" s="15"/>
      <c r="G103" s="15"/>
    </row>
    <row r="104" spans="1:7" x14ac:dyDescent="0.25">
      <c r="A104" s="12" t="s">
        <v>163</v>
      </c>
      <c r="B104" s="30"/>
      <c r="C104" s="30"/>
      <c r="D104" s="13"/>
      <c r="E104" s="14">
        <v>7752.68</v>
      </c>
      <c r="F104" s="15">
        <v>7.7999999999999996E-3</v>
      </c>
      <c r="G104" s="15">
        <v>6.7793000000000006E-2</v>
      </c>
    </row>
    <row r="105" spans="1:7" x14ac:dyDescent="0.25">
      <c r="A105" s="16" t="s">
        <v>126</v>
      </c>
      <c r="B105" s="31"/>
      <c r="C105" s="31"/>
      <c r="D105" s="17"/>
      <c r="E105" s="18">
        <v>7752.68</v>
      </c>
      <c r="F105" s="19">
        <v>7.7999999999999996E-3</v>
      </c>
      <c r="G105" s="20"/>
    </row>
    <row r="106" spans="1:7" x14ac:dyDescent="0.25">
      <c r="A106" s="12"/>
      <c r="B106" s="30"/>
      <c r="C106" s="30"/>
      <c r="D106" s="13"/>
      <c r="E106" s="14"/>
      <c r="F106" s="15"/>
      <c r="G106" s="15"/>
    </row>
    <row r="107" spans="1:7" x14ac:dyDescent="0.25">
      <c r="A107" s="21" t="s">
        <v>158</v>
      </c>
      <c r="B107" s="32"/>
      <c r="C107" s="32"/>
      <c r="D107" s="22"/>
      <c r="E107" s="18">
        <v>7752.68</v>
      </c>
      <c r="F107" s="19">
        <v>7.7999999999999996E-3</v>
      </c>
      <c r="G107" s="20"/>
    </row>
    <row r="108" spans="1:7" x14ac:dyDescent="0.25">
      <c r="A108" s="12" t="s">
        <v>164</v>
      </c>
      <c r="B108" s="30"/>
      <c r="C108" s="30"/>
      <c r="D108" s="13"/>
      <c r="E108" s="14">
        <v>31224.811056099999</v>
      </c>
      <c r="F108" s="15">
        <v>3.1315999999999997E-2</v>
      </c>
      <c r="G108" s="15"/>
    </row>
    <row r="109" spans="1:7" x14ac:dyDescent="0.25">
      <c r="A109" s="12" t="s">
        <v>165</v>
      </c>
      <c r="B109" s="30"/>
      <c r="C109" s="30"/>
      <c r="D109" s="13"/>
      <c r="E109" s="14">
        <v>339.03894389999999</v>
      </c>
      <c r="F109" s="15">
        <v>7.8399999999999997E-4</v>
      </c>
      <c r="G109" s="15">
        <v>6.7793000000000006E-2</v>
      </c>
    </row>
    <row r="110" spans="1:7" x14ac:dyDescent="0.25">
      <c r="A110" s="25" t="s">
        <v>166</v>
      </c>
      <c r="B110" s="33"/>
      <c r="C110" s="33"/>
      <c r="D110" s="26"/>
      <c r="E110" s="27">
        <v>997084.34</v>
      </c>
      <c r="F110" s="28">
        <v>1</v>
      </c>
      <c r="G110" s="28"/>
    </row>
    <row r="112" spans="1:7" x14ac:dyDescent="0.25">
      <c r="A112" s="1" t="s">
        <v>168</v>
      </c>
    </row>
    <row r="115" spans="1:5" x14ac:dyDescent="0.25">
      <c r="A115" s="1" t="s">
        <v>169</v>
      </c>
    </row>
    <row r="116" spans="1:5" x14ac:dyDescent="0.25">
      <c r="A116" s="47" t="s">
        <v>170</v>
      </c>
      <c r="B116" s="34" t="s">
        <v>118</v>
      </c>
    </row>
    <row r="117" spans="1:5" x14ac:dyDescent="0.25">
      <c r="A117" t="s">
        <v>171</v>
      </c>
    </row>
    <row r="118" spans="1:5" x14ac:dyDescent="0.25">
      <c r="A118" t="s">
        <v>172</v>
      </c>
      <c r="B118" t="s">
        <v>173</v>
      </c>
      <c r="C118" t="s">
        <v>173</v>
      </c>
    </row>
    <row r="119" spans="1:5" x14ac:dyDescent="0.25">
      <c r="B119" s="48">
        <v>45260</v>
      </c>
      <c r="C119" s="48">
        <v>45289</v>
      </c>
    </row>
    <row r="120" spans="1:5" x14ac:dyDescent="0.25">
      <c r="A120" t="s">
        <v>177</v>
      </c>
      <c r="B120">
        <v>11.558</v>
      </c>
      <c r="C120">
        <v>11.644600000000001</v>
      </c>
      <c r="E120" s="2"/>
    </row>
    <row r="121" spans="1:5" x14ac:dyDescent="0.25">
      <c r="A121" t="s">
        <v>178</v>
      </c>
      <c r="B121">
        <v>11.5587</v>
      </c>
      <c r="C121">
        <v>11.645200000000001</v>
      </c>
      <c r="E121" s="2"/>
    </row>
    <row r="122" spans="1:5" x14ac:dyDescent="0.25">
      <c r="A122" t="s">
        <v>651</v>
      </c>
      <c r="B122">
        <v>11.5047</v>
      </c>
      <c r="C122">
        <v>11.589</v>
      </c>
      <c r="E122" s="2"/>
    </row>
    <row r="123" spans="1:5" x14ac:dyDescent="0.25">
      <c r="A123" t="s">
        <v>652</v>
      </c>
      <c r="B123">
        <v>11.505800000000001</v>
      </c>
      <c r="C123">
        <v>11.5901</v>
      </c>
      <c r="E123" s="2"/>
    </row>
    <row r="124" spans="1:5" x14ac:dyDescent="0.25">
      <c r="E124" s="2"/>
    </row>
    <row r="125" spans="1:5" x14ac:dyDescent="0.25">
      <c r="A125" t="s">
        <v>188</v>
      </c>
      <c r="B125" s="34" t="s">
        <v>118</v>
      </c>
    </row>
    <row r="126" spans="1:5" x14ac:dyDescent="0.25">
      <c r="A126" t="s">
        <v>189</v>
      </c>
      <c r="B126" s="34" t="s">
        <v>118</v>
      </c>
    </row>
    <row r="127" spans="1:5" ht="30" customHeight="1" x14ac:dyDescent="0.25">
      <c r="A127" s="47" t="s">
        <v>190</v>
      </c>
      <c r="B127" s="34" t="s">
        <v>118</v>
      </c>
    </row>
    <row r="128" spans="1:5" ht="30" customHeight="1" x14ac:dyDescent="0.25">
      <c r="A128" s="47" t="s">
        <v>191</v>
      </c>
      <c r="B128" s="34" t="s">
        <v>118</v>
      </c>
    </row>
    <row r="129" spans="1:2" x14ac:dyDescent="0.25">
      <c r="A129" t="s">
        <v>192</v>
      </c>
      <c r="B129" s="49">
        <f>+B143</f>
        <v>2.1010694351979158</v>
      </c>
    </row>
    <row r="130" spans="1:2" ht="45" customHeight="1" x14ac:dyDescent="0.25">
      <c r="A130" s="47" t="s">
        <v>193</v>
      </c>
      <c r="B130" s="34" t="s">
        <v>118</v>
      </c>
    </row>
    <row r="131" spans="1:2" ht="30" customHeight="1" x14ac:dyDescent="0.25">
      <c r="A131" s="47" t="s">
        <v>194</v>
      </c>
      <c r="B131" s="34" t="s">
        <v>118</v>
      </c>
    </row>
    <row r="132" spans="1:2" ht="30" customHeight="1" x14ac:dyDescent="0.25">
      <c r="A132" s="47" t="s">
        <v>195</v>
      </c>
      <c r="B132" s="34" t="s">
        <v>118</v>
      </c>
    </row>
    <row r="133" spans="1:2" x14ac:dyDescent="0.25">
      <c r="A133" t="s">
        <v>196</v>
      </c>
      <c r="B133" s="34" t="s">
        <v>118</v>
      </c>
    </row>
    <row r="134" spans="1:2" x14ac:dyDescent="0.25">
      <c r="A134" t="s">
        <v>197</v>
      </c>
      <c r="B134" s="34" t="s">
        <v>118</v>
      </c>
    </row>
    <row r="136" spans="1:2" x14ac:dyDescent="0.25">
      <c r="A136" t="s">
        <v>198</v>
      </c>
    </row>
    <row r="137" spans="1:2" ht="60" customHeight="1" x14ac:dyDescent="0.25">
      <c r="A137" s="56" t="s">
        <v>199</v>
      </c>
      <c r="B137" s="57" t="s">
        <v>1124</v>
      </c>
    </row>
    <row r="138" spans="1:2" ht="45" customHeight="1" x14ac:dyDescent="0.25">
      <c r="A138" s="56" t="s">
        <v>201</v>
      </c>
      <c r="B138" s="57" t="s">
        <v>1125</v>
      </c>
    </row>
    <row r="139" spans="1:2" x14ac:dyDescent="0.25">
      <c r="A139" s="56"/>
      <c r="B139" s="56"/>
    </row>
    <row r="140" spans="1:2" x14ac:dyDescent="0.25">
      <c r="A140" s="56" t="s">
        <v>203</v>
      </c>
      <c r="B140" s="58">
        <v>7.6353464585108686</v>
      </c>
    </row>
    <row r="141" spans="1:2" x14ac:dyDescent="0.25">
      <c r="A141" s="56"/>
      <c r="B141" s="56"/>
    </row>
    <row r="142" spans="1:2" x14ac:dyDescent="0.25">
      <c r="A142" s="56" t="s">
        <v>204</v>
      </c>
      <c r="B142" s="59">
        <v>1.9335</v>
      </c>
    </row>
    <row r="143" spans="1:2" x14ac:dyDescent="0.25">
      <c r="A143" s="56" t="s">
        <v>205</v>
      </c>
      <c r="B143" s="59">
        <v>2.1010694351979158</v>
      </c>
    </row>
    <row r="144" spans="1:2" x14ac:dyDescent="0.25">
      <c r="A144" s="56"/>
      <c r="B144" s="56"/>
    </row>
    <row r="145" spans="1:4" x14ac:dyDescent="0.25">
      <c r="A145" s="56" t="s">
        <v>206</v>
      </c>
      <c r="B145" s="60">
        <v>45291</v>
      </c>
    </row>
    <row r="147" spans="1:4" ht="69.95" customHeight="1" x14ac:dyDescent="0.25">
      <c r="A147" s="72" t="s">
        <v>207</v>
      </c>
      <c r="B147" s="72" t="s">
        <v>208</v>
      </c>
      <c r="C147" s="72" t="s">
        <v>5</v>
      </c>
      <c r="D147" s="72" t="s">
        <v>6</v>
      </c>
    </row>
    <row r="148" spans="1:4" ht="69.95" customHeight="1" x14ac:dyDescent="0.25">
      <c r="A148" s="72" t="s">
        <v>1126</v>
      </c>
      <c r="B148" s="72"/>
      <c r="C148" s="72" t="s">
        <v>45</v>
      </c>
      <c r="D148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78"/>
  <sheetViews>
    <sheetView showGridLines="0" workbookViewId="0">
      <pane ySplit="4" topLeftCell="A5" activePane="bottomLeft" state="frozen"/>
      <selection pane="bottomLeft" activeCell="A10" sqref="A10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4" t="s">
        <v>1127</v>
      </c>
      <c r="B1" s="75"/>
      <c r="C1" s="75"/>
      <c r="D1" s="75"/>
      <c r="E1" s="75"/>
      <c r="F1" s="75"/>
      <c r="G1" s="76"/>
      <c r="H1" s="51" t="str">
        <f>HYPERLINK("[EDEL_Portfolio Monthly Notes 31-Dec-2023.xlsx]Index!A1","Index")</f>
        <v>Index</v>
      </c>
    </row>
    <row r="2" spans="1:8" ht="19.5" customHeight="1" x14ac:dyDescent="0.25">
      <c r="A2" s="74" t="s">
        <v>1128</v>
      </c>
      <c r="B2" s="75"/>
      <c r="C2" s="75"/>
      <c r="D2" s="75"/>
      <c r="E2" s="75"/>
      <c r="F2" s="75"/>
      <c r="G2" s="76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2"/>
      <c r="B9" s="30"/>
      <c r="C9" s="30"/>
      <c r="D9" s="13"/>
      <c r="E9" s="14"/>
      <c r="F9" s="15"/>
      <c r="G9" s="15"/>
    </row>
    <row r="10" spans="1:8" x14ac:dyDescent="0.25">
      <c r="A10" s="16" t="s">
        <v>162</v>
      </c>
      <c r="B10" s="30"/>
      <c r="C10" s="30"/>
      <c r="D10" s="13"/>
      <c r="E10" s="14"/>
      <c r="F10" s="15"/>
      <c r="G10" s="15"/>
    </row>
    <row r="11" spans="1:8" x14ac:dyDescent="0.25">
      <c r="A11" s="12" t="s">
        <v>1129</v>
      </c>
      <c r="B11" s="30"/>
      <c r="C11" s="30"/>
      <c r="D11" s="13"/>
      <c r="E11" s="14">
        <v>50259.73</v>
      </c>
      <c r="F11" s="15">
        <v>0.52080000000000004</v>
      </c>
      <c r="G11" s="15">
        <v>6.8699999999999997E-2</v>
      </c>
    </row>
    <row r="12" spans="1:8" x14ac:dyDescent="0.25">
      <c r="A12" s="12" t="s">
        <v>163</v>
      </c>
      <c r="B12" s="30"/>
      <c r="C12" s="30"/>
      <c r="D12" s="13"/>
      <c r="E12" s="14">
        <v>45741.51</v>
      </c>
      <c r="F12" s="15">
        <v>0.47399999999999998</v>
      </c>
      <c r="G12" s="15">
        <v>6.7793000000000006E-2</v>
      </c>
    </row>
    <row r="13" spans="1:8" x14ac:dyDescent="0.25">
      <c r="A13" s="16" t="s">
        <v>126</v>
      </c>
      <c r="B13" s="31"/>
      <c r="C13" s="31"/>
      <c r="D13" s="17"/>
      <c r="E13" s="18">
        <v>96001.24</v>
      </c>
      <c r="F13" s="19">
        <v>0.99480000000000002</v>
      </c>
      <c r="G13" s="20"/>
    </row>
    <row r="14" spans="1:8" x14ac:dyDescent="0.25">
      <c r="A14" s="12"/>
      <c r="B14" s="30"/>
      <c r="C14" s="30"/>
      <c r="D14" s="13"/>
      <c r="E14" s="14"/>
      <c r="F14" s="15"/>
      <c r="G14" s="15"/>
    </row>
    <row r="15" spans="1:8" x14ac:dyDescent="0.25">
      <c r="A15" s="21" t="s">
        <v>158</v>
      </c>
      <c r="B15" s="32"/>
      <c r="C15" s="32"/>
      <c r="D15" s="22"/>
      <c r="E15" s="18">
        <v>96001.24</v>
      </c>
      <c r="F15" s="19">
        <v>0.99480000000000002</v>
      </c>
      <c r="G15" s="20"/>
    </row>
    <row r="16" spans="1:8" x14ac:dyDescent="0.25">
      <c r="A16" s="12" t="s">
        <v>164</v>
      </c>
      <c r="B16" s="30"/>
      <c r="C16" s="30"/>
      <c r="D16" s="13"/>
      <c r="E16" s="14">
        <v>53.866829600000003</v>
      </c>
      <c r="F16" s="15">
        <v>5.5800000000000001E-4</v>
      </c>
      <c r="G16" s="15"/>
    </row>
    <row r="17" spans="1:7" x14ac:dyDescent="0.25">
      <c r="A17" s="12" t="s">
        <v>165</v>
      </c>
      <c r="B17" s="30"/>
      <c r="C17" s="30"/>
      <c r="D17" s="13"/>
      <c r="E17" s="14">
        <v>442.43317039999999</v>
      </c>
      <c r="F17" s="15">
        <v>4.6420000000000003E-3</v>
      </c>
      <c r="G17" s="15">
        <v>6.7793000000000006E-2</v>
      </c>
    </row>
    <row r="18" spans="1:7" x14ac:dyDescent="0.25">
      <c r="A18" s="25" t="s">
        <v>166</v>
      </c>
      <c r="B18" s="33"/>
      <c r="C18" s="33"/>
      <c r="D18" s="26"/>
      <c r="E18" s="27">
        <v>96497.54</v>
      </c>
      <c r="F18" s="28">
        <v>1</v>
      </c>
      <c r="G18" s="28"/>
    </row>
    <row r="23" spans="1:7" x14ac:dyDescent="0.25">
      <c r="A23" s="1" t="s">
        <v>169</v>
      </c>
    </row>
    <row r="24" spans="1:7" x14ac:dyDescent="0.25">
      <c r="A24" s="47" t="s">
        <v>170</v>
      </c>
      <c r="B24" s="34" t="s">
        <v>118</v>
      </c>
    </row>
    <row r="25" spans="1:7" x14ac:dyDescent="0.25">
      <c r="A25" t="s">
        <v>171</v>
      </c>
    </row>
    <row r="26" spans="1:7" x14ac:dyDescent="0.25">
      <c r="A26" t="s">
        <v>303</v>
      </c>
      <c r="B26" t="s">
        <v>173</v>
      </c>
      <c r="C26" t="s">
        <v>173</v>
      </c>
    </row>
    <row r="27" spans="1:7" x14ac:dyDescent="0.25">
      <c r="B27" s="48">
        <v>45260</v>
      </c>
      <c r="C27" s="48">
        <v>45291</v>
      </c>
    </row>
    <row r="28" spans="1:7" x14ac:dyDescent="0.25">
      <c r="A28" t="s">
        <v>174</v>
      </c>
      <c r="B28">
        <v>1213.4183</v>
      </c>
      <c r="C28">
        <v>1220.4151999999999</v>
      </c>
      <c r="E28" s="2"/>
    </row>
    <row r="29" spans="1:7" x14ac:dyDescent="0.25">
      <c r="A29" t="s">
        <v>1130</v>
      </c>
      <c r="B29">
        <v>1000.0381</v>
      </c>
      <c r="C29">
        <v>1000.0381</v>
      </c>
      <c r="E29" s="2"/>
    </row>
    <row r="30" spans="1:7" x14ac:dyDescent="0.25">
      <c r="A30" t="s">
        <v>647</v>
      </c>
      <c r="B30" t="s">
        <v>176</v>
      </c>
      <c r="C30" t="s">
        <v>176</v>
      </c>
      <c r="E30" s="2"/>
    </row>
    <row r="31" spans="1:7" x14ac:dyDescent="0.25">
      <c r="A31" t="s">
        <v>177</v>
      </c>
      <c r="B31">
        <v>1212.9866</v>
      </c>
      <c r="C31">
        <v>1219.9829999999999</v>
      </c>
      <c r="E31" s="2"/>
    </row>
    <row r="32" spans="1:7" x14ac:dyDescent="0.25">
      <c r="A32" t="s">
        <v>648</v>
      </c>
      <c r="B32">
        <v>1058.4636</v>
      </c>
      <c r="C32">
        <v>1058.6555000000001</v>
      </c>
      <c r="E32" s="2"/>
    </row>
    <row r="33" spans="1:5" x14ac:dyDescent="0.25">
      <c r="A33" t="s">
        <v>649</v>
      </c>
      <c r="B33" t="s">
        <v>176</v>
      </c>
      <c r="C33" t="s">
        <v>176</v>
      </c>
      <c r="E33" s="2"/>
    </row>
    <row r="34" spans="1:5" x14ac:dyDescent="0.25">
      <c r="A34" t="s">
        <v>1131</v>
      </c>
      <c r="B34">
        <v>1209.9973</v>
      </c>
      <c r="C34">
        <v>1216.9199000000001</v>
      </c>
      <c r="E34" s="2"/>
    </row>
    <row r="35" spans="1:5" x14ac:dyDescent="0.25">
      <c r="A35" t="s">
        <v>1132</v>
      </c>
      <c r="B35">
        <v>1008.1728000000001</v>
      </c>
      <c r="C35">
        <v>1008.1772999999999</v>
      </c>
      <c r="E35" s="2"/>
    </row>
    <row r="36" spans="1:5" x14ac:dyDescent="0.25">
      <c r="A36" t="s">
        <v>650</v>
      </c>
      <c r="B36">
        <v>1095.4072000000001</v>
      </c>
      <c r="C36">
        <v>1095.6270999999999</v>
      </c>
      <c r="E36" s="2"/>
    </row>
    <row r="37" spans="1:5" x14ac:dyDescent="0.25">
      <c r="A37" t="s">
        <v>651</v>
      </c>
      <c r="B37">
        <v>1209.9964</v>
      </c>
      <c r="C37">
        <v>1216.9188999999999</v>
      </c>
      <c r="E37" s="2"/>
    </row>
    <row r="38" spans="1:5" x14ac:dyDescent="0.25">
      <c r="A38" t="s">
        <v>653</v>
      </c>
      <c r="B38">
        <v>1005.3266</v>
      </c>
      <c r="C38">
        <v>1005.504</v>
      </c>
      <c r="E38" s="2"/>
    </row>
    <row r="39" spans="1:5" x14ac:dyDescent="0.25">
      <c r="A39" t="s">
        <v>654</v>
      </c>
      <c r="B39">
        <v>1016.7003</v>
      </c>
      <c r="C39">
        <v>1017.2589</v>
      </c>
      <c r="E39" s="2"/>
    </row>
    <row r="40" spans="1:5" x14ac:dyDescent="0.25">
      <c r="A40" t="s">
        <v>1133</v>
      </c>
      <c r="B40">
        <v>1109.8171</v>
      </c>
      <c r="C40">
        <v>1116.2184</v>
      </c>
      <c r="E40" s="2"/>
    </row>
    <row r="41" spans="1:5" x14ac:dyDescent="0.25">
      <c r="A41" t="s">
        <v>1134</v>
      </c>
      <c r="B41">
        <v>1000</v>
      </c>
      <c r="C41">
        <v>1000</v>
      </c>
      <c r="E41" s="2"/>
    </row>
    <row r="42" spans="1:5" x14ac:dyDescent="0.25">
      <c r="A42" t="s">
        <v>1135</v>
      </c>
      <c r="B42">
        <v>1109.8158000000001</v>
      </c>
      <c r="C42">
        <v>1116.2171000000001</v>
      </c>
      <c r="E42" s="2"/>
    </row>
    <row r="43" spans="1:5" x14ac:dyDescent="0.25">
      <c r="A43" t="s">
        <v>1136</v>
      </c>
      <c r="B43">
        <v>1000</v>
      </c>
      <c r="C43">
        <v>1000</v>
      </c>
      <c r="E43" s="2"/>
    </row>
    <row r="44" spans="1:5" x14ac:dyDescent="0.25">
      <c r="A44" t="s">
        <v>187</v>
      </c>
      <c r="E44" s="2"/>
    </row>
    <row r="46" spans="1:5" x14ac:dyDescent="0.25">
      <c r="A46" t="s">
        <v>655</v>
      </c>
    </row>
    <row r="48" spans="1:5" x14ac:dyDescent="0.25">
      <c r="A48" s="50" t="s">
        <v>656</v>
      </c>
      <c r="B48" s="50" t="s">
        <v>657</v>
      </c>
      <c r="C48" s="50" t="s">
        <v>658</v>
      </c>
      <c r="D48" s="50" t="s">
        <v>659</v>
      </c>
    </row>
    <row r="49" spans="1:4" x14ac:dyDescent="0.25">
      <c r="A49" s="50" t="s">
        <v>1137</v>
      </c>
      <c r="B49" s="50"/>
      <c r="C49" s="50">
        <v>5.7440769999999999</v>
      </c>
      <c r="D49" s="50">
        <v>5.7440769999999999</v>
      </c>
    </row>
    <row r="50" spans="1:4" x14ac:dyDescent="0.25">
      <c r="A50" s="50" t="s">
        <v>1138</v>
      </c>
      <c r="B50" s="50"/>
      <c r="C50" s="50">
        <v>5.9224917000000001</v>
      </c>
      <c r="D50" s="50">
        <v>5.9224917000000001</v>
      </c>
    </row>
    <row r="51" spans="1:4" x14ac:dyDescent="0.25">
      <c r="A51" s="50" t="s">
        <v>1139</v>
      </c>
      <c r="B51" s="50"/>
      <c r="C51" s="50">
        <v>5.7410395999999997</v>
      </c>
      <c r="D51" s="50">
        <v>5.7410395999999997</v>
      </c>
    </row>
    <row r="52" spans="1:4" x14ac:dyDescent="0.25">
      <c r="A52" s="50" t="s">
        <v>1140</v>
      </c>
      <c r="B52" s="50"/>
      <c r="C52" s="50">
        <v>6.1554772</v>
      </c>
      <c r="D52" s="50">
        <v>6.1554772</v>
      </c>
    </row>
    <row r="53" spans="1:4" x14ac:dyDescent="0.25">
      <c r="A53" s="50" t="s">
        <v>1141</v>
      </c>
      <c r="B53" s="50"/>
      <c r="C53" s="50">
        <v>5.5693304000000001</v>
      </c>
      <c r="D53" s="50">
        <v>5.5693304000000001</v>
      </c>
    </row>
    <row r="54" spans="1:4" x14ac:dyDescent="0.25">
      <c r="A54" s="50" t="s">
        <v>1142</v>
      </c>
      <c r="B54" s="50"/>
      <c r="C54" s="50">
        <v>5.2395690000000004</v>
      </c>
      <c r="D54" s="50">
        <v>5.2395690000000004</v>
      </c>
    </row>
    <row r="56" spans="1:4" x14ac:dyDescent="0.25">
      <c r="A56" t="s">
        <v>189</v>
      </c>
      <c r="B56" s="34" t="s">
        <v>118</v>
      </c>
    </row>
    <row r="57" spans="1:4" ht="30" customHeight="1" x14ac:dyDescent="0.25">
      <c r="A57" s="47" t="s">
        <v>190</v>
      </c>
      <c r="B57" s="49">
        <v>50259.726805600003</v>
      </c>
    </row>
    <row r="58" spans="1:4" ht="30" customHeight="1" x14ac:dyDescent="0.25">
      <c r="A58" s="47" t="s">
        <v>191</v>
      </c>
      <c r="B58" s="34" t="s">
        <v>118</v>
      </c>
    </row>
    <row r="59" spans="1:4" x14ac:dyDescent="0.25">
      <c r="A59" t="s">
        <v>192</v>
      </c>
      <c r="B59" s="49" t="s">
        <v>118</v>
      </c>
    </row>
    <row r="60" spans="1:4" ht="45" customHeight="1" x14ac:dyDescent="0.25">
      <c r="A60" s="47" t="s">
        <v>193</v>
      </c>
      <c r="B60" s="34" t="s">
        <v>118</v>
      </c>
    </row>
    <row r="61" spans="1:4" ht="30" customHeight="1" x14ac:dyDescent="0.25">
      <c r="A61" s="47" t="s">
        <v>194</v>
      </c>
      <c r="B61" s="34" t="s">
        <v>118</v>
      </c>
    </row>
    <row r="62" spans="1:4" ht="30" customHeight="1" x14ac:dyDescent="0.25">
      <c r="A62" s="47" t="s">
        <v>195</v>
      </c>
      <c r="B62" s="34" t="s">
        <v>118</v>
      </c>
    </row>
    <row r="63" spans="1:4" x14ac:dyDescent="0.25">
      <c r="A63" t="s">
        <v>196</v>
      </c>
      <c r="B63" s="34" t="s">
        <v>118</v>
      </c>
    </row>
    <row r="64" spans="1:4" x14ac:dyDescent="0.25">
      <c r="A64" t="s">
        <v>197</v>
      </c>
      <c r="B64" s="34" t="s">
        <v>118</v>
      </c>
    </row>
    <row r="66" spans="1:4" x14ac:dyDescent="0.25">
      <c r="A66" t="s">
        <v>198</v>
      </c>
    </row>
    <row r="67" spans="1:4" ht="45" customHeight="1" x14ac:dyDescent="0.25">
      <c r="A67" s="56" t="s">
        <v>199</v>
      </c>
      <c r="B67" s="57" t="s">
        <v>1143</v>
      </c>
    </row>
    <row r="68" spans="1:4" x14ac:dyDescent="0.25">
      <c r="A68" s="56" t="s">
        <v>201</v>
      </c>
      <c r="B68" s="56" t="s">
        <v>1144</v>
      </c>
    </row>
    <row r="69" spans="1:4" x14ac:dyDescent="0.25">
      <c r="A69" s="56"/>
      <c r="B69" s="56"/>
    </row>
    <row r="70" spans="1:4" x14ac:dyDescent="0.25">
      <c r="A70" s="56" t="s">
        <v>203</v>
      </c>
      <c r="B70" s="58">
        <v>6.8271179700110762</v>
      </c>
    </row>
    <row r="71" spans="1:4" x14ac:dyDescent="0.25">
      <c r="A71" s="56"/>
      <c r="B71" s="56"/>
    </row>
    <row r="72" spans="1:4" x14ac:dyDescent="0.25">
      <c r="A72" s="56" t="s">
        <v>204</v>
      </c>
      <c r="B72" s="59">
        <v>2.7000000000000001E-3</v>
      </c>
    </row>
    <row r="73" spans="1:4" x14ac:dyDescent="0.25">
      <c r="A73" s="56" t="s">
        <v>205</v>
      </c>
      <c r="B73" s="39">
        <v>1.2561555759071651E-5</v>
      </c>
    </row>
    <row r="74" spans="1:4" x14ac:dyDescent="0.25">
      <c r="A74" s="56"/>
      <c r="B74" s="56"/>
    </row>
    <row r="75" spans="1:4" x14ac:dyDescent="0.25">
      <c r="A75" s="56" t="s">
        <v>206</v>
      </c>
      <c r="B75" s="60">
        <v>45291</v>
      </c>
    </row>
    <row r="77" spans="1:4" ht="69.95" customHeight="1" x14ac:dyDescent="0.25">
      <c r="A77" s="72" t="s">
        <v>207</v>
      </c>
      <c r="B77" s="72" t="s">
        <v>208</v>
      </c>
      <c r="C77" s="72" t="s">
        <v>5</v>
      </c>
      <c r="D77" s="72" t="s">
        <v>6</v>
      </c>
    </row>
    <row r="78" spans="1:4" ht="69.95" customHeight="1" x14ac:dyDescent="0.25">
      <c r="A78" s="72" t="s">
        <v>1145</v>
      </c>
      <c r="B78" s="72"/>
      <c r="C78" s="72" t="s">
        <v>47</v>
      </c>
      <c r="D78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459"/>
  <sheetViews>
    <sheetView showGridLines="0" workbookViewId="0">
      <pane ySplit="4" topLeftCell="A410" activePane="bottomLeft" state="frozen"/>
      <selection pane="bottomLeft" activeCell="A417" sqref="A417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4" t="s">
        <v>1146</v>
      </c>
      <c r="B1" s="75"/>
      <c r="C1" s="75"/>
      <c r="D1" s="75"/>
      <c r="E1" s="75"/>
      <c r="F1" s="75"/>
      <c r="G1" s="76"/>
      <c r="H1" s="51" t="str">
        <f>HYPERLINK("[EDEL_Portfolio Monthly Notes 31-Dec-2023.xlsx]Index!A1","Index")</f>
        <v>Index</v>
      </c>
    </row>
    <row r="2" spans="1:8" ht="19.5" customHeight="1" x14ac:dyDescent="0.25">
      <c r="A2" s="74" t="s">
        <v>1147</v>
      </c>
      <c r="B2" s="75"/>
      <c r="C2" s="75"/>
      <c r="D2" s="75"/>
      <c r="E2" s="75"/>
      <c r="F2" s="75"/>
      <c r="G2" s="76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1148</v>
      </c>
      <c r="B7" s="30"/>
      <c r="C7" s="30"/>
      <c r="D7" s="13"/>
      <c r="E7" s="14"/>
      <c r="F7" s="15"/>
      <c r="G7" s="15"/>
    </row>
    <row r="8" spans="1:8" x14ac:dyDescent="0.25">
      <c r="A8" s="12" t="s">
        <v>1149</v>
      </c>
      <c r="B8" s="30" t="s">
        <v>1150</v>
      </c>
      <c r="C8" s="30" t="s">
        <v>1151</v>
      </c>
      <c r="D8" s="13">
        <v>762600</v>
      </c>
      <c r="E8" s="14">
        <v>21726.09</v>
      </c>
      <c r="F8" s="15">
        <v>2.7199999999999998E-2</v>
      </c>
      <c r="G8" s="15"/>
    </row>
    <row r="9" spans="1:8" x14ac:dyDescent="0.25">
      <c r="A9" s="12" t="s">
        <v>1152</v>
      </c>
      <c r="B9" s="30" t="s">
        <v>1153</v>
      </c>
      <c r="C9" s="30" t="s">
        <v>1154</v>
      </c>
      <c r="D9" s="13">
        <v>6955650</v>
      </c>
      <c r="E9" s="14">
        <v>16074.51</v>
      </c>
      <c r="F9" s="15">
        <v>2.01E-2</v>
      </c>
      <c r="G9" s="15"/>
    </row>
    <row r="10" spans="1:8" x14ac:dyDescent="0.25">
      <c r="A10" s="12" t="s">
        <v>1155</v>
      </c>
      <c r="B10" s="30" t="s">
        <v>1156</v>
      </c>
      <c r="C10" s="30" t="s">
        <v>1157</v>
      </c>
      <c r="D10" s="13">
        <v>8132250</v>
      </c>
      <c r="E10" s="14">
        <v>15739.97</v>
      </c>
      <c r="F10" s="15">
        <v>1.9699999999999999E-2</v>
      </c>
      <c r="G10" s="15"/>
    </row>
    <row r="11" spans="1:8" x14ac:dyDescent="0.25">
      <c r="A11" s="12" t="s">
        <v>1158</v>
      </c>
      <c r="B11" s="30" t="s">
        <v>1159</v>
      </c>
      <c r="C11" s="30" t="s">
        <v>1160</v>
      </c>
      <c r="D11" s="13">
        <v>89360000</v>
      </c>
      <c r="E11" s="14">
        <v>14297.6</v>
      </c>
      <c r="F11" s="15">
        <v>1.7899999999999999E-2</v>
      </c>
      <c r="G11" s="15"/>
    </row>
    <row r="12" spans="1:8" x14ac:dyDescent="0.25">
      <c r="A12" s="12" t="s">
        <v>1161</v>
      </c>
      <c r="B12" s="30" t="s">
        <v>1162</v>
      </c>
      <c r="C12" s="30" t="s">
        <v>1163</v>
      </c>
      <c r="D12" s="13">
        <v>11216000</v>
      </c>
      <c r="E12" s="14">
        <v>13868.58</v>
      </c>
      <c r="F12" s="15">
        <v>1.7399999999999999E-2</v>
      </c>
      <c r="G12" s="15"/>
    </row>
    <row r="13" spans="1:8" x14ac:dyDescent="0.25">
      <c r="A13" s="12" t="s">
        <v>1164</v>
      </c>
      <c r="B13" s="30" t="s">
        <v>1165</v>
      </c>
      <c r="C13" s="30" t="s">
        <v>1166</v>
      </c>
      <c r="D13" s="13">
        <v>1767000</v>
      </c>
      <c r="E13" s="14">
        <v>13781.72</v>
      </c>
      <c r="F13" s="15">
        <v>1.72E-2</v>
      </c>
      <c r="G13" s="15"/>
    </row>
    <row r="14" spans="1:8" x14ac:dyDescent="0.25">
      <c r="A14" s="12" t="s">
        <v>1167</v>
      </c>
      <c r="B14" s="30" t="s">
        <v>1168</v>
      </c>
      <c r="C14" s="30" t="s">
        <v>1169</v>
      </c>
      <c r="D14" s="13">
        <v>514250</v>
      </c>
      <c r="E14" s="14">
        <v>13293.11</v>
      </c>
      <c r="F14" s="15">
        <v>1.66E-2</v>
      </c>
      <c r="G14" s="15"/>
    </row>
    <row r="15" spans="1:8" x14ac:dyDescent="0.25">
      <c r="A15" s="12" t="s">
        <v>1170</v>
      </c>
      <c r="B15" s="30" t="s">
        <v>1171</v>
      </c>
      <c r="C15" s="30" t="s">
        <v>1172</v>
      </c>
      <c r="D15" s="13">
        <v>3891000</v>
      </c>
      <c r="E15" s="14">
        <v>10688.58</v>
      </c>
      <c r="F15" s="15">
        <v>1.34E-2</v>
      </c>
      <c r="G15" s="15"/>
    </row>
    <row r="16" spans="1:8" x14ac:dyDescent="0.25">
      <c r="A16" s="12" t="s">
        <v>1173</v>
      </c>
      <c r="B16" s="30" t="s">
        <v>1174</v>
      </c>
      <c r="C16" s="30" t="s">
        <v>1154</v>
      </c>
      <c r="D16" s="13">
        <v>1043700</v>
      </c>
      <c r="E16" s="14">
        <v>10401.51</v>
      </c>
      <c r="F16" s="15">
        <v>1.2999999999999999E-2</v>
      </c>
      <c r="G16" s="15"/>
    </row>
    <row r="17" spans="1:7" x14ac:dyDescent="0.25">
      <c r="A17" s="12" t="s">
        <v>1175</v>
      </c>
      <c r="B17" s="30" t="s">
        <v>1176</v>
      </c>
      <c r="C17" s="30" t="s">
        <v>1169</v>
      </c>
      <c r="D17" s="13">
        <v>2286900</v>
      </c>
      <c r="E17" s="14">
        <v>9122.44</v>
      </c>
      <c r="F17" s="15">
        <v>1.14E-2</v>
      </c>
      <c r="G17" s="15"/>
    </row>
    <row r="18" spans="1:7" x14ac:dyDescent="0.25">
      <c r="A18" s="12" t="s">
        <v>1177</v>
      </c>
      <c r="B18" s="30" t="s">
        <v>1178</v>
      </c>
      <c r="C18" s="30" t="s">
        <v>1160</v>
      </c>
      <c r="D18" s="13">
        <v>881600</v>
      </c>
      <c r="E18" s="14">
        <v>9099.8799999999992</v>
      </c>
      <c r="F18" s="15">
        <v>1.14E-2</v>
      </c>
      <c r="G18" s="15"/>
    </row>
    <row r="19" spans="1:7" x14ac:dyDescent="0.25">
      <c r="A19" s="12" t="s">
        <v>1179</v>
      </c>
      <c r="B19" s="30" t="s">
        <v>1180</v>
      </c>
      <c r="C19" s="30" t="s">
        <v>1154</v>
      </c>
      <c r="D19" s="13">
        <v>3587500</v>
      </c>
      <c r="E19" s="14">
        <v>8660.23</v>
      </c>
      <c r="F19" s="15">
        <v>1.0800000000000001E-2</v>
      </c>
      <c r="G19" s="15"/>
    </row>
    <row r="20" spans="1:7" x14ac:dyDescent="0.25">
      <c r="A20" s="12" t="s">
        <v>1181</v>
      </c>
      <c r="B20" s="30" t="s">
        <v>1182</v>
      </c>
      <c r="C20" s="30" t="s">
        <v>1183</v>
      </c>
      <c r="D20" s="13">
        <v>307800</v>
      </c>
      <c r="E20" s="14">
        <v>8630.7099999999991</v>
      </c>
      <c r="F20" s="15">
        <v>1.0800000000000001E-2</v>
      </c>
      <c r="G20" s="15"/>
    </row>
    <row r="21" spans="1:7" x14ac:dyDescent="0.25">
      <c r="A21" s="12" t="s">
        <v>1184</v>
      </c>
      <c r="B21" s="30" t="s">
        <v>1185</v>
      </c>
      <c r="C21" s="30" t="s">
        <v>1154</v>
      </c>
      <c r="D21" s="13">
        <v>491150</v>
      </c>
      <c r="E21" s="14">
        <v>8394.98</v>
      </c>
      <c r="F21" s="15">
        <v>1.0500000000000001E-2</v>
      </c>
      <c r="G21" s="15"/>
    </row>
    <row r="22" spans="1:7" x14ac:dyDescent="0.25">
      <c r="A22" s="12" t="s">
        <v>1186</v>
      </c>
      <c r="B22" s="30" t="s">
        <v>1187</v>
      </c>
      <c r="C22" s="30" t="s">
        <v>1188</v>
      </c>
      <c r="D22" s="13">
        <v>4046350</v>
      </c>
      <c r="E22" s="14">
        <v>8297.0400000000009</v>
      </c>
      <c r="F22" s="15">
        <v>1.04E-2</v>
      </c>
      <c r="G22" s="15"/>
    </row>
    <row r="23" spans="1:7" x14ac:dyDescent="0.25">
      <c r="A23" s="12" t="s">
        <v>1189</v>
      </c>
      <c r="B23" s="30" t="s">
        <v>1190</v>
      </c>
      <c r="C23" s="30" t="s">
        <v>1154</v>
      </c>
      <c r="D23" s="13">
        <v>1204500</v>
      </c>
      <c r="E23" s="14">
        <v>7733.49</v>
      </c>
      <c r="F23" s="15">
        <v>9.7000000000000003E-3</v>
      </c>
      <c r="G23" s="15"/>
    </row>
    <row r="24" spans="1:7" x14ac:dyDescent="0.25">
      <c r="A24" s="12" t="s">
        <v>1191</v>
      </c>
      <c r="B24" s="30" t="s">
        <v>1192</v>
      </c>
      <c r="C24" s="30" t="s">
        <v>1193</v>
      </c>
      <c r="D24" s="13">
        <v>2597000</v>
      </c>
      <c r="E24" s="14">
        <v>7106.69</v>
      </c>
      <c r="F24" s="15">
        <v>8.8999999999999999E-3</v>
      </c>
      <c r="G24" s="15"/>
    </row>
    <row r="25" spans="1:7" x14ac:dyDescent="0.25">
      <c r="A25" s="12" t="s">
        <v>1194</v>
      </c>
      <c r="B25" s="30" t="s">
        <v>1195</v>
      </c>
      <c r="C25" s="30" t="s">
        <v>1154</v>
      </c>
      <c r="D25" s="13">
        <v>4545000</v>
      </c>
      <c r="E25" s="14">
        <v>7097.02</v>
      </c>
      <c r="F25" s="15">
        <v>8.8999999999999999E-3</v>
      </c>
      <c r="G25" s="15"/>
    </row>
    <row r="26" spans="1:7" x14ac:dyDescent="0.25">
      <c r="A26" s="12" t="s">
        <v>1196</v>
      </c>
      <c r="B26" s="30" t="s">
        <v>1197</v>
      </c>
      <c r="C26" s="30" t="s">
        <v>1198</v>
      </c>
      <c r="D26" s="13">
        <v>781375</v>
      </c>
      <c r="E26" s="14">
        <v>6934.7</v>
      </c>
      <c r="F26" s="15">
        <v>8.6999999999999994E-3</v>
      </c>
      <c r="G26" s="15"/>
    </row>
    <row r="27" spans="1:7" x14ac:dyDescent="0.25">
      <c r="A27" s="12" t="s">
        <v>1199</v>
      </c>
      <c r="B27" s="30" t="s">
        <v>1200</v>
      </c>
      <c r="C27" s="30" t="s">
        <v>1154</v>
      </c>
      <c r="D27" s="13">
        <v>628750</v>
      </c>
      <c r="E27" s="14">
        <v>6930.71</v>
      </c>
      <c r="F27" s="15">
        <v>8.6999999999999994E-3</v>
      </c>
      <c r="G27" s="15"/>
    </row>
    <row r="28" spans="1:7" x14ac:dyDescent="0.25">
      <c r="A28" s="12" t="s">
        <v>1201</v>
      </c>
      <c r="B28" s="30" t="s">
        <v>1202</v>
      </c>
      <c r="C28" s="30" t="s">
        <v>1203</v>
      </c>
      <c r="D28" s="13">
        <v>8336250</v>
      </c>
      <c r="E28" s="14">
        <v>6714.85</v>
      </c>
      <c r="F28" s="15">
        <v>8.3999999999999995E-3</v>
      </c>
      <c r="G28" s="15"/>
    </row>
    <row r="29" spans="1:7" x14ac:dyDescent="0.25">
      <c r="A29" s="12" t="s">
        <v>1204</v>
      </c>
      <c r="B29" s="30" t="s">
        <v>1205</v>
      </c>
      <c r="C29" s="30" t="s">
        <v>1154</v>
      </c>
      <c r="D29" s="13">
        <v>6952000</v>
      </c>
      <c r="E29" s="14">
        <v>6656.54</v>
      </c>
      <c r="F29" s="15">
        <v>8.3000000000000001E-3</v>
      </c>
      <c r="G29" s="15"/>
    </row>
    <row r="30" spans="1:7" x14ac:dyDescent="0.25">
      <c r="A30" s="12" t="s">
        <v>1206</v>
      </c>
      <c r="B30" s="30" t="s">
        <v>1207</v>
      </c>
      <c r="C30" s="30" t="s">
        <v>1208</v>
      </c>
      <c r="D30" s="13">
        <v>1408500</v>
      </c>
      <c r="E30" s="14">
        <v>6638.26</v>
      </c>
      <c r="F30" s="15">
        <v>8.3000000000000001E-3</v>
      </c>
      <c r="G30" s="15"/>
    </row>
    <row r="31" spans="1:7" x14ac:dyDescent="0.25">
      <c r="A31" s="12" t="s">
        <v>1209</v>
      </c>
      <c r="B31" s="30" t="s">
        <v>1210</v>
      </c>
      <c r="C31" s="30" t="s">
        <v>1211</v>
      </c>
      <c r="D31" s="13">
        <v>3100500</v>
      </c>
      <c r="E31" s="14">
        <v>6500.2</v>
      </c>
      <c r="F31" s="15">
        <v>8.0999999999999996E-3</v>
      </c>
      <c r="G31" s="15"/>
    </row>
    <row r="32" spans="1:7" x14ac:dyDescent="0.25">
      <c r="A32" s="12" t="s">
        <v>1212</v>
      </c>
      <c r="B32" s="30" t="s">
        <v>1213</v>
      </c>
      <c r="C32" s="30" t="s">
        <v>1160</v>
      </c>
      <c r="D32" s="13">
        <v>3240200</v>
      </c>
      <c r="E32" s="14">
        <v>6449.62</v>
      </c>
      <c r="F32" s="15">
        <v>8.0999999999999996E-3</v>
      </c>
      <c r="G32" s="15"/>
    </row>
    <row r="33" spans="1:7" x14ac:dyDescent="0.25">
      <c r="A33" s="12" t="s">
        <v>1214</v>
      </c>
      <c r="B33" s="30" t="s">
        <v>1215</v>
      </c>
      <c r="C33" s="30" t="s">
        <v>1203</v>
      </c>
      <c r="D33" s="13">
        <v>626400</v>
      </c>
      <c r="E33" s="14">
        <v>6416.53</v>
      </c>
      <c r="F33" s="15">
        <v>8.0000000000000002E-3</v>
      </c>
      <c r="G33" s="15"/>
    </row>
    <row r="34" spans="1:7" x14ac:dyDescent="0.25">
      <c r="A34" s="12" t="s">
        <v>1216</v>
      </c>
      <c r="B34" s="30" t="s">
        <v>1217</v>
      </c>
      <c r="C34" s="30" t="s">
        <v>1218</v>
      </c>
      <c r="D34" s="13">
        <v>1382400</v>
      </c>
      <c r="E34" s="14">
        <v>6388.07</v>
      </c>
      <c r="F34" s="15">
        <v>8.0000000000000002E-3</v>
      </c>
      <c r="G34" s="15"/>
    </row>
    <row r="35" spans="1:7" x14ac:dyDescent="0.25">
      <c r="A35" s="12" t="s">
        <v>1219</v>
      </c>
      <c r="B35" s="30" t="s">
        <v>1220</v>
      </c>
      <c r="C35" s="30" t="s">
        <v>1221</v>
      </c>
      <c r="D35" s="13">
        <v>2040000</v>
      </c>
      <c r="E35" s="14">
        <v>6347.46</v>
      </c>
      <c r="F35" s="15">
        <v>7.9000000000000008E-3</v>
      </c>
      <c r="G35" s="15"/>
    </row>
    <row r="36" spans="1:7" x14ac:dyDescent="0.25">
      <c r="A36" s="12" t="s">
        <v>1222</v>
      </c>
      <c r="B36" s="30" t="s">
        <v>1223</v>
      </c>
      <c r="C36" s="30" t="s">
        <v>1208</v>
      </c>
      <c r="D36" s="13">
        <v>386400</v>
      </c>
      <c r="E36" s="14">
        <v>5961.77</v>
      </c>
      <c r="F36" s="15">
        <v>7.4999999999999997E-3</v>
      </c>
      <c r="G36" s="15"/>
    </row>
    <row r="37" spans="1:7" x14ac:dyDescent="0.25">
      <c r="A37" s="12" t="s">
        <v>1224</v>
      </c>
      <c r="B37" s="30" t="s">
        <v>1225</v>
      </c>
      <c r="C37" s="30" t="s">
        <v>1193</v>
      </c>
      <c r="D37" s="13">
        <v>911400</v>
      </c>
      <c r="E37" s="14">
        <v>5603.74</v>
      </c>
      <c r="F37" s="15">
        <v>7.0000000000000001E-3</v>
      </c>
      <c r="G37" s="15"/>
    </row>
    <row r="38" spans="1:7" x14ac:dyDescent="0.25">
      <c r="A38" s="12" t="s">
        <v>1226</v>
      </c>
      <c r="B38" s="30" t="s">
        <v>1227</v>
      </c>
      <c r="C38" s="30" t="s">
        <v>1172</v>
      </c>
      <c r="D38" s="13">
        <v>335775</v>
      </c>
      <c r="E38" s="14">
        <v>5570.68</v>
      </c>
      <c r="F38" s="15">
        <v>7.0000000000000001E-3</v>
      </c>
      <c r="G38" s="15"/>
    </row>
    <row r="39" spans="1:7" x14ac:dyDescent="0.25">
      <c r="A39" s="12" t="s">
        <v>1228</v>
      </c>
      <c r="B39" s="30" t="s">
        <v>1229</v>
      </c>
      <c r="C39" s="30" t="s">
        <v>1163</v>
      </c>
      <c r="D39" s="13">
        <v>743750</v>
      </c>
      <c r="E39" s="14">
        <v>5563.99</v>
      </c>
      <c r="F39" s="15">
        <v>7.0000000000000001E-3</v>
      </c>
      <c r="G39" s="15"/>
    </row>
    <row r="40" spans="1:7" x14ac:dyDescent="0.25">
      <c r="A40" s="12" t="s">
        <v>1230</v>
      </c>
      <c r="B40" s="30" t="s">
        <v>1231</v>
      </c>
      <c r="C40" s="30" t="s">
        <v>1172</v>
      </c>
      <c r="D40" s="13">
        <v>771000</v>
      </c>
      <c r="E40" s="14">
        <v>5491.06</v>
      </c>
      <c r="F40" s="15">
        <v>6.8999999999999999E-3</v>
      </c>
      <c r="G40" s="15"/>
    </row>
    <row r="41" spans="1:7" x14ac:dyDescent="0.25">
      <c r="A41" s="12" t="s">
        <v>1232</v>
      </c>
      <c r="B41" s="30" t="s">
        <v>1233</v>
      </c>
      <c r="C41" s="30" t="s">
        <v>1234</v>
      </c>
      <c r="D41" s="13">
        <v>273200</v>
      </c>
      <c r="E41" s="14">
        <v>4877.03</v>
      </c>
      <c r="F41" s="15">
        <v>6.1000000000000004E-3</v>
      </c>
      <c r="G41" s="15"/>
    </row>
    <row r="42" spans="1:7" x14ac:dyDescent="0.25">
      <c r="A42" s="12" t="s">
        <v>1235</v>
      </c>
      <c r="B42" s="30" t="s">
        <v>1236</v>
      </c>
      <c r="C42" s="30" t="s">
        <v>1237</v>
      </c>
      <c r="D42" s="13">
        <v>1178000</v>
      </c>
      <c r="E42" s="14">
        <v>4863.37</v>
      </c>
      <c r="F42" s="15">
        <v>6.1000000000000004E-3</v>
      </c>
      <c r="G42" s="15"/>
    </row>
    <row r="43" spans="1:7" x14ac:dyDescent="0.25">
      <c r="A43" s="12" t="s">
        <v>1238</v>
      </c>
      <c r="B43" s="30" t="s">
        <v>1239</v>
      </c>
      <c r="C43" s="30" t="s">
        <v>1240</v>
      </c>
      <c r="D43" s="13">
        <v>161975</v>
      </c>
      <c r="E43" s="14">
        <v>4831.88</v>
      </c>
      <c r="F43" s="15">
        <v>6.0000000000000001E-3</v>
      </c>
      <c r="G43" s="15"/>
    </row>
    <row r="44" spans="1:7" x14ac:dyDescent="0.25">
      <c r="A44" s="12" t="s">
        <v>1241</v>
      </c>
      <c r="B44" s="30" t="s">
        <v>1242</v>
      </c>
      <c r="C44" s="30" t="s">
        <v>1243</v>
      </c>
      <c r="D44" s="13">
        <v>444400</v>
      </c>
      <c r="E44" s="14">
        <v>4817.3</v>
      </c>
      <c r="F44" s="15">
        <v>6.0000000000000001E-3</v>
      </c>
      <c r="G44" s="15"/>
    </row>
    <row r="45" spans="1:7" x14ac:dyDescent="0.25">
      <c r="A45" s="12" t="s">
        <v>1244</v>
      </c>
      <c r="B45" s="30" t="s">
        <v>1245</v>
      </c>
      <c r="C45" s="30" t="s">
        <v>1246</v>
      </c>
      <c r="D45" s="13">
        <v>2808750</v>
      </c>
      <c r="E45" s="14">
        <v>4718.7</v>
      </c>
      <c r="F45" s="15">
        <v>5.8999999999999999E-3</v>
      </c>
      <c r="G45" s="15"/>
    </row>
    <row r="46" spans="1:7" x14ac:dyDescent="0.25">
      <c r="A46" s="12" t="s">
        <v>1247</v>
      </c>
      <c r="B46" s="30" t="s">
        <v>1248</v>
      </c>
      <c r="C46" s="30" t="s">
        <v>1249</v>
      </c>
      <c r="D46" s="13">
        <v>643500</v>
      </c>
      <c r="E46" s="14">
        <v>4674.38</v>
      </c>
      <c r="F46" s="15">
        <v>5.7999999999999996E-3</v>
      </c>
      <c r="G46" s="15"/>
    </row>
    <row r="47" spans="1:7" x14ac:dyDescent="0.25">
      <c r="A47" s="12" t="s">
        <v>1250</v>
      </c>
      <c r="B47" s="30" t="s">
        <v>1251</v>
      </c>
      <c r="C47" s="30" t="s">
        <v>1252</v>
      </c>
      <c r="D47" s="13">
        <v>1241100</v>
      </c>
      <c r="E47" s="14">
        <v>4666.54</v>
      </c>
      <c r="F47" s="15">
        <v>5.7999999999999996E-3</v>
      </c>
      <c r="G47" s="15"/>
    </row>
    <row r="48" spans="1:7" x14ac:dyDescent="0.25">
      <c r="A48" s="12" t="s">
        <v>1253</v>
      </c>
      <c r="B48" s="30" t="s">
        <v>1254</v>
      </c>
      <c r="C48" s="30" t="s">
        <v>1237</v>
      </c>
      <c r="D48" s="13">
        <v>1193500</v>
      </c>
      <c r="E48" s="14">
        <v>4566.33</v>
      </c>
      <c r="F48" s="15">
        <v>5.7000000000000002E-3</v>
      </c>
      <c r="G48" s="15"/>
    </row>
    <row r="49" spans="1:7" x14ac:dyDescent="0.25">
      <c r="A49" s="12" t="s">
        <v>1255</v>
      </c>
      <c r="B49" s="30" t="s">
        <v>1256</v>
      </c>
      <c r="C49" s="30" t="s">
        <v>1154</v>
      </c>
      <c r="D49" s="13">
        <v>1615000</v>
      </c>
      <c r="E49" s="14">
        <v>4510.7</v>
      </c>
      <c r="F49" s="15">
        <v>5.5999999999999999E-3</v>
      </c>
      <c r="G49" s="15"/>
    </row>
    <row r="50" spans="1:7" x14ac:dyDescent="0.25">
      <c r="A50" s="12" t="s">
        <v>1257</v>
      </c>
      <c r="B50" s="30" t="s">
        <v>1258</v>
      </c>
      <c r="C50" s="30" t="s">
        <v>1259</v>
      </c>
      <c r="D50" s="13">
        <v>442000</v>
      </c>
      <c r="E50" s="14">
        <v>4509.95</v>
      </c>
      <c r="F50" s="15">
        <v>5.5999999999999999E-3</v>
      </c>
      <c r="G50" s="15"/>
    </row>
    <row r="51" spans="1:7" x14ac:dyDescent="0.25">
      <c r="A51" s="12" t="s">
        <v>1260</v>
      </c>
      <c r="B51" s="30" t="s">
        <v>1261</v>
      </c>
      <c r="C51" s="30" t="s">
        <v>1193</v>
      </c>
      <c r="D51" s="13">
        <v>3210000</v>
      </c>
      <c r="E51" s="14">
        <v>4235.6000000000004</v>
      </c>
      <c r="F51" s="15">
        <v>5.3E-3</v>
      </c>
      <c r="G51" s="15"/>
    </row>
    <row r="52" spans="1:7" x14ac:dyDescent="0.25">
      <c r="A52" s="12" t="s">
        <v>1262</v>
      </c>
      <c r="B52" s="30" t="s">
        <v>1263</v>
      </c>
      <c r="C52" s="30" t="s">
        <v>1237</v>
      </c>
      <c r="D52" s="13">
        <v>442500</v>
      </c>
      <c r="E52" s="14">
        <v>4121.45</v>
      </c>
      <c r="F52" s="15">
        <v>5.1999999999999998E-3</v>
      </c>
      <c r="G52" s="15"/>
    </row>
    <row r="53" spans="1:7" x14ac:dyDescent="0.25">
      <c r="A53" s="12" t="s">
        <v>1264</v>
      </c>
      <c r="B53" s="30" t="s">
        <v>1265</v>
      </c>
      <c r="C53" s="30" t="s">
        <v>1266</v>
      </c>
      <c r="D53" s="13">
        <v>414600</v>
      </c>
      <c r="E53" s="14">
        <v>4056.24</v>
      </c>
      <c r="F53" s="15">
        <v>5.1000000000000004E-3</v>
      </c>
      <c r="G53" s="15"/>
    </row>
    <row r="54" spans="1:7" x14ac:dyDescent="0.25">
      <c r="A54" s="12" t="s">
        <v>1267</v>
      </c>
      <c r="B54" s="30" t="s">
        <v>1268</v>
      </c>
      <c r="C54" s="30" t="s">
        <v>1169</v>
      </c>
      <c r="D54" s="13">
        <v>896400</v>
      </c>
      <c r="E54" s="14">
        <v>4039.63</v>
      </c>
      <c r="F54" s="15">
        <v>5.1000000000000004E-3</v>
      </c>
      <c r="G54" s="15"/>
    </row>
    <row r="55" spans="1:7" x14ac:dyDescent="0.25">
      <c r="A55" s="12" t="s">
        <v>1269</v>
      </c>
      <c r="B55" s="30" t="s">
        <v>1270</v>
      </c>
      <c r="C55" s="30" t="s">
        <v>1259</v>
      </c>
      <c r="D55" s="13">
        <v>176250</v>
      </c>
      <c r="E55" s="14">
        <v>4010.04</v>
      </c>
      <c r="F55" s="15">
        <v>5.0000000000000001E-3</v>
      </c>
      <c r="G55" s="15"/>
    </row>
    <row r="56" spans="1:7" x14ac:dyDescent="0.25">
      <c r="A56" s="12" t="s">
        <v>1271</v>
      </c>
      <c r="B56" s="30" t="s">
        <v>1272</v>
      </c>
      <c r="C56" s="30" t="s">
        <v>1208</v>
      </c>
      <c r="D56" s="13">
        <v>63900</v>
      </c>
      <c r="E56" s="14">
        <v>4009.34</v>
      </c>
      <c r="F56" s="15">
        <v>5.0000000000000001E-3</v>
      </c>
      <c r="G56" s="15"/>
    </row>
    <row r="57" spans="1:7" x14ac:dyDescent="0.25">
      <c r="A57" s="12" t="s">
        <v>1273</v>
      </c>
      <c r="B57" s="30" t="s">
        <v>1274</v>
      </c>
      <c r="C57" s="30" t="s">
        <v>1237</v>
      </c>
      <c r="D57" s="13">
        <v>2274000</v>
      </c>
      <c r="E57" s="14">
        <v>3911.28</v>
      </c>
      <c r="F57" s="15">
        <v>4.8999999999999998E-3</v>
      </c>
      <c r="G57" s="15"/>
    </row>
    <row r="58" spans="1:7" x14ac:dyDescent="0.25">
      <c r="A58" s="12" t="s">
        <v>1275</v>
      </c>
      <c r="B58" s="30" t="s">
        <v>1276</v>
      </c>
      <c r="C58" s="30" t="s">
        <v>1277</v>
      </c>
      <c r="D58" s="13">
        <v>1485800</v>
      </c>
      <c r="E58" s="14">
        <v>3841.54</v>
      </c>
      <c r="F58" s="15">
        <v>4.7999999999999996E-3</v>
      </c>
      <c r="G58" s="15"/>
    </row>
    <row r="59" spans="1:7" x14ac:dyDescent="0.25">
      <c r="A59" s="12" t="s">
        <v>1278</v>
      </c>
      <c r="B59" s="30" t="s">
        <v>1279</v>
      </c>
      <c r="C59" s="30" t="s">
        <v>1280</v>
      </c>
      <c r="D59" s="13">
        <v>195300</v>
      </c>
      <c r="E59" s="14">
        <v>3835.59</v>
      </c>
      <c r="F59" s="15">
        <v>4.7999999999999996E-3</v>
      </c>
      <c r="G59" s="15"/>
    </row>
    <row r="60" spans="1:7" x14ac:dyDescent="0.25">
      <c r="A60" s="12" t="s">
        <v>1281</v>
      </c>
      <c r="B60" s="30" t="s">
        <v>1282</v>
      </c>
      <c r="C60" s="30" t="s">
        <v>1163</v>
      </c>
      <c r="D60" s="13">
        <v>2728000</v>
      </c>
      <c r="E60" s="14">
        <v>3808.29</v>
      </c>
      <c r="F60" s="15">
        <v>4.7999999999999996E-3</v>
      </c>
      <c r="G60" s="15"/>
    </row>
    <row r="61" spans="1:7" x14ac:dyDescent="0.25">
      <c r="A61" s="12" t="s">
        <v>1283</v>
      </c>
      <c r="B61" s="30" t="s">
        <v>1284</v>
      </c>
      <c r="C61" s="30" t="s">
        <v>1237</v>
      </c>
      <c r="D61" s="13">
        <v>47750</v>
      </c>
      <c r="E61" s="14">
        <v>3499</v>
      </c>
      <c r="F61" s="15">
        <v>4.4000000000000003E-3</v>
      </c>
      <c r="G61" s="15"/>
    </row>
    <row r="62" spans="1:7" x14ac:dyDescent="0.25">
      <c r="A62" s="12" t="s">
        <v>1285</v>
      </c>
      <c r="B62" s="30" t="s">
        <v>1286</v>
      </c>
      <c r="C62" s="30" t="s">
        <v>1280</v>
      </c>
      <c r="D62" s="13">
        <v>279500</v>
      </c>
      <c r="E62" s="14">
        <v>3461.19</v>
      </c>
      <c r="F62" s="15">
        <v>4.3E-3</v>
      </c>
      <c r="G62" s="15"/>
    </row>
    <row r="63" spans="1:7" x14ac:dyDescent="0.25">
      <c r="A63" s="12" t="s">
        <v>1287</v>
      </c>
      <c r="B63" s="30" t="s">
        <v>1288</v>
      </c>
      <c r="C63" s="30" t="s">
        <v>1166</v>
      </c>
      <c r="D63" s="13">
        <v>81725</v>
      </c>
      <c r="E63" s="14">
        <v>3386.28</v>
      </c>
      <c r="F63" s="15">
        <v>4.1999999999999997E-3</v>
      </c>
      <c r="G63" s="15"/>
    </row>
    <row r="64" spans="1:7" x14ac:dyDescent="0.25">
      <c r="A64" s="12" t="s">
        <v>1289</v>
      </c>
      <c r="B64" s="30" t="s">
        <v>1290</v>
      </c>
      <c r="C64" s="30" t="s">
        <v>1266</v>
      </c>
      <c r="D64" s="13">
        <v>50300</v>
      </c>
      <c r="E64" s="14">
        <v>3303.08</v>
      </c>
      <c r="F64" s="15">
        <v>4.1000000000000003E-3</v>
      </c>
      <c r="G64" s="15"/>
    </row>
    <row r="65" spans="1:7" x14ac:dyDescent="0.25">
      <c r="A65" s="12" t="s">
        <v>1291</v>
      </c>
      <c r="B65" s="30" t="s">
        <v>1292</v>
      </c>
      <c r="C65" s="30" t="s">
        <v>1221</v>
      </c>
      <c r="D65" s="13">
        <v>968625</v>
      </c>
      <c r="E65" s="14">
        <v>3217.29</v>
      </c>
      <c r="F65" s="15">
        <v>4.0000000000000001E-3</v>
      </c>
      <c r="G65" s="15"/>
    </row>
    <row r="66" spans="1:7" x14ac:dyDescent="0.25">
      <c r="A66" s="12" t="s">
        <v>1293</v>
      </c>
      <c r="B66" s="30" t="s">
        <v>1294</v>
      </c>
      <c r="C66" s="30" t="s">
        <v>1259</v>
      </c>
      <c r="D66" s="13">
        <v>83500</v>
      </c>
      <c r="E66" s="14">
        <v>3163.19</v>
      </c>
      <c r="F66" s="15">
        <v>4.0000000000000001E-3</v>
      </c>
      <c r="G66" s="15"/>
    </row>
    <row r="67" spans="1:7" x14ac:dyDescent="0.25">
      <c r="A67" s="12" t="s">
        <v>1295</v>
      </c>
      <c r="B67" s="30" t="s">
        <v>1296</v>
      </c>
      <c r="C67" s="30" t="s">
        <v>1240</v>
      </c>
      <c r="D67" s="13">
        <v>1740000</v>
      </c>
      <c r="E67" s="14">
        <v>3158.97</v>
      </c>
      <c r="F67" s="15">
        <v>4.0000000000000001E-3</v>
      </c>
      <c r="G67" s="15"/>
    </row>
    <row r="68" spans="1:7" x14ac:dyDescent="0.25">
      <c r="A68" s="12" t="s">
        <v>1297</v>
      </c>
      <c r="B68" s="30" t="s">
        <v>1298</v>
      </c>
      <c r="C68" s="30" t="s">
        <v>1243</v>
      </c>
      <c r="D68" s="13">
        <v>283400</v>
      </c>
      <c r="E68" s="14">
        <v>3154.67</v>
      </c>
      <c r="F68" s="15">
        <v>3.8999999999999998E-3</v>
      </c>
      <c r="G68" s="15"/>
    </row>
    <row r="69" spans="1:7" x14ac:dyDescent="0.25">
      <c r="A69" s="12" t="s">
        <v>1299</v>
      </c>
      <c r="B69" s="30" t="s">
        <v>1300</v>
      </c>
      <c r="C69" s="30" t="s">
        <v>1301</v>
      </c>
      <c r="D69" s="13">
        <v>1866600</v>
      </c>
      <c r="E69" s="14">
        <v>3025.76</v>
      </c>
      <c r="F69" s="15">
        <v>3.8E-3</v>
      </c>
      <c r="G69" s="15"/>
    </row>
    <row r="70" spans="1:7" x14ac:dyDescent="0.25">
      <c r="A70" s="12" t="s">
        <v>1302</v>
      </c>
      <c r="B70" s="30" t="s">
        <v>1303</v>
      </c>
      <c r="C70" s="30" t="s">
        <v>1243</v>
      </c>
      <c r="D70" s="13">
        <v>227800</v>
      </c>
      <c r="E70" s="14">
        <v>3013.68</v>
      </c>
      <c r="F70" s="15">
        <v>3.8E-3</v>
      </c>
      <c r="G70" s="15"/>
    </row>
    <row r="71" spans="1:7" x14ac:dyDescent="0.25">
      <c r="A71" s="12" t="s">
        <v>1304</v>
      </c>
      <c r="B71" s="30" t="s">
        <v>1305</v>
      </c>
      <c r="C71" s="30" t="s">
        <v>1221</v>
      </c>
      <c r="D71" s="13">
        <v>1267200</v>
      </c>
      <c r="E71" s="14">
        <v>3005.8</v>
      </c>
      <c r="F71" s="15">
        <v>3.8E-3</v>
      </c>
      <c r="G71" s="15"/>
    </row>
    <row r="72" spans="1:7" x14ac:dyDescent="0.25">
      <c r="A72" s="12" t="s">
        <v>1306</v>
      </c>
      <c r="B72" s="30" t="s">
        <v>1307</v>
      </c>
      <c r="C72" s="30" t="s">
        <v>1157</v>
      </c>
      <c r="D72" s="13">
        <v>62500</v>
      </c>
      <c r="E72" s="14">
        <v>2921.78</v>
      </c>
      <c r="F72" s="15">
        <v>3.7000000000000002E-3</v>
      </c>
      <c r="G72" s="15"/>
    </row>
    <row r="73" spans="1:7" x14ac:dyDescent="0.25">
      <c r="A73" s="12" t="s">
        <v>1308</v>
      </c>
      <c r="B73" s="30" t="s">
        <v>1309</v>
      </c>
      <c r="C73" s="30" t="s">
        <v>1166</v>
      </c>
      <c r="D73" s="13">
        <v>141750</v>
      </c>
      <c r="E73" s="14">
        <v>2871.57</v>
      </c>
      <c r="F73" s="15">
        <v>3.5999999999999999E-3</v>
      </c>
      <c r="G73" s="15"/>
    </row>
    <row r="74" spans="1:7" x14ac:dyDescent="0.25">
      <c r="A74" s="12" t="s">
        <v>1310</v>
      </c>
      <c r="B74" s="30" t="s">
        <v>1311</v>
      </c>
      <c r="C74" s="30" t="s">
        <v>1237</v>
      </c>
      <c r="D74" s="13">
        <v>138900</v>
      </c>
      <c r="E74" s="14">
        <v>2852.03</v>
      </c>
      <c r="F74" s="15">
        <v>3.5999999999999999E-3</v>
      </c>
      <c r="G74" s="15"/>
    </row>
    <row r="75" spans="1:7" x14ac:dyDescent="0.25">
      <c r="A75" s="12" t="s">
        <v>1312</v>
      </c>
      <c r="B75" s="30" t="s">
        <v>1313</v>
      </c>
      <c r="C75" s="30" t="s">
        <v>1154</v>
      </c>
      <c r="D75" s="13">
        <v>645300</v>
      </c>
      <c r="E75" s="14">
        <v>2823.19</v>
      </c>
      <c r="F75" s="15">
        <v>3.5000000000000001E-3</v>
      </c>
      <c r="G75" s="15"/>
    </row>
    <row r="76" spans="1:7" x14ac:dyDescent="0.25">
      <c r="A76" s="12" t="s">
        <v>1314</v>
      </c>
      <c r="B76" s="30" t="s">
        <v>1315</v>
      </c>
      <c r="C76" s="30" t="s">
        <v>1316</v>
      </c>
      <c r="D76" s="13">
        <v>727700</v>
      </c>
      <c r="E76" s="14">
        <v>2717.23</v>
      </c>
      <c r="F76" s="15">
        <v>3.3999999999999998E-3</v>
      </c>
      <c r="G76" s="15"/>
    </row>
    <row r="77" spans="1:7" x14ac:dyDescent="0.25">
      <c r="A77" s="12" t="s">
        <v>1317</v>
      </c>
      <c r="B77" s="30" t="s">
        <v>1318</v>
      </c>
      <c r="C77" s="30" t="s">
        <v>1319</v>
      </c>
      <c r="D77" s="13">
        <v>104400</v>
      </c>
      <c r="E77" s="14">
        <v>2691.12</v>
      </c>
      <c r="F77" s="15">
        <v>3.3999999999999998E-3</v>
      </c>
      <c r="G77" s="15"/>
    </row>
    <row r="78" spans="1:7" x14ac:dyDescent="0.25">
      <c r="A78" s="12" t="s">
        <v>1320</v>
      </c>
      <c r="B78" s="30" t="s">
        <v>1321</v>
      </c>
      <c r="C78" s="30" t="s">
        <v>1246</v>
      </c>
      <c r="D78" s="13">
        <v>81600</v>
      </c>
      <c r="E78" s="14">
        <v>2611.08</v>
      </c>
      <c r="F78" s="15">
        <v>3.3E-3</v>
      </c>
      <c r="G78" s="15"/>
    </row>
    <row r="79" spans="1:7" x14ac:dyDescent="0.25">
      <c r="A79" s="12" t="s">
        <v>1322</v>
      </c>
      <c r="B79" s="30" t="s">
        <v>1323</v>
      </c>
      <c r="C79" s="30" t="s">
        <v>1208</v>
      </c>
      <c r="D79" s="13">
        <v>41400</v>
      </c>
      <c r="E79" s="14">
        <v>2606.11</v>
      </c>
      <c r="F79" s="15">
        <v>3.3E-3</v>
      </c>
      <c r="G79" s="15"/>
    </row>
    <row r="80" spans="1:7" x14ac:dyDescent="0.25">
      <c r="A80" s="12" t="s">
        <v>1324</v>
      </c>
      <c r="B80" s="30" t="s">
        <v>1325</v>
      </c>
      <c r="C80" s="30" t="s">
        <v>1266</v>
      </c>
      <c r="D80" s="13">
        <v>415800</v>
      </c>
      <c r="E80" s="14">
        <v>2514.13</v>
      </c>
      <c r="F80" s="15">
        <v>3.0999999999999999E-3</v>
      </c>
      <c r="G80" s="15"/>
    </row>
    <row r="81" spans="1:7" x14ac:dyDescent="0.25">
      <c r="A81" s="12" t="s">
        <v>1326</v>
      </c>
      <c r="B81" s="30" t="s">
        <v>1327</v>
      </c>
      <c r="C81" s="30" t="s">
        <v>1208</v>
      </c>
      <c r="D81" s="13">
        <v>64925</v>
      </c>
      <c r="E81" s="14">
        <v>2462.86</v>
      </c>
      <c r="F81" s="15">
        <v>3.0999999999999999E-3</v>
      </c>
      <c r="G81" s="15"/>
    </row>
    <row r="82" spans="1:7" x14ac:dyDescent="0.25">
      <c r="A82" s="12" t="s">
        <v>1328</v>
      </c>
      <c r="B82" s="30" t="s">
        <v>1329</v>
      </c>
      <c r="C82" s="30" t="s">
        <v>1243</v>
      </c>
      <c r="D82" s="13">
        <v>63000</v>
      </c>
      <c r="E82" s="14">
        <v>2459.46</v>
      </c>
      <c r="F82" s="15">
        <v>3.0999999999999999E-3</v>
      </c>
      <c r="G82" s="15"/>
    </row>
    <row r="83" spans="1:7" x14ac:dyDescent="0.25">
      <c r="A83" s="12" t="s">
        <v>1330</v>
      </c>
      <c r="B83" s="30" t="s">
        <v>1331</v>
      </c>
      <c r="C83" s="30" t="s">
        <v>1154</v>
      </c>
      <c r="D83" s="13">
        <v>127200</v>
      </c>
      <c r="E83" s="14">
        <v>2427.1</v>
      </c>
      <c r="F83" s="15">
        <v>3.0000000000000001E-3</v>
      </c>
      <c r="G83" s="15"/>
    </row>
    <row r="84" spans="1:7" x14ac:dyDescent="0.25">
      <c r="A84" s="12" t="s">
        <v>1332</v>
      </c>
      <c r="B84" s="30" t="s">
        <v>1333</v>
      </c>
      <c r="C84" s="30" t="s">
        <v>1334</v>
      </c>
      <c r="D84" s="13">
        <v>2371400</v>
      </c>
      <c r="E84" s="14">
        <v>2417.64</v>
      </c>
      <c r="F84" s="15">
        <v>3.0000000000000001E-3</v>
      </c>
      <c r="G84" s="15"/>
    </row>
    <row r="85" spans="1:7" x14ac:dyDescent="0.25">
      <c r="A85" s="12" t="s">
        <v>1335</v>
      </c>
      <c r="B85" s="30" t="s">
        <v>1336</v>
      </c>
      <c r="C85" s="30" t="s">
        <v>1266</v>
      </c>
      <c r="D85" s="13">
        <v>173500</v>
      </c>
      <c r="E85" s="14">
        <v>2373.39</v>
      </c>
      <c r="F85" s="15">
        <v>3.0000000000000001E-3</v>
      </c>
      <c r="G85" s="15"/>
    </row>
    <row r="86" spans="1:7" x14ac:dyDescent="0.25">
      <c r="A86" s="12" t="s">
        <v>1337</v>
      </c>
      <c r="B86" s="30" t="s">
        <v>1338</v>
      </c>
      <c r="C86" s="30" t="s">
        <v>1259</v>
      </c>
      <c r="D86" s="13">
        <v>110675</v>
      </c>
      <c r="E86" s="14">
        <v>2362.69</v>
      </c>
      <c r="F86" s="15">
        <v>3.0000000000000001E-3</v>
      </c>
      <c r="G86" s="15"/>
    </row>
    <row r="87" spans="1:7" x14ac:dyDescent="0.25">
      <c r="A87" s="12" t="s">
        <v>1339</v>
      </c>
      <c r="B87" s="30" t="s">
        <v>1340</v>
      </c>
      <c r="C87" s="30" t="s">
        <v>1259</v>
      </c>
      <c r="D87" s="13">
        <v>444600</v>
      </c>
      <c r="E87" s="14">
        <v>2315.92</v>
      </c>
      <c r="F87" s="15">
        <v>2.8999999999999998E-3</v>
      </c>
      <c r="G87" s="15"/>
    </row>
    <row r="88" spans="1:7" x14ac:dyDescent="0.25">
      <c r="A88" s="12" t="s">
        <v>1341</v>
      </c>
      <c r="B88" s="30" t="s">
        <v>1342</v>
      </c>
      <c r="C88" s="30" t="s">
        <v>1249</v>
      </c>
      <c r="D88" s="13">
        <v>159600</v>
      </c>
      <c r="E88" s="14">
        <v>2303.59</v>
      </c>
      <c r="F88" s="15">
        <v>2.8999999999999998E-3</v>
      </c>
      <c r="G88" s="15"/>
    </row>
    <row r="89" spans="1:7" x14ac:dyDescent="0.25">
      <c r="A89" s="12" t="s">
        <v>1343</v>
      </c>
      <c r="B89" s="30" t="s">
        <v>1344</v>
      </c>
      <c r="C89" s="30" t="s">
        <v>1154</v>
      </c>
      <c r="D89" s="13">
        <v>1545000</v>
      </c>
      <c r="E89" s="14">
        <v>2302.0500000000002</v>
      </c>
      <c r="F89" s="15">
        <v>2.8999999999999998E-3</v>
      </c>
      <c r="G89" s="15"/>
    </row>
    <row r="90" spans="1:7" x14ac:dyDescent="0.25">
      <c r="A90" s="12" t="s">
        <v>1345</v>
      </c>
      <c r="B90" s="30" t="s">
        <v>1346</v>
      </c>
      <c r="C90" s="30" t="s">
        <v>1347</v>
      </c>
      <c r="D90" s="13">
        <v>75200</v>
      </c>
      <c r="E90" s="14">
        <v>2297.3200000000002</v>
      </c>
      <c r="F90" s="15">
        <v>2.8999999999999998E-3</v>
      </c>
      <c r="G90" s="15"/>
    </row>
    <row r="91" spans="1:7" x14ac:dyDescent="0.25">
      <c r="A91" s="12" t="s">
        <v>1348</v>
      </c>
      <c r="B91" s="30" t="s">
        <v>1349</v>
      </c>
      <c r="C91" s="30" t="s">
        <v>1243</v>
      </c>
      <c r="D91" s="13">
        <v>182650</v>
      </c>
      <c r="E91" s="14">
        <v>2276.37</v>
      </c>
      <c r="F91" s="15">
        <v>2.8E-3</v>
      </c>
      <c r="G91" s="15"/>
    </row>
    <row r="92" spans="1:7" x14ac:dyDescent="0.25">
      <c r="A92" s="12" t="s">
        <v>1350</v>
      </c>
      <c r="B92" s="30" t="s">
        <v>1351</v>
      </c>
      <c r="C92" s="30" t="s">
        <v>1319</v>
      </c>
      <c r="D92" s="13">
        <v>134000</v>
      </c>
      <c r="E92" s="14">
        <v>2248.7199999999998</v>
      </c>
      <c r="F92" s="15">
        <v>2.8E-3</v>
      </c>
      <c r="G92" s="15"/>
    </row>
    <row r="93" spans="1:7" x14ac:dyDescent="0.25">
      <c r="A93" s="12" t="s">
        <v>1352</v>
      </c>
      <c r="B93" s="30" t="s">
        <v>1353</v>
      </c>
      <c r="C93" s="30" t="s">
        <v>1218</v>
      </c>
      <c r="D93" s="13">
        <v>82500</v>
      </c>
      <c r="E93" s="14">
        <v>2197.7600000000002</v>
      </c>
      <c r="F93" s="15">
        <v>2.8E-3</v>
      </c>
      <c r="G93" s="15"/>
    </row>
    <row r="94" spans="1:7" x14ac:dyDescent="0.25">
      <c r="A94" s="12" t="s">
        <v>1354</v>
      </c>
      <c r="B94" s="30" t="s">
        <v>1355</v>
      </c>
      <c r="C94" s="30" t="s">
        <v>1356</v>
      </c>
      <c r="D94" s="13">
        <v>86400</v>
      </c>
      <c r="E94" s="14">
        <v>2143.7600000000002</v>
      </c>
      <c r="F94" s="15">
        <v>2.7000000000000001E-3</v>
      </c>
      <c r="G94" s="15"/>
    </row>
    <row r="95" spans="1:7" x14ac:dyDescent="0.25">
      <c r="A95" s="12" t="s">
        <v>1357</v>
      </c>
      <c r="B95" s="30" t="s">
        <v>1358</v>
      </c>
      <c r="C95" s="30" t="s">
        <v>1243</v>
      </c>
      <c r="D95" s="13">
        <v>250850</v>
      </c>
      <c r="E95" s="14">
        <v>2142.13</v>
      </c>
      <c r="F95" s="15">
        <v>2.7000000000000001E-3</v>
      </c>
      <c r="G95" s="15"/>
    </row>
    <row r="96" spans="1:7" x14ac:dyDescent="0.25">
      <c r="A96" s="12" t="s">
        <v>1359</v>
      </c>
      <c r="B96" s="30" t="s">
        <v>1360</v>
      </c>
      <c r="C96" s="30" t="s">
        <v>1163</v>
      </c>
      <c r="D96" s="13">
        <v>242325</v>
      </c>
      <c r="E96" s="14">
        <v>2133.0700000000002</v>
      </c>
      <c r="F96" s="15">
        <v>2.7000000000000001E-3</v>
      </c>
      <c r="G96" s="15"/>
    </row>
    <row r="97" spans="1:7" x14ac:dyDescent="0.25">
      <c r="A97" s="12" t="s">
        <v>1361</v>
      </c>
      <c r="B97" s="30" t="s">
        <v>1362</v>
      </c>
      <c r="C97" s="30" t="s">
        <v>1183</v>
      </c>
      <c r="D97" s="13">
        <v>1145700</v>
      </c>
      <c r="E97" s="14">
        <v>2110.38</v>
      </c>
      <c r="F97" s="15">
        <v>2.5999999999999999E-3</v>
      </c>
      <c r="G97" s="15"/>
    </row>
    <row r="98" spans="1:7" x14ac:dyDescent="0.25">
      <c r="A98" s="12" t="s">
        <v>1363</v>
      </c>
      <c r="B98" s="30" t="s">
        <v>1364</v>
      </c>
      <c r="C98" s="30" t="s">
        <v>1154</v>
      </c>
      <c r="D98" s="13">
        <v>131500</v>
      </c>
      <c r="E98" s="14">
        <v>2102.62</v>
      </c>
      <c r="F98" s="15">
        <v>2.5999999999999999E-3</v>
      </c>
      <c r="G98" s="15"/>
    </row>
    <row r="99" spans="1:7" x14ac:dyDescent="0.25">
      <c r="A99" s="12" t="s">
        <v>1365</v>
      </c>
      <c r="B99" s="30" t="s">
        <v>1366</v>
      </c>
      <c r="C99" s="30" t="s">
        <v>1237</v>
      </c>
      <c r="D99" s="13">
        <v>244725</v>
      </c>
      <c r="E99" s="14">
        <v>1903.1</v>
      </c>
      <c r="F99" s="15">
        <v>2.3999999999999998E-3</v>
      </c>
      <c r="G99" s="15"/>
    </row>
    <row r="100" spans="1:7" x14ac:dyDescent="0.25">
      <c r="A100" s="12" t="s">
        <v>1367</v>
      </c>
      <c r="B100" s="30" t="s">
        <v>1368</v>
      </c>
      <c r="C100" s="30" t="s">
        <v>1243</v>
      </c>
      <c r="D100" s="13">
        <v>32250</v>
      </c>
      <c r="E100" s="14">
        <v>1869.82</v>
      </c>
      <c r="F100" s="15">
        <v>2.3E-3</v>
      </c>
      <c r="G100" s="15"/>
    </row>
    <row r="101" spans="1:7" x14ac:dyDescent="0.25">
      <c r="A101" s="12" t="s">
        <v>1369</v>
      </c>
      <c r="B101" s="30" t="s">
        <v>1370</v>
      </c>
      <c r="C101" s="30" t="s">
        <v>1371</v>
      </c>
      <c r="D101" s="13">
        <v>332500</v>
      </c>
      <c r="E101" s="14">
        <v>1852.69</v>
      </c>
      <c r="F101" s="15">
        <v>2.3E-3</v>
      </c>
      <c r="G101" s="15"/>
    </row>
    <row r="102" spans="1:7" x14ac:dyDescent="0.25">
      <c r="A102" s="12" t="s">
        <v>1372</v>
      </c>
      <c r="B102" s="30" t="s">
        <v>1373</v>
      </c>
      <c r="C102" s="30" t="s">
        <v>1208</v>
      </c>
      <c r="D102" s="13">
        <v>256000</v>
      </c>
      <c r="E102" s="14">
        <v>1845.89</v>
      </c>
      <c r="F102" s="15">
        <v>2.3E-3</v>
      </c>
      <c r="G102" s="15"/>
    </row>
    <row r="103" spans="1:7" x14ac:dyDescent="0.25">
      <c r="A103" s="12" t="s">
        <v>1374</v>
      </c>
      <c r="B103" s="30" t="s">
        <v>1375</v>
      </c>
      <c r="C103" s="30" t="s">
        <v>1259</v>
      </c>
      <c r="D103" s="13">
        <v>710500</v>
      </c>
      <c r="E103" s="14">
        <v>1839.48</v>
      </c>
      <c r="F103" s="15">
        <v>2.3E-3</v>
      </c>
      <c r="G103" s="15"/>
    </row>
    <row r="104" spans="1:7" x14ac:dyDescent="0.25">
      <c r="A104" s="12" t="s">
        <v>1376</v>
      </c>
      <c r="B104" s="30" t="s">
        <v>1377</v>
      </c>
      <c r="C104" s="30" t="s">
        <v>1347</v>
      </c>
      <c r="D104" s="13">
        <v>62700</v>
      </c>
      <c r="E104" s="14">
        <v>1706.63</v>
      </c>
      <c r="F104" s="15">
        <v>2.0999999999999999E-3</v>
      </c>
      <c r="G104" s="15"/>
    </row>
    <row r="105" spans="1:7" x14ac:dyDescent="0.25">
      <c r="A105" s="12" t="s">
        <v>1378</v>
      </c>
      <c r="B105" s="30" t="s">
        <v>1379</v>
      </c>
      <c r="C105" s="30" t="s">
        <v>1334</v>
      </c>
      <c r="D105" s="13">
        <v>372300</v>
      </c>
      <c r="E105" s="14">
        <v>1690.43</v>
      </c>
      <c r="F105" s="15">
        <v>2.0999999999999999E-3</v>
      </c>
      <c r="G105" s="15"/>
    </row>
    <row r="106" spans="1:7" x14ac:dyDescent="0.25">
      <c r="A106" s="12" t="s">
        <v>1380</v>
      </c>
      <c r="B106" s="30" t="s">
        <v>1381</v>
      </c>
      <c r="C106" s="30" t="s">
        <v>1237</v>
      </c>
      <c r="D106" s="13">
        <v>988200</v>
      </c>
      <c r="E106" s="14">
        <v>1644.36</v>
      </c>
      <c r="F106" s="15">
        <v>2.0999999999999999E-3</v>
      </c>
      <c r="G106" s="15"/>
    </row>
    <row r="107" spans="1:7" x14ac:dyDescent="0.25">
      <c r="A107" s="12" t="s">
        <v>1382</v>
      </c>
      <c r="B107" s="30" t="s">
        <v>1383</v>
      </c>
      <c r="C107" s="30" t="s">
        <v>1237</v>
      </c>
      <c r="D107" s="13">
        <v>97500</v>
      </c>
      <c r="E107" s="14">
        <v>1643.66</v>
      </c>
      <c r="F107" s="15">
        <v>2.0999999999999999E-3</v>
      </c>
      <c r="G107" s="15"/>
    </row>
    <row r="108" spans="1:7" x14ac:dyDescent="0.25">
      <c r="A108" s="12" t="s">
        <v>1384</v>
      </c>
      <c r="B108" s="30" t="s">
        <v>1385</v>
      </c>
      <c r="C108" s="30" t="s">
        <v>1198</v>
      </c>
      <c r="D108" s="13">
        <v>374000</v>
      </c>
      <c r="E108" s="14">
        <v>1639.43</v>
      </c>
      <c r="F108" s="15">
        <v>2.0999999999999999E-3</v>
      </c>
      <c r="G108" s="15"/>
    </row>
    <row r="109" spans="1:7" x14ac:dyDescent="0.25">
      <c r="A109" s="12" t="s">
        <v>1386</v>
      </c>
      <c r="B109" s="30" t="s">
        <v>1387</v>
      </c>
      <c r="C109" s="30" t="s">
        <v>1243</v>
      </c>
      <c r="D109" s="13">
        <v>372300</v>
      </c>
      <c r="E109" s="14">
        <v>1601.63</v>
      </c>
      <c r="F109" s="15">
        <v>2E-3</v>
      </c>
      <c r="G109" s="15"/>
    </row>
    <row r="110" spans="1:7" x14ac:dyDescent="0.25">
      <c r="A110" s="12" t="s">
        <v>1388</v>
      </c>
      <c r="B110" s="30" t="s">
        <v>1389</v>
      </c>
      <c r="C110" s="30" t="s">
        <v>1237</v>
      </c>
      <c r="D110" s="13">
        <v>959330</v>
      </c>
      <c r="E110" s="14">
        <v>1583.37</v>
      </c>
      <c r="F110" s="15">
        <v>2E-3</v>
      </c>
      <c r="G110" s="15"/>
    </row>
    <row r="111" spans="1:7" x14ac:dyDescent="0.25">
      <c r="A111" s="12" t="s">
        <v>1390</v>
      </c>
      <c r="B111" s="30" t="s">
        <v>1391</v>
      </c>
      <c r="C111" s="30" t="s">
        <v>1237</v>
      </c>
      <c r="D111" s="13">
        <v>294000</v>
      </c>
      <c r="E111" s="14">
        <v>1576.13</v>
      </c>
      <c r="F111" s="15">
        <v>2E-3</v>
      </c>
      <c r="G111" s="15"/>
    </row>
    <row r="112" spans="1:7" x14ac:dyDescent="0.25">
      <c r="A112" s="12" t="s">
        <v>1392</v>
      </c>
      <c r="B112" s="30" t="s">
        <v>1393</v>
      </c>
      <c r="C112" s="30" t="s">
        <v>1237</v>
      </c>
      <c r="D112" s="13">
        <v>205600</v>
      </c>
      <c r="E112" s="14">
        <v>1561.84</v>
      </c>
      <c r="F112" s="15">
        <v>2E-3</v>
      </c>
      <c r="G112" s="15"/>
    </row>
    <row r="113" spans="1:7" x14ac:dyDescent="0.25">
      <c r="A113" s="12" t="s">
        <v>1394</v>
      </c>
      <c r="B113" s="30" t="s">
        <v>1395</v>
      </c>
      <c r="C113" s="30" t="s">
        <v>1166</v>
      </c>
      <c r="D113" s="13">
        <v>15150</v>
      </c>
      <c r="E113" s="14">
        <v>1560.81</v>
      </c>
      <c r="F113" s="15">
        <v>2E-3</v>
      </c>
      <c r="G113" s="15"/>
    </row>
    <row r="114" spans="1:7" x14ac:dyDescent="0.25">
      <c r="A114" s="12" t="s">
        <v>1396</v>
      </c>
      <c r="B114" s="30" t="s">
        <v>1397</v>
      </c>
      <c r="C114" s="30" t="s">
        <v>1243</v>
      </c>
      <c r="D114" s="13">
        <v>123900</v>
      </c>
      <c r="E114" s="14">
        <v>1560.46</v>
      </c>
      <c r="F114" s="15">
        <v>2E-3</v>
      </c>
      <c r="G114" s="15"/>
    </row>
    <row r="115" spans="1:7" x14ac:dyDescent="0.25">
      <c r="A115" s="12" t="s">
        <v>1398</v>
      </c>
      <c r="B115" s="30" t="s">
        <v>1399</v>
      </c>
      <c r="C115" s="30" t="s">
        <v>1243</v>
      </c>
      <c r="D115" s="13">
        <v>622500</v>
      </c>
      <c r="E115" s="14">
        <v>1554.07</v>
      </c>
      <c r="F115" s="15">
        <v>1.9E-3</v>
      </c>
      <c r="G115" s="15"/>
    </row>
    <row r="116" spans="1:7" x14ac:dyDescent="0.25">
      <c r="A116" s="12" t="s">
        <v>1400</v>
      </c>
      <c r="B116" s="30" t="s">
        <v>1401</v>
      </c>
      <c r="C116" s="30" t="s">
        <v>1237</v>
      </c>
      <c r="D116" s="13">
        <v>1205000</v>
      </c>
      <c r="E116" s="14">
        <v>1526.13</v>
      </c>
      <c r="F116" s="15">
        <v>1.9E-3</v>
      </c>
      <c r="G116" s="15"/>
    </row>
    <row r="117" spans="1:7" x14ac:dyDescent="0.25">
      <c r="A117" s="12" t="s">
        <v>1402</v>
      </c>
      <c r="B117" s="30" t="s">
        <v>1403</v>
      </c>
      <c r="C117" s="30" t="s">
        <v>1356</v>
      </c>
      <c r="D117" s="13">
        <v>134750</v>
      </c>
      <c r="E117" s="14">
        <v>1487.77</v>
      </c>
      <c r="F117" s="15">
        <v>1.9E-3</v>
      </c>
      <c r="G117" s="15"/>
    </row>
    <row r="118" spans="1:7" x14ac:dyDescent="0.25">
      <c r="A118" s="12" t="s">
        <v>1404</v>
      </c>
      <c r="B118" s="30" t="s">
        <v>1405</v>
      </c>
      <c r="C118" s="30" t="s">
        <v>1356</v>
      </c>
      <c r="D118" s="13">
        <v>197600</v>
      </c>
      <c r="E118" s="14">
        <v>1487.43</v>
      </c>
      <c r="F118" s="15">
        <v>1.9E-3</v>
      </c>
      <c r="G118" s="15"/>
    </row>
    <row r="119" spans="1:7" x14ac:dyDescent="0.25">
      <c r="A119" s="12" t="s">
        <v>1406</v>
      </c>
      <c r="B119" s="30" t="s">
        <v>1407</v>
      </c>
      <c r="C119" s="30" t="s">
        <v>1408</v>
      </c>
      <c r="D119" s="13">
        <v>150400</v>
      </c>
      <c r="E119" s="14">
        <v>1435.27</v>
      </c>
      <c r="F119" s="15">
        <v>1.8E-3</v>
      </c>
      <c r="G119" s="15"/>
    </row>
    <row r="120" spans="1:7" x14ac:dyDescent="0.25">
      <c r="A120" s="12" t="s">
        <v>1409</v>
      </c>
      <c r="B120" s="30" t="s">
        <v>1410</v>
      </c>
      <c r="C120" s="30" t="s">
        <v>1408</v>
      </c>
      <c r="D120" s="13">
        <v>99500</v>
      </c>
      <c r="E120" s="14">
        <v>1413</v>
      </c>
      <c r="F120" s="15">
        <v>1.8E-3</v>
      </c>
      <c r="G120" s="15"/>
    </row>
    <row r="121" spans="1:7" x14ac:dyDescent="0.25">
      <c r="A121" s="12" t="s">
        <v>1411</v>
      </c>
      <c r="B121" s="30" t="s">
        <v>1412</v>
      </c>
      <c r="C121" s="30" t="s">
        <v>1319</v>
      </c>
      <c r="D121" s="13">
        <v>197000</v>
      </c>
      <c r="E121" s="14">
        <v>1381.86</v>
      </c>
      <c r="F121" s="15">
        <v>1.6999999999999999E-3</v>
      </c>
      <c r="G121" s="15"/>
    </row>
    <row r="122" spans="1:7" x14ac:dyDescent="0.25">
      <c r="A122" s="12" t="s">
        <v>1413</v>
      </c>
      <c r="B122" s="30" t="s">
        <v>1414</v>
      </c>
      <c r="C122" s="30" t="s">
        <v>1356</v>
      </c>
      <c r="D122" s="13">
        <v>205000</v>
      </c>
      <c r="E122" s="14">
        <v>1331.68</v>
      </c>
      <c r="F122" s="15">
        <v>1.6999999999999999E-3</v>
      </c>
      <c r="G122" s="15"/>
    </row>
    <row r="123" spans="1:7" x14ac:dyDescent="0.25">
      <c r="A123" s="12" t="s">
        <v>1415</v>
      </c>
      <c r="B123" s="30" t="s">
        <v>1416</v>
      </c>
      <c r="C123" s="30" t="s">
        <v>1246</v>
      </c>
      <c r="D123" s="13">
        <v>38400</v>
      </c>
      <c r="E123" s="14">
        <v>1230.72</v>
      </c>
      <c r="F123" s="15">
        <v>1.5E-3</v>
      </c>
      <c r="G123" s="15"/>
    </row>
    <row r="124" spans="1:7" x14ac:dyDescent="0.25">
      <c r="A124" s="12" t="s">
        <v>1417</v>
      </c>
      <c r="B124" s="30" t="s">
        <v>1418</v>
      </c>
      <c r="C124" s="30" t="s">
        <v>1208</v>
      </c>
      <c r="D124" s="13">
        <v>94800</v>
      </c>
      <c r="E124" s="14">
        <v>1206.47</v>
      </c>
      <c r="F124" s="15">
        <v>1.5E-3</v>
      </c>
      <c r="G124" s="15"/>
    </row>
    <row r="125" spans="1:7" x14ac:dyDescent="0.25">
      <c r="A125" s="12" t="s">
        <v>1419</v>
      </c>
      <c r="B125" s="30" t="s">
        <v>1420</v>
      </c>
      <c r="C125" s="30" t="s">
        <v>1280</v>
      </c>
      <c r="D125" s="13">
        <v>21800</v>
      </c>
      <c r="E125" s="14">
        <v>1195.7</v>
      </c>
      <c r="F125" s="15">
        <v>1.5E-3</v>
      </c>
      <c r="G125" s="15"/>
    </row>
    <row r="126" spans="1:7" x14ac:dyDescent="0.25">
      <c r="A126" s="12" t="s">
        <v>1421</v>
      </c>
      <c r="B126" s="30" t="s">
        <v>1422</v>
      </c>
      <c r="C126" s="30" t="s">
        <v>1243</v>
      </c>
      <c r="D126" s="13">
        <v>172800</v>
      </c>
      <c r="E126" s="14">
        <v>1190.94</v>
      </c>
      <c r="F126" s="15">
        <v>1.5E-3</v>
      </c>
      <c r="G126" s="15"/>
    </row>
    <row r="127" spans="1:7" x14ac:dyDescent="0.25">
      <c r="A127" s="12" t="s">
        <v>1423</v>
      </c>
      <c r="B127" s="30" t="s">
        <v>1424</v>
      </c>
      <c r="C127" s="30" t="s">
        <v>1334</v>
      </c>
      <c r="D127" s="13">
        <v>45300</v>
      </c>
      <c r="E127" s="14">
        <v>1163.55</v>
      </c>
      <c r="F127" s="15">
        <v>1.5E-3</v>
      </c>
      <c r="G127" s="15"/>
    </row>
    <row r="128" spans="1:7" x14ac:dyDescent="0.25">
      <c r="A128" s="12" t="s">
        <v>1425</v>
      </c>
      <c r="B128" s="30" t="s">
        <v>1426</v>
      </c>
      <c r="C128" s="30" t="s">
        <v>1169</v>
      </c>
      <c r="D128" s="13">
        <v>887250</v>
      </c>
      <c r="E128" s="14">
        <v>1152.0899999999999</v>
      </c>
      <c r="F128" s="15">
        <v>1.4E-3</v>
      </c>
      <c r="G128" s="15"/>
    </row>
    <row r="129" spans="1:7" x14ac:dyDescent="0.25">
      <c r="A129" s="12" t="s">
        <v>1427</v>
      </c>
      <c r="B129" s="30" t="s">
        <v>1428</v>
      </c>
      <c r="C129" s="30" t="s">
        <v>1266</v>
      </c>
      <c r="D129" s="13">
        <v>369000</v>
      </c>
      <c r="E129" s="14">
        <v>1147.22</v>
      </c>
      <c r="F129" s="15">
        <v>1.4E-3</v>
      </c>
      <c r="G129" s="15"/>
    </row>
    <row r="130" spans="1:7" x14ac:dyDescent="0.25">
      <c r="A130" s="12" t="s">
        <v>1429</v>
      </c>
      <c r="B130" s="30" t="s">
        <v>1430</v>
      </c>
      <c r="C130" s="30" t="s">
        <v>1280</v>
      </c>
      <c r="D130" s="13">
        <v>59454</v>
      </c>
      <c r="E130" s="14">
        <v>1134.1099999999999</v>
      </c>
      <c r="F130" s="15">
        <v>1.4E-3</v>
      </c>
      <c r="G130" s="15"/>
    </row>
    <row r="131" spans="1:7" x14ac:dyDescent="0.25">
      <c r="A131" s="12" t="s">
        <v>1431</v>
      </c>
      <c r="B131" s="30" t="s">
        <v>1432</v>
      </c>
      <c r="C131" s="30" t="s">
        <v>1234</v>
      </c>
      <c r="D131" s="13">
        <v>99400</v>
      </c>
      <c r="E131" s="14">
        <v>1111.04</v>
      </c>
      <c r="F131" s="15">
        <v>1.4E-3</v>
      </c>
      <c r="G131" s="15"/>
    </row>
    <row r="132" spans="1:7" x14ac:dyDescent="0.25">
      <c r="A132" s="12" t="s">
        <v>1433</v>
      </c>
      <c r="B132" s="30" t="s">
        <v>1434</v>
      </c>
      <c r="C132" s="30" t="s">
        <v>1154</v>
      </c>
      <c r="D132" s="13">
        <v>1200000</v>
      </c>
      <c r="E132" s="14">
        <v>1066.8</v>
      </c>
      <c r="F132" s="15">
        <v>1.2999999999999999E-3</v>
      </c>
      <c r="G132" s="15"/>
    </row>
    <row r="133" spans="1:7" x14ac:dyDescent="0.25">
      <c r="A133" s="12" t="s">
        <v>1435</v>
      </c>
      <c r="B133" s="30" t="s">
        <v>1436</v>
      </c>
      <c r="C133" s="30" t="s">
        <v>1266</v>
      </c>
      <c r="D133" s="13">
        <v>28875</v>
      </c>
      <c r="E133" s="14">
        <v>1061.29</v>
      </c>
      <c r="F133" s="15">
        <v>1.2999999999999999E-3</v>
      </c>
      <c r="G133" s="15"/>
    </row>
    <row r="134" spans="1:7" x14ac:dyDescent="0.25">
      <c r="A134" s="12" t="s">
        <v>1437</v>
      </c>
      <c r="B134" s="30" t="s">
        <v>1438</v>
      </c>
      <c r="C134" s="30" t="s">
        <v>1439</v>
      </c>
      <c r="D134" s="13">
        <v>2745</v>
      </c>
      <c r="E134" s="14">
        <v>1057.17</v>
      </c>
      <c r="F134" s="15">
        <v>1.2999999999999999E-3</v>
      </c>
      <c r="G134" s="15"/>
    </row>
    <row r="135" spans="1:7" x14ac:dyDescent="0.25">
      <c r="A135" s="12" t="s">
        <v>1440</v>
      </c>
      <c r="B135" s="30" t="s">
        <v>1441</v>
      </c>
      <c r="C135" s="30" t="s">
        <v>1442</v>
      </c>
      <c r="D135" s="13">
        <v>97200</v>
      </c>
      <c r="E135" s="14">
        <v>1056.3699999999999</v>
      </c>
      <c r="F135" s="15">
        <v>1.2999999999999999E-3</v>
      </c>
      <c r="G135" s="15"/>
    </row>
    <row r="136" spans="1:7" x14ac:dyDescent="0.25">
      <c r="A136" s="12" t="s">
        <v>1443</v>
      </c>
      <c r="B136" s="30" t="s">
        <v>1444</v>
      </c>
      <c r="C136" s="30" t="s">
        <v>1442</v>
      </c>
      <c r="D136" s="13">
        <v>190800</v>
      </c>
      <c r="E136" s="14">
        <v>1046.54</v>
      </c>
      <c r="F136" s="15">
        <v>1.2999999999999999E-3</v>
      </c>
      <c r="G136" s="15"/>
    </row>
    <row r="137" spans="1:7" x14ac:dyDescent="0.25">
      <c r="A137" s="12" t="s">
        <v>1445</v>
      </c>
      <c r="B137" s="30" t="s">
        <v>1446</v>
      </c>
      <c r="C137" s="30" t="s">
        <v>1157</v>
      </c>
      <c r="D137" s="13">
        <v>24150</v>
      </c>
      <c r="E137" s="14">
        <v>971.97</v>
      </c>
      <c r="F137" s="15">
        <v>1.1999999999999999E-3</v>
      </c>
      <c r="G137" s="15"/>
    </row>
    <row r="138" spans="1:7" x14ac:dyDescent="0.25">
      <c r="A138" s="12" t="s">
        <v>1447</v>
      </c>
      <c r="B138" s="30" t="s">
        <v>1448</v>
      </c>
      <c r="C138" s="30" t="s">
        <v>1449</v>
      </c>
      <c r="D138" s="13">
        <v>26700</v>
      </c>
      <c r="E138" s="14">
        <v>941.44</v>
      </c>
      <c r="F138" s="15">
        <v>1.1999999999999999E-3</v>
      </c>
      <c r="G138" s="15"/>
    </row>
    <row r="139" spans="1:7" x14ac:dyDescent="0.25">
      <c r="A139" s="12" t="s">
        <v>1450</v>
      </c>
      <c r="B139" s="30" t="s">
        <v>1451</v>
      </c>
      <c r="C139" s="30" t="s">
        <v>1408</v>
      </c>
      <c r="D139" s="13">
        <v>62250</v>
      </c>
      <c r="E139" s="14">
        <v>891.79</v>
      </c>
      <c r="F139" s="15">
        <v>1.1000000000000001E-3</v>
      </c>
      <c r="G139" s="15"/>
    </row>
    <row r="140" spans="1:7" x14ac:dyDescent="0.25">
      <c r="A140" s="12" t="s">
        <v>1452</v>
      </c>
      <c r="B140" s="30" t="s">
        <v>1453</v>
      </c>
      <c r="C140" s="30" t="s">
        <v>1454</v>
      </c>
      <c r="D140" s="13">
        <v>30000</v>
      </c>
      <c r="E140" s="14">
        <v>890.13</v>
      </c>
      <c r="F140" s="15">
        <v>1.1000000000000001E-3</v>
      </c>
      <c r="G140" s="15"/>
    </row>
    <row r="141" spans="1:7" x14ac:dyDescent="0.25">
      <c r="A141" s="12" t="s">
        <v>1455</v>
      </c>
      <c r="B141" s="30" t="s">
        <v>1456</v>
      </c>
      <c r="C141" s="30" t="s">
        <v>1301</v>
      </c>
      <c r="D141" s="13">
        <v>73600</v>
      </c>
      <c r="E141" s="14">
        <v>883.57</v>
      </c>
      <c r="F141" s="15">
        <v>1.1000000000000001E-3</v>
      </c>
      <c r="G141" s="15"/>
    </row>
    <row r="142" spans="1:7" x14ac:dyDescent="0.25">
      <c r="A142" s="12" t="s">
        <v>1457</v>
      </c>
      <c r="B142" s="30" t="s">
        <v>1458</v>
      </c>
      <c r="C142" s="30" t="s">
        <v>1301</v>
      </c>
      <c r="D142" s="13">
        <v>393000</v>
      </c>
      <c r="E142" s="14">
        <v>875.01</v>
      </c>
      <c r="F142" s="15">
        <v>1.1000000000000001E-3</v>
      </c>
      <c r="G142" s="15"/>
    </row>
    <row r="143" spans="1:7" x14ac:dyDescent="0.25">
      <c r="A143" s="12" t="s">
        <v>1459</v>
      </c>
      <c r="B143" s="30" t="s">
        <v>1460</v>
      </c>
      <c r="C143" s="30" t="s">
        <v>1266</v>
      </c>
      <c r="D143" s="13">
        <v>25600</v>
      </c>
      <c r="E143" s="14">
        <v>871.01</v>
      </c>
      <c r="F143" s="15">
        <v>1.1000000000000001E-3</v>
      </c>
      <c r="G143" s="15"/>
    </row>
    <row r="144" spans="1:7" x14ac:dyDescent="0.25">
      <c r="A144" s="12" t="s">
        <v>1461</v>
      </c>
      <c r="B144" s="30" t="s">
        <v>1462</v>
      </c>
      <c r="C144" s="30" t="s">
        <v>1301</v>
      </c>
      <c r="D144" s="13">
        <v>187500</v>
      </c>
      <c r="E144" s="14">
        <v>865.31</v>
      </c>
      <c r="F144" s="15">
        <v>1.1000000000000001E-3</v>
      </c>
      <c r="G144" s="15"/>
    </row>
    <row r="145" spans="1:7" x14ac:dyDescent="0.25">
      <c r="A145" s="12" t="s">
        <v>1463</v>
      </c>
      <c r="B145" s="30" t="s">
        <v>1464</v>
      </c>
      <c r="C145" s="30" t="s">
        <v>1316</v>
      </c>
      <c r="D145" s="13">
        <v>143000</v>
      </c>
      <c r="E145" s="14">
        <v>839.77</v>
      </c>
      <c r="F145" s="15">
        <v>1.1000000000000001E-3</v>
      </c>
      <c r="G145" s="15"/>
    </row>
    <row r="146" spans="1:7" x14ac:dyDescent="0.25">
      <c r="A146" s="12" t="s">
        <v>1465</v>
      </c>
      <c r="B146" s="30" t="s">
        <v>1466</v>
      </c>
      <c r="C146" s="30" t="s">
        <v>1334</v>
      </c>
      <c r="D146" s="13">
        <v>262800</v>
      </c>
      <c r="E146" s="14">
        <v>835.31</v>
      </c>
      <c r="F146" s="15">
        <v>1E-3</v>
      </c>
      <c r="G146" s="15"/>
    </row>
    <row r="147" spans="1:7" x14ac:dyDescent="0.25">
      <c r="A147" s="12" t="s">
        <v>1467</v>
      </c>
      <c r="B147" s="30" t="s">
        <v>1468</v>
      </c>
      <c r="C147" s="30" t="s">
        <v>1319</v>
      </c>
      <c r="D147" s="13">
        <v>14375</v>
      </c>
      <c r="E147" s="14">
        <v>819.96</v>
      </c>
      <c r="F147" s="15">
        <v>1E-3</v>
      </c>
      <c r="G147" s="15"/>
    </row>
    <row r="148" spans="1:7" x14ac:dyDescent="0.25">
      <c r="A148" s="12" t="s">
        <v>1469</v>
      </c>
      <c r="B148" s="30" t="s">
        <v>1470</v>
      </c>
      <c r="C148" s="30" t="s">
        <v>1356</v>
      </c>
      <c r="D148" s="13">
        <v>30375</v>
      </c>
      <c r="E148" s="14">
        <v>753.07</v>
      </c>
      <c r="F148" s="15">
        <v>8.9999999999999998E-4</v>
      </c>
      <c r="G148" s="15"/>
    </row>
    <row r="149" spans="1:7" x14ac:dyDescent="0.25">
      <c r="A149" s="12" t="s">
        <v>1471</v>
      </c>
      <c r="B149" s="30" t="s">
        <v>1472</v>
      </c>
      <c r="C149" s="30" t="s">
        <v>1473</v>
      </c>
      <c r="D149" s="13">
        <v>2800</v>
      </c>
      <c r="E149" s="14">
        <v>744.25</v>
      </c>
      <c r="F149" s="15">
        <v>8.9999999999999998E-4</v>
      </c>
      <c r="G149" s="15"/>
    </row>
    <row r="150" spans="1:7" x14ac:dyDescent="0.25">
      <c r="A150" s="12" t="s">
        <v>1474</v>
      </c>
      <c r="B150" s="30" t="s">
        <v>1475</v>
      </c>
      <c r="C150" s="30" t="s">
        <v>1208</v>
      </c>
      <c r="D150" s="13">
        <v>17200</v>
      </c>
      <c r="E150" s="14">
        <v>724.6</v>
      </c>
      <c r="F150" s="15">
        <v>8.9999999999999998E-4</v>
      </c>
      <c r="G150" s="15"/>
    </row>
    <row r="151" spans="1:7" x14ac:dyDescent="0.25">
      <c r="A151" s="12" t="s">
        <v>1476</v>
      </c>
      <c r="B151" s="30" t="s">
        <v>1477</v>
      </c>
      <c r="C151" s="30" t="s">
        <v>1259</v>
      </c>
      <c r="D151" s="13">
        <v>2450</v>
      </c>
      <c r="E151" s="14">
        <v>702.01</v>
      </c>
      <c r="F151" s="15">
        <v>8.9999999999999998E-4</v>
      </c>
      <c r="G151" s="15"/>
    </row>
    <row r="152" spans="1:7" x14ac:dyDescent="0.25">
      <c r="A152" s="12" t="s">
        <v>1478</v>
      </c>
      <c r="B152" s="30" t="s">
        <v>1479</v>
      </c>
      <c r="C152" s="30" t="s">
        <v>1356</v>
      </c>
      <c r="D152" s="13">
        <v>17550</v>
      </c>
      <c r="E152" s="14">
        <v>676.24</v>
      </c>
      <c r="F152" s="15">
        <v>8.0000000000000004E-4</v>
      </c>
      <c r="G152" s="15"/>
    </row>
    <row r="153" spans="1:7" x14ac:dyDescent="0.25">
      <c r="A153" s="12" t="s">
        <v>1480</v>
      </c>
      <c r="B153" s="30" t="s">
        <v>1481</v>
      </c>
      <c r="C153" s="30" t="s">
        <v>1442</v>
      </c>
      <c r="D153" s="13">
        <v>160000</v>
      </c>
      <c r="E153" s="14">
        <v>656.72</v>
      </c>
      <c r="F153" s="15">
        <v>8.0000000000000004E-4</v>
      </c>
      <c r="G153" s="15"/>
    </row>
    <row r="154" spans="1:7" x14ac:dyDescent="0.25">
      <c r="A154" s="12" t="s">
        <v>1482</v>
      </c>
      <c r="B154" s="30" t="s">
        <v>1483</v>
      </c>
      <c r="C154" s="30" t="s">
        <v>1484</v>
      </c>
      <c r="D154" s="13">
        <v>12400</v>
      </c>
      <c r="E154" s="14">
        <v>651.61</v>
      </c>
      <c r="F154" s="15">
        <v>8.0000000000000004E-4</v>
      </c>
      <c r="G154" s="15"/>
    </row>
    <row r="155" spans="1:7" x14ac:dyDescent="0.25">
      <c r="A155" s="12" t="s">
        <v>1485</v>
      </c>
      <c r="B155" s="30" t="s">
        <v>1486</v>
      </c>
      <c r="C155" s="30" t="s">
        <v>1259</v>
      </c>
      <c r="D155" s="13">
        <v>27300</v>
      </c>
      <c r="E155" s="14">
        <v>603.66999999999996</v>
      </c>
      <c r="F155" s="15">
        <v>8.0000000000000004E-4</v>
      </c>
      <c r="G155" s="15"/>
    </row>
    <row r="156" spans="1:7" x14ac:dyDescent="0.25">
      <c r="A156" s="12" t="s">
        <v>1487</v>
      </c>
      <c r="B156" s="30" t="s">
        <v>1488</v>
      </c>
      <c r="C156" s="30" t="s">
        <v>1454</v>
      </c>
      <c r="D156" s="13">
        <v>69000</v>
      </c>
      <c r="E156" s="14">
        <v>593.16</v>
      </c>
      <c r="F156" s="15">
        <v>6.9999999999999999E-4</v>
      </c>
      <c r="G156" s="15"/>
    </row>
    <row r="157" spans="1:7" x14ac:dyDescent="0.25">
      <c r="A157" s="12" t="s">
        <v>1489</v>
      </c>
      <c r="B157" s="30" t="s">
        <v>1490</v>
      </c>
      <c r="C157" s="30" t="s">
        <v>1347</v>
      </c>
      <c r="D157" s="13">
        <v>262600</v>
      </c>
      <c r="E157" s="14">
        <v>587.44000000000005</v>
      </c>
      <c r="F157" s="15">
        <v>6.9999999999999999E-4</v>
      </c>
      <c r="G157" s="15"/>
    </row>
    <row r="158" spans="1:7" x14ac:dyDescent="0.25">
      <c r="A158" s="12" t="s">
        <v>1491</v>
      </c>
      <c r="B158" s="30" t="s">
        <v>1492</v>
      </c>
      <c r="C158" s="30" t="s">
        <v>1243</v>
      </c>
      <c r="D158" s="13">
        <v>2400</v>
      </c>
      <c r="E158" s="14">
        <v>548.42999999999995</v>
      </c>
      <c r="F158" s="15">
        <v>6.9999999999999999E-4</v>
      </c>
      <c r="G158" s="15"/>
    </row>
    <row r="159" spans="1:7" x14ac:dyDescent="0.25">
      <c r="A159" s="12" t="s">
        <v>1493</v>
      </c>
      <c r="B159" s="30" t="s">
        <v>1494</v>
      </c>
      <c r="C159" s="30" t="s">
        <v>1334</v>
      </c>
      <c r="D159" s="13">
        <v>2450</v>
      </c>
      <c r="E159" s="14">
        <v>543.99</v>
      </c>
      <c r="F159" s="15">
        <v>6.9999999999999999E-4</v>
      </c>
      <c r="G159" s="15"/>
    </row>
    <row r="160" spans="1:7" x14ac:dyDescent="0.25">
      <c r="A160" s="12" t="s">
        <v>1495</v>
      </c>
      <c r="B160" s="30" t="s">
        <v>1496</v>
      </c>
      <c r="C160" s="30" t="s">
        <v>1408</v>
      </c>
      <c r="D160" s="13">
        <v>97500</v>
      </c>
      <c r="E160" s="14">
        <v>521.48</v>
      </c>
      <c r="F160" s="15">
        <v>6.9999999999999999E-4</v>
      </c>
      <c r="G160" s="15"/>
    </row>
    <row r="161" spans="1:7" x14ac:dyDescent="0.25">
      <c r="A161" s="12" t="s">
        <v>1497</v>
      </c>
      <c r="B161" s="30" t="s">
        <v>1498</v>
      </c>
      <c r="C161" s="30" t="s">
        <v>1316</v>
      </c>
      <c r="D161" s="13">
        <v>14750</v>
      </c>
      <c r="E161" s="14">
        <v>518.6</v>
      </c>
      <c r="F161" s="15">
        <v>5.9999999999999995E-4</v>
      </c>
      <c r="G161" s="15"/>
    </row>
    <row r="162" spans="1:7" x14ac:dyDescent="0.25">
      <c r="A162" s="12" t="s">
        <v>1499</v>
      </c>
      <c r="B162" s="30" t="s">
        <v>1500</v>
      </c>
      <c r="C162" s="30" t="s">
        <v>1356</v>
      </c>
      <c r="D162" s="13">
        <v>16250</v>
      </c>
      <c r="E162" s="14">
        <v>441.2</v>
      </c>
      <c r="F162" s="15">
        <v>5.9999999999999995E-4</v>
      </c>
      <c r="G162" s="15"/>
    </row>
    <row r="163" spans="1:7" x14ac:dyDescent="0.25">
      <c r="A163" s="12" t="s">
        <v>1501</v>
      </c>
      <c r="B163" s="30" t="s">
        <v>1502</v>
      </c>
      <c r="C163" s="30" t="s">
        <v>1208</v>
      </c>
      <c r="D163" s="13">
        <v>29400</v>
      </c>
      <c r="E163" s="14">
        <v>431.03</v>
      </c>
      <c r="F163" s="15">
        <v>5.0000000000000001E-4</v>
      </c>
      <c r="G163" s="15"/>
    </row>
    <row r="164" spans="1:7" x14ac:dyDescent="0.25">
      <c r="A164" s="12" t="s">
        <v>1503</v>
      </c>
      <c r="B164" s="30" t="s">
        <v>1504</v>
      </c>
      <c r="C164" s="30" t="s">
        <v>1249</v>
      </c>
      <c r="D164" s="13">
        <v>19950</v>
      </c>
      <c r="E164" s="14">
        <v>401.66</v>
      </c>
      <c r="F164" s="15">
        <v>5.0000000000000001E-4</v>
      </c>
      <c r="G164" s="15"/>
    </row>
    <row r="165" spans="1:7" x14ac:dyDescent="0.25">
      <c r="A165" s="12" t="s">
        <v>1505</v>
      </c>
      <c r="B165" s="30" t="s">
        <v>1506</v>
      </c>
      <c r="C165" s="30" t="s">
        <v>1356</v>
      </c>
      <c r="D165" s="13">
        <v>4650</v>
      </c>
      <c r="E165" s="14">
        <v>332.71</v>
      </c>
      <c r="F165" s="15">
        <v>4.0000000000000002E-4</v>
      </c>
      <c r="G165" s="15"/>
    </row>
    <row r="166" spans="1:7" x14ac:dyDescent="0.25">
      <c r="A166" s="12" t="s">
        <v>1507</v>
      </c>
      <c r="B166" s="30" t="s">
        <v>1508</v>
      </c>
      <c r="C166" s="30" t="s">
        <v>1166</v>
      </c>
      <c r="D166" s="13">
        <v>6600</v>
      </c>
      <c r="E166" s="14">
        <v>273.20999999999998</v>
      </c>
      <c r="F166" s="15">
        <v>2.9999999999999997E-4</v>
      </c>
      <c r="G166" s="15"/>
    </row>
    <row r="167" spans="1:7" x14ac:dyDescent="0.25">
      <c r="A167" s="12" t="s">
        <v>1509</v>
      </c>
      <c r="B167" s="30" t="s">
        <v>1510</v>
      </c>
      <c r="C167" s="30" t="s">
        <v>1334</v>
      </c>
      <c r="D167" s="13">
        <v>170</v>
      </c>
      <c r="E167" s="14">
        <v>220.28</v>
      </c>
      <c r="F167" s="15">
        <v>2.9999999999999997E-4</v>
      </c>
      <c r="G167" s="15"/>
    </row>
    <row r="168" spans="1:7" x14ac:dyDescent="0.25">
      <c r="A168" s="12" t="s">
        <v>1511</v>
      </c>
      <c r="B168" s="30" t="s">
        <v>1512</v>
      </c>
      <c r="C168" s="30" t="s">
        <v>1243</v>
      </c>
      <c r="D168" s="13">
        <v>50000</v>
      </c>
      <c r="E168" s="14">
        <v>202.73</v>
      </c>
      <c r="F168" s="15">
        <v>2.9999999999999997E-4</v>
      </c>
      <c r="G168" s="15"/>
    </row>
    <row r="169" spans="1:7" x14ac:dyDescent="0.25">
      <c r="A169" s="12" t="s">
        <v>1513</v>
      </c>
      <c r="B169" s="30" t="s">
        <v>1514</v>
      </c>
      <c r="C169" s="30" t="s">
        <v>1243</v>
      </c>
      <c r="D169" s="13">
        <v>3200</v>
      </c>
      <c r="E169" s="14">
        <v>166.48</v>
      </c>
      <c r="F169" s="15">
        <v>2.0000000000000001E-4</v>
      </c>
      <c r="G169" s="15"/>
    </row>
    <row r="170" spans="1:7" x14ac:dyDescent="0.25">
      <c r="A170" s="12" t="s">
        <v>1515</v>
      </c>
      <c r="B170" s="30" t="s">
        <v>1516</v>
      </c>
      <c r="C170" s="30" t="s">
        <v>1301</v>
      </c>
      <c r="D170" s="13">
        <v>33000</v>
      </c>
      <c r="E170" s="14">
        <v>138.06</v>
      </c>
      <c r="F170" s="15">
        <v>2.0000000000000001E-4</v>
      </c>
      <c r="G170" s="15"/>
    </row>
    <row r="171" spans="1:7" x14ac:dyDescent="0.25">
      <c r="A171" s="12" t="s">
        <v>1517</v>
      </c>
      <c r="B171" s="30" t="s">
        <v>1518</v>
      </c>
      <c r="C171" s="30" t="s">
        <v>1266</v>
      </c>
      <c r="D171" s="13">
        <v>7125</v>
      </c>
      <c r="E171" s="14">
        <v>117.66</v>
      </c>
      <c r="F171" s="15">
        <v>1E-4</v>
      </c>
      <c r="G171" s="15"/>
    </row>
    <row r="172" spans="1:7" x14ac:dyDescent="0.25">
      <c r="A172" s="12" t="s">
        <v>1519</v>
      </c>
      <c r="B172" s="30" t="s">
        <v>1520</v>
      </c>
      <c r="C172" s="30" t="s">
        <v>1316</v>
      </c>
      <c r="D172" s="13">
        <v>4900</v>
      </c>
      <c r="E172" s="14">
        <v>61.33</v>
      </c>
      <c r="F172" s="15">
        <v>1E-4</v>
      </c>
      <c r="G172" s="15"/>
    </row>
    <row r="173" spans="1:7" x14ac:dyDescent="0.25">
      <c r="A173" s="12" t="s">
        <v>1521</v>
      </c>
      <c r="B173" s="30" t="s">
        <v>1522</v>
      </c>
      <c r="C173" s="30" t="s">
        <v>1166</v>
      </c>
      <c r="D173" s="13">
        <v>3500</v>
      </c>
      <c r="E173" s="14">
        <v>60.53</v>
      </c>
      <c r="F173" s="15">
        <v>1E-4</v>
      </c>
      <c r="G173" s="15"/>
    </row>
    <row r="174" spans="1:7" x14ac:dyDescent="0.25">
      <c r="A174" s="12" t="s">
        <v>1523</v>
      </c>
      <c r="B174" s="30" t="s">
        <v>1524</v>
      </c>
      <c r="C174" s="30" t="s">
        <v>1347</v>
      </c>
      <c r="D174" s="13">
        <v>900</v>
      </c>
      <c r="E174" s="14">
        <v>46.26</v>
      </c>
      <c r="F174" s="15">
        <v>1E-4</v>
      </c>
      <c r="G174" s="15"/>
    </row>
    <row r="175" spans="1:7" x14ac:dyDescent="0.25">
      <c r="A175" s="12" t="s">
        <v>1525</v>
      </c>
      <c r="B175" s="30" t="s">
        <v>1526</v>
      </c>
      <c r="C175" s="30" t="s">
        <v>1198</v>
      </c>
      <c r="D175" s="13">
        <v>15000</v>
      </c>
      <c r="E175" s="14">
        <v>21.89</v>
      </c>
      <c r="F175" s="15">
        <v>0</v>
      </c>
      <c r="G175" s="15"/>
    </row>
    <row r="176" spans="1:7" x14ac:dyDescent="0.25">
      <c r="A176" s="16" t="s">
        <v>126</v>
      </c>
      <c r="B176" s="31"/>
      <c r="C176" s="31"/>
      <c r="D176" s="17"/>
      <c r="E176" s="37">
        <v>562104.01</v>
      </c>
      <c r="F176" s="38">
        <v>0.70350000000000001</v>
      </c>
      <c r="G176" s="20"/>
    </row>
    <row r="177" spans="1:7" x14ac:dyDescent="0.25">
      <c r="A177" s="16" t="s">
        <v>1527</v>
      </c>
      <c r="B177" s="30"/>
      <c r="C177" s="30"/>
      <c r="D177" s="13"/>
      <c r="E177" s="14"/>
      <c r="F177" s="15"/>
      <c r="G177" s="15"/>
    </row>
    <row r="178" spans="1:7" x14ac:dyDescent="0.25">
      <c r="A178" s="16" t="s">
        <v>126</v>
      </c>
      <c r="B178" s="30"/>
      <c r="C178" s="30"/>
      <c r="D178" s="13"/>
      <c r="E178" s="39" t="s">
        <v>118</v>
      </c>
      <c r="F178" s="40" t="s">
        <v>118</v>
      </c>
      <c r="G178" s="15"/>
    </row>
    <row r="179" spans="1:7" x14ac:dyDescent="0.25">
      <c r="A179" s="21" t="s">
        <v>158</v>
      </c>
      <c r="B179" s="32"/>
      <c r="C179" s="32"/>
      <c r="D179" s="22"/>
      <c r="E179" s="27">
        <v>562104.01</v>
      </c>
      <c r="F179" s="28">
        <v>0.70350000000000001</v>
      </c>
      <c r="G179" s="20"/>
    </row>
    <row r="180" spans="1:7" x14ac:dyDescent="0.25">
      <c r="A180" s="12"/>
      <c r="B180" s="30"/>
      <c r="C180" s="30"/>
      <c r="D180" s="13"/>
      <c r="E180" s="14"/>
      <c r="F180" s="15"/>
      <c r="G180" s="15"/>
    </row>
    <row r="181" spans="1:7" x14ac:dyDescent="0.25">
      <c r="A181" s="16" t="s">
        <v>1528</v>
      </c>
      <c r="B181" s="30"/>
      <c r="C181" s="30"/>
      <c r="D181" s="13"/>
      <c r="E181" s="14"/>
      <c r="F181" s="15"/>
      <c r="G181" s="15"/>
    </row>
    <row r="182" spans="1:7" x14ac:dyDescent="0.25">
      <c r="A182" s="16" t="s">
        <v>1529</v>
      </c>
      <c r="B182" s="30"/>
      <c r="C182" s="30"/>
      <c r="D182" s="13"/>
      <c r="E182" s="14"/>
      <c r="F182" s="15"/>
      <c r="G182" s="15"/>
    </row>
    <row r="183" spans="1:7" x14ac:dyDescent="0.25">
      <c r="A183" s="12" t="s">
        <v>1530</v>
      </c>
      <c r="B183" s="30"/>
      <c r="C183" s="30" t="s">
        <v>1198</v>
      </c>
      <c r="D183" s="41">
        <v>-15000</v>
      </c>
      <c r="E183" s="23">
        <v>-22.11</v>
      </c>
      <c r="F183" s="24">
        <v>-2.6999999999999999E-5</v>
      </c>
      <c r="G183" s="15"/>
    </row>
    <row r="184" spans="1:7" x14ac:dyDescent="0.25">
      <c r="A184" s="12" t="s">
        <v>1531</v>
      </c>
      <c r="B184" s="30"/>
      <c r="C184" s="30" t="s">
        <v>1347</v>
      </c>
      <c r="D184" s="41">
        <v>-900</v>
      </c>
      <c r="E184" s="23">
        <v>-46.71</v>
      </c>
      <c r="F184" s="24">
        <v>-5.8E-5</v>
      </c>
      <c r="G184" s="15"/>
    </row>
    <row r="185" spans="1:7" x14ac:dyDescent="0.25">
      <c r="A185" s="12" t="s">
        <v>1532</v>
      </c>
      <c r="B185" s="30"/>
      <c r="C185" s="30" t="s">
        <v>1166</v>
      </c>
      <c r="D185" s="41">
        <v>-3500</v>
      </c>
      <c r="E185" s="23">
        <v>-60.57</v>
      </c>
      <c r="F185" s="24">
        <v>-7.4999999999999993E-5</v>
      </c>
      <c r="G185" s="15"/>
    </row>
    <row r="186" spans="1:7" x14ac:dyDescent="0.25">
      <c r="A186" s="12" t="s">
        <v>1533</v>
      </c>
      <c r="B186" s="30"/>
      <c r="C186" s="30" t="s">
        <v>1316</v>
      </c>
      <c r="D186" s="41">
        <v>-4900</v>
      </c>
      <c r="E186" s="23">
        <v>-61.24</v>
      </c>
      <c r="F186" s="24">
        <v>-7.6000000000000004E-5</v>
      </c>
      <c r="G186" s="15"/>
    </row>
    <row r="187" spans="1:7" x14ac:dyDescent="0.25">
      <c r="A187" s="12" t="s">
        <v>1534</v>
      </c>
      <c r="B187" s="30"/>
      <c r="C187" s="30" t="s">
        <v>1266</v>
      </c>
      <c r="D187" s="41">
        <v>-7125</v>
      </c>
      <c r="E187" s="23">
        <v>-118.6</v>
      </c>
      <c r="F187" s="24">
        <v>-1.4799999999999999E-4</v>
      </c>
      <c r="G187" s="15"/>
    </row>
    <row r="188" spans="1:7" x14ac:dyDescent="0.25">
      <c r="A188" s="12" t="s">
        <v>1535</v>
      </c>
      <c r="B188" s="30"/>
      <c r="C188" s="30" t="s">
        <v>1301</v>
      </c>
      <c r="D188" s="41">
        <v>-33000</v>
      </c>
      <c r="E188" s="23">
        <v>-139.13</v>
      </c>
      <c r="F188" s="24">
        <v>-1.74E-4</v>
      </c>
      <c r="G188" s="15"/>
    </row>
    <row r="189" spans="1:7" x14ac:dyDescent="0.25">
      <c r="A189" s="12" t="s">
        <v>1536</v>
      </c>
      <c r="B189" s="30"/>
      <c r="C189" s="30" t="s">
        <v>1243</v>
      </c>
      <c r="D189" s="41">
        <v>-3200</v>
      </c>
      <c r="E189" s="23">
        <v>-167.05</v>
      </c>
      <c r="F189" s="24">
        <v>-2.0900000000000001E-4</v>
      </c>
      <c r="G189" s="15"/>
    </row>
    <row r="190" spans="1:7" x14ac:dyDescent="0.25">
      <c r="A190" s="12" t="s">
        <v>1537</v>
      </c>
      <c r="B190" s="30"/>
      <c r="C190" s="30" t="s">
        <v>1243</v>
      </c>
      <c r="D190" s="41">
        <v>-50000</v>
      </c>
      <c r="E190" s="23">
        <v>-204.7</v>
      </c>
      <c r="F190" s="24">
        <v>-2.5599999999999999E-4</v>
      </c>
      <c r="G190" s="15"/>
    </row>
    <row r="191" spans="1:7" x14ac:dyDescent="0.25">
      <c r="A191" s="12" t="s">
        <v>1538</v>
      </c>
      <c r="B191" s="30"/>
      <c r="C191" s="30" t="s">
        <v>1334</v>
      </c>
      <c r="D191" s="41">
        <v>-170</v>
      </c>
      <c r="E191" s="23">
        <v>-221.27</v>
      </c>
      <c r="F191" s="24">
        <v>-2.7599999999999999E-4</v>
      </c>
      <c r="G191" s="15"/>
    </row>
    <row r="192" spans="1:7" x14ac:dyDescent="0.25">
      <c r="A192" s="12" t="s">
        <v>1539</v>
      </c>
      <c r="B192" s="30"/>
      <c r="C192" s="30" t="s">
        <v>1166</v>
      </c>
      <c r="D192" s="41">
        <v>-6600</v>
      </c>
      <c r="E192" s="23">
        <v>-275.02</v>
      </c>
      <c r="F192" s="24">
        <v>-3.4400000000000001E-4</v>
      </c>
      <c r="G192" s="15"/>
    </row>
    <row r="193" spans="1:7" x14ac:dyDescent="0.25">
      <c r="A193" s="12" t="s">
        <v>1540</v>
      </c>
      <c r="B193" s="30"/>
      <c r="C193" s="30" t="s">
        <v>1356</v>
      </c>
      <c r="D193" s="41">
        <v>-4650</v>
      </c>
      <c r="E193" s="23">
        <v>-335.99</v>
      </c>
      <c r="F193" s="24">
        <v>-4.2000000000000002E-4</v>
      </c>
      <c r="G193" s="15"/>
    </row>
    <row r="194" spans="1:7" x14ac:dyDescent="0.25">
      <c r="A194" s="12" t="s">
        <v>1541</v>
      </c>
      <c r="B194" s="30"/>
      <c r="C194" s="30" t="s">
        <v>1249</v>
      </c>
      <c r="D194" s="41">
        <v>-19950</v>
      </c>
      <c r="E194" s="23">
        <v>-405.01</v>
      </c>
      <c r="F194" s="24">
        <v>-5.0600000000000005E-4</v>
      </c>
      <c r="G194" s="15"/>
    </row>
    <row r="195" spans="1:7" x14ac:dyDescent="0.25">
      <c r="A195" s="12" t="s">
        <v>1542</v>
      </c>
      <c r="B195" s="30"/>
      <c r="C195" s="30" t="s">
        <v>1208</v>
      </c>
      <c r="D195" s="41">
        <v>-29400</v>
      </c>
      <c r="E195" s="23">
        <v>-431.28</v>
      </c>
      <c r="F195" s="24">
        <v>-5.3899999999999998E-4</v>
      </c>
      <c r="G195" s="15"/>
    </row>
    <row r="196" spans="1:7" x14ac:dyDescent="0.25">
      <c r="A196" s="12" t="s">
        <v>1543</v>
      </c>
      <c r="B196" s="30"/>
      <c r="C196" s="30" t="s">
        <v>1356</v>
      </c>
      <c r="D196" s="41">
        <v>-16250</v>
      </c>
      <c r="E196" s="23">
        <v>-445.52</v>
      </c>
      <c r="F196" s="24">
        <v>-5.5699999999999999E-4</v>
      </c>
      <c r="G196" s="15"/>
    </row>
    <row r="197" spans="1:7" x14ac:dyDescent="0.25">
      <c r="A197" s="12" t="s">
        <v>1544</v>
      </c>
      <c r="B197" s="30"/>
      <c r="C197" s="30" t="s">
        <v>1316</v>
      </c>
      <c r="D197" s="41">
        <v>-14750</v>
      </c>
      <c r="E197" s="23">
        <v>-523.04</v>
      </c>
      <c r="F197" s="24">
        <v>-6.5399999999999996E-4</v>
      </c>
      <c r="G197" s="15"/>
    </row>
    <row r="198" spans="1:7" x14ac:dyDescent="0.25">
      <c r="A198" s="12" t="s">
        <v>1545</v>
      </c>
      <c r="B198" s="30"/>
      <c r="C198" s="30" t="s">
        <v>1408</v>
      </c>
      <c r="D198" s="41">
        <v>-97500</v>
      </c>
      <c r="E198" s="23">
        <v>-525.72</v>
      </c>
      <c r="F198" s="24">
        <v>-6.5700000000000003E-4</v>
      </c>
      <c r="G198" s="15"/>
    </row>
    <row r="199" spans="1:7" x14ac:dyDescent="0.25">
      <c r="A199" s="12" t="s">
        <v>1546</v>
      </c>
      <c r="B199" s="30"/>
      <c r="C199" s="30" t="s">
        <v>1334</v>
      </c>
      <c r="D199" s="41">
        <v>-2450</v>
      </c>
      <c r="E199" s="23">
        <v>-549.29999999999995</v>
      </c>
      <c r="F199" s="24">
        <v>-6.87E-4</v>
      </c>
      <c r="G199" s="15"/>
    </row>
    <row r="200" spans="1:7" x14ac:dyDescent="0.25">
      <c r="A200" s="12" t="s">
        <v>1547</v>
      </c>
      <c r="B200" s="30"/>
      <c r="C200" s="30" t="s">
        <v>1243</v>
      </c>
      <c r="D200" s="41">
        <v>-2400</v>
      </c>
      <c r="E200" s="23">
        <v>-553.49</v>
      </c>
      <c r="F200" s="24">
        <v>-6.9200000000000002E-4</v>
      </c>
      <c r="G200" s="15"/>
    </row>
    <row r="201" spans="1:7" x14ac:dyDescent="0.25">
      <c r="A201" s="12" t="s">
        <v>1548</v>
      </c>
      <c r="B201" s="30"/>
      <c r="C201" s="30" t="s">
        <v>1347</v>
      </c>
      <c r="D201" s="41">
        <v>-262600</v>
      </c>
      <c r="E201" s="23">
        <v>-592.95000000000005</v>
      </c>
      <c r="F201" s="24">
        <v>-7.4100000000000001E-4</v>
      </c>
      <c r="G201" s="15"/>
    </row>
    <row r="202" spans="1:7" x14ac:dyDescent="0.25">
      <c r="A202" s="12" t="s">
        <v>1549</v>
      </c>
      <c r="B202" s="30"/>
      <c r="C202" s="30" t="s">
        <v>1454</v>
      </c>
      <c r="D202" s="41">
        <v>-69000</v>
      </c>
      <c r="E202" s="23">
        <v>-597.33000000000004</v>
      </c>
      <c r="F202" s="24">
        <v>-7.4700000000000005E-4</v>
      </c>
      <c r="G202" s="15"/>
    </row>
    <row r="203" spans="1:7" x14ac:dyDescent="0.25">
      <c r="A203" s="12" t="s">
        <v>1550</v>
      </c>
      <c r="B203" s="30"/>
      <c r="C203" s="30" t="s">
        <v>1259</v>
      </c>
      <c r="D203" s="41">
        <v>-27300</v>
      </c>
      <c r="E203" s="23">
        <v>-607.36</v>
      </c>
      <c r="F203" s="24">
        <v>-7.5900000000000002E-4</v>
      </c>
      <c r="G203" s="15"/>
    </row>
    <row r="204" spans="1:7" x14ac:dyDescent="0.25">
      <c r="A204" s="12" t="s">
        <v>1551</v>
      </c>
      <c r="B204" s="30"/>
      <c r="C204" s="30" t="s">
        <v>1484</v>
      </c>
      <c r="D204" s="41">
        <v>-12400</v>
      </c>
      <c r="E204" s="23">
        <v>-657.08</v>
      </c>
      <c r="F204" s="24">
        <v>-8.2200000000000003E-4</v>
      </c>
      <c r="G204" s="15"/>
    </row>
    <row r="205" spans="1:7" x14ac:dyDescent="0.25">
      <c r="A205" s="12" t="s">
        <v>1552</v>
      </c>
      <c r="B205" s="30"/>
      <c r="C205" s="30" t="s">
        <v>1442</v>
      </c>
      <c r="D205" s="41">
        <v>-160000</v>
      </c>
      <c r="E205" s="23">
        <v>-663.12</v>
      </c>
      <c r="F205" s="24">
        <v>-8.2899999999999998E-4</v>
      </c>
      <c r="G205" s="15"/>
    </row>
    <row r="206" spans="1:7" x14ac:dyDescent="0.25">
      <c r="A206" s="12" t="s">
        <v>1553</v>
      </c>
      <c r="B206" s="30"/>
      <c r="C206" s="30" t="s">
        <v>1160</v>
      </c>
      <c r="D206" s="41">
        <v>-4080000</v>
      </c>
      <c r="E206" s="23">
        <v>-667.08</v>
      </c>
      <c r="F206" s="24">
        <v>-8.34E-4</v>
      </c>
      <c r="G206" s="15"/>
    </row>
    <row r="207" spans="1:7" x14ac:dyDescent="0.25">
      <c r="A207" s="12" t="s">
        <v>1554</v>
      </c>
      <c r="B207" s="30"/>
      <c r="C207" s="30" t="s">
        <v>1356</v>
      </c>
      <c r="D207" s="41">
        <v>-17550</v>
      </c>
      <c r="E207" s="23">
        <v>-681.43</v>
      </c>
      <c r="F207" s="24">
        <v>-8.52E-4</v>
      </c>
      <c r="G207" s="15"/>
    </row>
    <row r="208" spans="1:7" x14ac:dyDescent="0.25">
      <c r="A208" s="12" t="s">
        <v>1555</v>
      </c>
      <c r="B208" s="30"/>
      <c r="C208" s="30" t="s">
        <v>1259</v>
      </c>
      <c r="D208" s="41">
        <v>-2450</v>
      </c>
      <c r="E208" s="23">
        <v>-707.79</v>
      </c>
      <c r="F208" s="24">
        <v>-8.8500000000000004E-4</v>
      </c>
      <c r="G208" s="15"/>
    </row>
    <row r="209" spans="1:7" x14ac:dyDescent="0.25">
      <c r="A209" s="12" t="s">
        <v>1556</v>
      </c>
      <c r="B209" s="30"/>
      <c r="C209" s="30" t="s">
        <v>1208</v>
      </c>
      <c r="D209" s="41">
        <v>-17200</v>
      </c>
      <c r="E209" s="23">
        <v>-731.88</v>
      </c>
      <c r="F209" s="24">
        <v>-9.1500000000000001E-4</v>
      </c>
      <c r="G209" s="15"/>
    </row>
    <row r="210" spans="1:7" x14ac:dyDescent="0.25">
      <c r="A210" s="12" t="s">
        <v>1557</v>
      </c>
      <c r="B210" s="30"/>
      <c r="C210" s="30" t="s">
        <v>1473</v>
      </c>
      <c r="D210" s="41">
        <v>-2800</v>
      </c>
      <c r="E210" s="23">
        <v>-749.22</v>
      </c>
      <c r="F210" s="24">
        <v>-9.3700000000000001E-4</v>
      </c>
      <c r="G210" s="15"/>
    </row>
    <row r="211" spans="1:7" x14ac:dyDescent="0.25">
      <c r="A211" s="12" t="s">
        <v>1558</v>
      </c>
      <c r="B211" s="30"/>
      <c r="C211" s="30" t="s">
        <v>1356</v>
      </c>
      <c r="D211" s="41">
        <v>-30375</v>
      </c>
      <c r="E211" s="23">
        <v>-760.07</v>
      </c>
      <c r="F211" s="24">
        <v>-9.5100000000000002E-4</v>
      </c>
      <c r="G211" s="15"/>
    </row>
    <row r="212" spans="1:7" x14ac:dyDescent="0.25">
      <c r="A212" s="12" t="s">
        <v>1559</v>
      </c>
      <c r="B212" s="30"/>
      <c r="C212" s="30" t="s">
        <v>1319</v>
      </c>
      <c r="D212" s="41">
        <v>-14375</v>
      </c>
      <c r="E212" s="23">
        <v>-827.66</v>
      </c>
      <c r="F212" s="24">
        <v>-1.0349999999999999E-3</v>
      </c>
      <c r="G212" s="15"/>
    </row>
    <row r="213" spans="1:7" x14ac:dyDescent="0.25">
      <c r="A213" s="12" t="s">
        <v>1560</v>
      </c>
      <c r="B213" s="30"/>
      <c r="C213" s="30" t="s">
        <v>1334</v>
      </c>
      <c r="D213" s="41">
        <v>-262800</v>
      </c>
      <c r="E213" s="23">
        <v>-841.35</v>
      </c>
      <c r="F213" s="24">
        <v>-1.052E-3</v>
      </c>
      <c r="G213" s="15"/>
    </row>
    <row r="214" spans="1:7" x14ac:dyDescent="0.25">
      <c r="A214" s="12" t="s">
        <v>1561</v>
      </c>
      <c r="B214" s="30"/>
      <c r="C214" s="30" t="s">
        <v>1316</v>
      </c>
      <c r="D214" s="41">
        <v>-143000</v>
      </c>
      <c r="E214" s="23">
        <v>-847.63</v>
      </c>
      <c r="F214" s="24">
        <v>-1.06E-3</v>
      </c>
      <c r="G214" s="15"/>
    </row>
    <row r="215" spans="1:7" x14ac:dyDescent="0.25">
      <c r="A215" s="12" t="s">
        <v>1562</v>
      </c>
      <c r="B215" s="30"/>
      <c r="C215" s="30" t="s">
        <v>1301</v>
      </c>
      <c r="D215" s="41">
        <v>-187500</v>
      </c>
      <c r="E215" s="23">
        <v>-873.09</v>
      </c>
      <c r="F215" s="24">
        <v>-1.0920000000000001E-3</v>
      </c>
      <c r="G215" s="15"/>
    </row>
    <row r="216" spans="1:7" x14ac:dyDescent="0.25">
      <c r="A216" s="12" t="s">
        <v>1563</v>
      </c>
      <c r="B216" s="30"/>
      <c r="C216" s="30" t="s">
        <v>1266</v>
      </c>
      <c r="D216" s="41">
        <v>-25600</v>
      </c>
      <c r="E216" s="23">
        <v>-878.09</v>
      </c>
      <c r="F216" s="24">
        <v>-1.098E-3</v>
      </c>
      <c r="G216" s="15"/>
    </row>
    <row r="217" spans="1:7" x14ac:dyDescent="0.25">
      <c r="A217" s="12" t="s">
        <v>1564</v>
      </c>
      <c r="B217" s="30"/>
      <c r="C217" s="30" t="s">
        <v>1301</v>
      </c>
      <c r="D217" s="41">
        <v>-393000</v>
      </c>
      <c r="E217" s="23">
        <v>-880.71</v>
      </c>
      <c r="F217" s="24">
        <v>-1.1019999999999999E-3</v>
      </c>
      <c r="G217" s="15"/>
    </row>
    <row r="218" spans="1:7" x14ac:dyDescent="0.25">
      <c r="A218" s="12" t="s">
        <v>1565</v>
      </c>
      <c r="B218" s="30"/>
      <c r="C218" s="30" t="s">
        <v>1301</v>
      </c>
      <c r="D218" s="41">
        <v>-73600</v>
      </c>
      <c r="E218" s="23">
        <v>-891.52</v>
      </c>
      <c r="F218" s="24">
        <v>-1.1150000000000001E-3</v>
      </c>
      <c r="G218" s="15"/>
    </row>
    <row r="219" spans="1:7" x14ac:dyDescent="0.25">
      <c r="A219" s="12" t="s">
        <v>1566</v>
      </c>
      <c r="B219" s="30"/>
      <c r="C219" s="30" t="s">
        <v>1454</v>
      </c>
      <c r="D219" s="41">
        <v>-30000</v>
      </c>
      <c r="E219" s="23">
        <v>-895.67</v>
      </c>
      <c r="F219" s="24">
        <v>-1.1199999999999999E-3</v>
      </c>
      <c r="G219" s="15"/>
    </row>
    <row r="220" spans="1:7" x14ac:dyDescent="0.25">
      <c r="A220" s="12" t="s">
        <v>1567</v>
      </c>
      <c r="B220" s="30"/>
      <c r="C220" s="30" t="s">
        <v>1408</v>
      </c>
      <c r="D220" s="41">
        <v>-62250</v>
      </c>
      <c r="E220" s="23">
        <v>-898.8</v>
      </c>
      <c r="F220" s="24">
        <v>-1.124E-3</v>
      </c>
      <c r="G220" s="15"/>
    </row>
    <row r="221" spans="1:7" x14ac:dyDescent="0.25">
      <c r="A221" s="12" t="s">
        <v>1568</v>
      </c>
      <c r="B221" s="30"/>
      <c r="C221" s="30" t="s">
        <v>1449</v>
      </c>
      <c r="D221" s="41">
        <v>-26700</v>
      </c>
      <c r="E221" s="23">
        <v>-948.54</v>
      </c>
      <c r="F221" s="24">
        <v>-1.186E-3</v>
      </c>
      <c r="G221" s="15"/>
    </row>
    <row r="222" spans="1:7" x14ac:dyDescent="0.25">
      <c r="A222" s="12" t="s">
        <v>1569</v>
      </c>
      <c r="B222" s="30"/>
      <c r="C222" s="30" t="s">
        <v>1157</v>
      </c>
      <c r="D222" s="41">
        <v>-24150</v>
      </c>
      <c r="E222" s="23">
        <v>-978.26</v>
      </c>
      <c r="F222" s="24">
        <v>-1.224E-3</v>
      </c>
      <c r="G222" s="15"/>
    </row>
    <row r="223" spans="1:7" x14ac:dyDescent="0.25">
      <c r="A223" s="12" t="s">
        <v>1570</v>
      </c>
      <c r="B223" s="30"/>
      <c r="C223" s="30" t="s">
        <v>1442</v>
      </c>
      <c r="D223" s="41">
        <v>-97200</v>
      </c>
      <c r="E223" s="23">
        <v>-1053.5</v>
      </c>
      <c r="F223" s="24">
        <v>-1.3179999999999999E-3</v>
      </c>
      <c r="G223" s="15"/>
    </row>
    <row r="224" spans="1:7" x14ac:dyDescent="0.25">
      <c r="A224" s="12" t="s">
        <v>1571</v>
      </c>
      <c r="B224" s="30"/>
      <c r="C224" s="30" t="s">
        <v>1442</v>
      </c>
      <c r="D224" s="41">
        <v>-190800</v>
      </c>
      <c r="E224" s="23">
        <v>-1056.56</v>
      </c>
      <c r="F224" s="24">
        <v>-1.322E-3</v>
      </c>
      <c r="G224" s="15"/>
    </row>
    <row r="225" spans="1:7" x14ac:dyDescent="0.25">
      <c r="A225" s="12" t="s">
        <v>1572</v>
      </c>
      <c r="B225" s="30"/>
      <c r="C225" s="30" t="s">
        <v>1439</v>
      </c>
      <c r="D225" s="41">
        <v>-2745</v>
      </c>
      <c r="E225" s="23">
        <v>-1067.51</v>
      </c>
      <c r="F225" s="24">
        <v>-1.335E-3</v>
      </c>
      <c r="G225" s="15"/>
    </row>
    <row r="226" spans="1:7" x14ac:dyDescent="0.25">
      <c r="A226" s="12" t="s">
        <v>1573</v>
      </c>
      <c r="B226" s="30"/>
      <c r="C226" s="30" t="s">
        <v>1266</v>
      </c>
      <c r="D226" s="41">
        <v>-28875</v>
      </c>
      <c r="E226" s="23">
        <v>-1071.2</v>
      </c>
      <c r="F226" s="24">
        <v>-1.34E-3</v>
      </c>
      <c r="G226" s="15"/>
    </row>
    <row r="227" spans="1:7" x14ac:dyDescent="0.25">
      <c r="A227" s="12" t="s">
        <v>1574</v>
      </c>
      <c r="B227" s="30"/>
      <c r="C227" s="30" t="s">
        <v>1154</v>
      </c>
      <c r="D227" s="41">
        <v>-1200000</v>
      </c>
      <c r="E227" s="23">
        <v>-1077</v>
      </c>
      <c r="F227" s="24">
        <v>-1.3470000000000001E-3</v>
      </c>
      <c r="G227" s="15"/>
    </row>
    <row r="228" spans="1:7" x14ac:dyDescent="0.25">
      <c r="A228" s="12" t="s">
        <v>1575</v>
      </c>
      <c r="B228" s="30"/>
      <c r="C228" s="30" t="s">
        <v>1234</v>
      </c>
      <c r="D228" s="41">
        <v>-99400</v>
      </c>
      <c r="E228" s="23">
        <v>-1120.1400000000001</v>
      </c>
      <c r="F228" s="24">
        <v>-1.4009999999999999E-3</v>
      </c>
      <c r="G228" s="15"/>
    </row>
    <row r="229" spans="1:7" x14ac:dyDescent="0.25">
      <c r="A229" s="12" t="s">
        <v>1576</v>
      </c>
      <c r="B229" s="30"/>
      <c r="C229" s="30" t="s">
        <v>1280</v>
      </c>
      <c r="D229" s="41">
        <v>-59454</v>
      </c>
      <c r="E229" s="23">
        <v>-1141.96</v>
      </c>
      <c r="F229" s="24">
        <v>-1.428E-3</v>
      </c>
      <c r="G229" s="15"/>
    </row>
    <row r="230" spans="1:7" x14ac:dyDescent="0.25">
      <c r="A230" s="12" t="s">
        <v>1577</v>
      </c>
      <c r="B230" s="30"/>
      <c r="C230" s="30" t="s">
        <v>1266</v>
      </c>
      <c r="D230" s="41">
        <v>-369000</v>
      </c>
      <c r="E230" s="23">
        <v>-1157.3699999999999</v>
      </c>
      <c r="F230" s="24">
        <v>-1.4480000000000001E-3</v>
      </c>
      <c r="G230" s="15"/>
    </row>
    <row r="231" spans="1:7" x14ac:dyDescent="0.25">
      <c r="A231" s="12" t="s">
        <v>1578</v>
      </c>
      <c r="B231" s="30"/>
      <c r="C231" s="30" t="s">
        <v>1169</v>
      </c>
      <c r="D231" s="41">
        <v>-887250</v>
      </c>
      <c r="E231" s="23">
        <v>-1159.19</v>
      </c>
      <c r="F231" s="24">
        <v>-1.4499999999999999E-3</v>
      </c>
      <c r="G231" s="15"/>
    </row>
    <row r="232" spans="1:7" x14ac:dyDescent="0.25">
      <c r="A232" s="12" t="s">
        <v>1579</v>
      </c>
      <c r="B232" s="30"/>
      <c r="C232" s="30" t="s">
        <v>1334</v>
      </c>
      <c r="D232" s="41">
        <v>-45300</v>
      </c>
      <c r="E232" s="23">
        <v>-1172.6400000000001</v>
      </c>
      <c r="F232" s="24">
        <v>-1.467E-3</v>
      </c>
      <c r="G232" s="15"/>
    </row>
    <row r="233" spans="1:7" x14ac:dyDescent="0.25">
      <c r="A233" s="12" t="s">
        <v>1580</v>
      </c>
      <c r="B233" s="30"/>
      <c r="C233" s="30" t="s">
        <v>1243</v>
      </c>
      <c r="D233" s="41">
        <v>-172800</v>
      </c>
      <c r="E233" s="23">
        <v>-1201.82</v>
      </c>
      <c r="F233" s="24">
        <v>-1.503E-3</v>
      </c>
      <c r="G233" s="15"/>
    </row>
    <row r="234" spans="1:7" x14ac:dyDescent="0.25">
      <c r="A234" s="12" t="s">
        <v>1581</v>
      </c>
      <c r="B234" s="30"/>
      <c r="C234" s="30" t="s">
        <v>1280</v>
      </c>
      <c r="D234" s="41">
        <v>-21800</v>
      </c>
      <c r="E234" s="23">
        <v>-1206.79</v>
      </c>
      <c r="F234" s="24">
        <v>-1.5100000000000001E-3</v>
      </c>
      <c r="G234" s="15"/>
    </row>
    <row r="235" spans="1:7" x14ac:dyDescent="0.25">
      <c r="A235" s="12" t="s">
        <v>1582</v>
      </c>
      <c r="B235" s="30"/>
      <c r="C235" s="30" t="s">
        <v>1208</v>
      </c>
      <c r="D235" s="41">
        <v>-94800</v>
      </c>
      <c r="E235" s="23">
        <v>-1215.24</v>
      </c>
      <c r="F235" s="24">
        <v>-1.5200000000000001E-3</v>
      </c>
      <c r="G235" s="15"/>
    </row>
    <row r="236" spans="1:7" x14ac:dyDescent="0.25">
      <c r="A236" s="12" t="s">
        <v>1583</v>
      </c>
      <c r="B236" s="30"/>
      <c r="C236" s="30" t="s">
        <v>1246</v>
      </c>
      <c r="D236" s="41">
        <v>-38400</v>
      </c>
      <c r="E236" s="23">
        <v>-1241.97</v>
      </c>
      <c r="F236" s="24">
        <v>-1.554E-3</v>
      </c>
      <c r="G236" s="15"/>
    </row>
    <row r="237" spans="1:7" x14ac:dyDescent="0.25">
      <c r="A237" s="12" t="s">
        <v>1584</v>
      </c>
      <c r="B237" s="30"/>
      <c r="C237" s="30" t="s">
        <v>1356</v>
      </c>
      <c r="D237" s="41">
        <v>-205000</v>
      </c>
      <c r="E237" s="23">
        <v>-1344.08</v>
      </c>
      <c r="F237" s="24">
        <v>-1.681E-3</v>
      </c>
      <c r="G237" s="15"/>
    </row>
    <row r="238" spans="1:7" x14ac:dyDescent="0.25">
      <c r="A238" s="12" t="s">
        <v>1585</v>
      </c>
      <c r="B238" s="30"/>
      <c r="C238" s="30" t="s">
        <v>1319</v>
      </c>
      <c r="D238" s="41">
        <v>-197000</v>
      </c>
      <c r="E238" s="23">
        <v>-1395.06</v>
      </c>
      <c r="F238" s="24">
        <v>-1.745E-3</v>
      </c>
      <c r="G238" s="15"/>
    </row>
    <row r="239" spans="1:7" x14ac:dyDescent="0.25">
      <c r="A239" s="12" t="s">
        <v>1586</v>
      </c>
      <c r="B239" s="30"/>
      <c r="C239" s="30" t="s">
        <v>1408</v>
      </c>
      <c r="D239" s="41">
        <v>-99500</v>
      </c>
      <c r="E239" s="23">
        <v>-1424.39</v>
      </c>
      <c r="F239" s="24">
        <v>-1.7819999999999999E-3</v>
      </c>
      <c r="G239" s="15"/>
    </row>
    <row r="240" spans="1:7" x14ac:dyDescent="0.25">
      <c r="A240" s="12" t="s">
        <v>1587</v>
      </c>
      <c r="B240" s="30"/>
      <c r="C240" s="30" t="s">
        <v>1408</v>
      </c>
      <c r="D240" s="41">
        <v>-150400</v>
      </c>
      <c r="E240" s="23">
        <v>-1445.49</v>
      </c>
      <c r="F240" s="24">
        <v>-1.8079999999999999E-3</v>
      </c>
      <c r="G240" s="15"/>
    </row>
    <row r="241" spans="1:7" x14ac:dyDescent="0.25">
      <c r="A241" s="12" t="s">
        <v>1588</v>
      </c>
      <c r="B241" s="30"/>
      <c r="C241" s="30" t="s">
        <v>1356</v>
      </c>
      <c r="D241" s="41">
        <v>-197600</v>
      </c>
      <c r="E241" s="23">
        <v>-1498.6</v>
      </c>
      <c r="F241" s="24">
        <v>-1.8749999999999999E-3</v>
      </c>
      <c r="G241" s="15"/>
    </row>
    <row r="242" spans="1:7" x14ac:dyDescent="0.25">
      <c r="A242" s="12" t="s">
        <v>1589</v>
      </c>
      <c r="B242" s="30"/>
      <c r="C242" s="30" t="s">
        <v>1356</v>
      </c>
      <c r="D242" s="41">
        <v>-134750</v>
      </c>
      <c r="E242" s="23">
        <v>-1501.45</v>
      </c>
      <c r="F242" s="24">
        <v>-1.8779999999999999E-3</v>
      </c>
      <c r="G242" s="15"/>
    </row>
    <row r="243" spans="1:7" x14ac:dyDescent="0.25">
      <c r="A243" s="12" t="s">
        <v>1590</v>
      </c>
      <c r="B243" s="30"/>
      <c r="C243" s="30" t="s">
        <v>1237</v>
      </c>
      <c r="D243" s="41">
        <v>-1205000</v>
      </c>
      <c r="E243" s="23">
        <v>-1539.99</v>
      </c>
      <c r="F243" s="24">
        <v>-1.9269999999999999E-3</v>
      </c>
      <c r="G243" s="15"/>
    </row>
    <row r="244" spans="1:7" x14ac:dyDescent="0.25">
      <c r="A244" s="12" t="s">
        <v>1591</v>
      </c>
      <c r="B244" s="30"/>
      <c r="C244" s="30" t="s">
        <v>1243</v>
      </c>
      <c r="D244" s="41">
        <v>-622500</v>
      </c>
      <c r="E244" s="23">
        <v>-1568.7</v>
      </c>
      <c r="F244" s="24">
        <v>-1.9620000000000002E-3</v>
      </c>
      <c r="G244" s="15"/>
    </row>
    <row r="245" spans="1:7" x14ac:dyDescent="0.25">
      <c r="A245" s="12" t="s">
        <v>1592</v>
      </c>
      <c r="B245" s="30"/>
      <c r="C245" s="30" t="s">
        <v>1243</v>
      </c>
      <c r="D245" s="41">
        <v>-123900</v>
      </c>
      <c r="E245" s="23">
        <v>-1568.82</v>
      </c>
      <c r="F245" s="24">
        <v>-1.9629999999999999E-3</v>
      </c>
      <c r="G245" s="15"/>
    </row>
    <row r="246" spans="1:7" x14ac:dyDescent="0.25">
      <c r="A246" s="12" t="s">
        <v>1593</v>
      </c>
      <c r="B246" s="30"/>
      <c r="C246" s="30" t="s">
        <v>1166</v>
      </c>
      <c r="D246" s="41">
        <v>-15150</v>
      </c>
      <c r="E246" s="23">
        <v>-1574.69</v>
      </c>
      <c r="F246" s="24">
        <v>-1.97E-3</v>
      </c>
      <c r="G246" s="15"/>
    </row>
    <row r="247" spans="1:7" x14ac:dyDescent="0.25">
      <c r="A247" s="12" t="s">
        <v>1594</v>
      </c>
      <c r="B247" s="30"/>
      <c r="C247" s="30" t="s">
        <v>1237</v>
      </c>
      <c r="D247" s="41">
        <v>-205600</v>
      </c>
      <c r="E247" s="23">
        <v>-1576.34</v>
      </c>
      <c r="F247" s="24">
        <v>-1.9719999999999998E-3</v>
      </c>
      <c r="G247" s="15"/>
    </row>
    <row r="248" spans="1:7" x14ac:dyDescent="0.25">
      <c r="A248" s="12" t="s">
        <v>1595</v>
      </c>
      <c r="B248" s="30"/>
      <c r="C248" s="30" t="s">
        <v>1237</v>
      </c>
      <c r="D248" s="41">
        <v>-294000</v>
      </c>
      <c r="E248" s="23">
        <v>-1586.72</v>
      </c>
      <c r="F248" s="24">
        <v>-1.9849999999999998E-3</v>
      </c>
      <c r="G248" s="15"/>
    </row>
    <row r="249" spans="1:7" x14ac:dyDescent="0.25">
      <c r="A249" s="12" t="s">
        <v>1596</v>
      </c>
      <c r="B249" s="30"/>
      <c r="C249" s="30" t="s">
        <v>1237</v>
      </c>
      <c r="D249" s="41">
        <v>-959330</v>
      </c>
      <c r="E249" s="23">
        <v>-1592.97</v>
      </c>
      <c r="F249" s="24">
        <v>-1.993E-3</v>
      </c>
      <c r="G249" s="15"/>
    </row>
    <row r="250" spans="1:7" x14ac:dyDescent="0.25">
      <c r="A250" s="12" t="s">
        <v>1597</v>
      </c>
      <c r="B250" s="30"/>
      <c r="C250" s="30" t="s">
        <v>1243</v>
      </c>
      <c r="D250" s="41">
        <v>-372300</v>
      </c>
      <c r="E250" s="23">
        <v>-1616.53</v>
      </c>
      <c r="F250" s="24">
        <v>-2.0219999999999999E-3</v>
      </c>
      <c r="G250" s="15"/>
    </row>
    <row r="251" spans="1:7" x14ac:dyDescent="0.25">
      <c r="A251" s="12" t="s">
        <v>1598</v>
      </c>
      <c r="B251" s="30"/>
      <c r="C251" s="30" t="s">
        <v>1198</v>
      </c>
      <c r="D251" s="41">
        <v>-374000</v>
      </c>
      <c r="E251" s="23">
        <v>-1653.08</v>
      </c>
      <c r="F251" s="24">
        <v>-2.068E-3</v>
      </c>
      <c r="G251" s="15"/>
    </row>
    <row r="252" spans="1:7" x14ac:dyDescent="0.25">
      <c r="A252" s="12" t="s">
        <v>1599</v>
      </c>
      <c r="B252" s="30"/>
      <c r="C252" s="30" t="s">
        <v>1237</v>
      </c>
      <c r="D252" s="41">
        <v>-97500</v>
      </c>
      <c r="E252" s="23">
        <v>-1659.01</v>
      </c>
      <c r="F252" s="24">
        <v>-2.075E-3</v>
      </c>
      <c r="G252" s="15"/>
    </row>
    <row r="253" spans="1:7" x14ac:dyDescent="0.25">
      <c r="A253" s="12" t="s">
        <v>1600</v>
      </c>
      <c r="B253" s="30"/>
      <c r="C253" s="30" t="s">
        <v>1237</v>
      </c>
      <c r="D253" s="41">
        <v>-988200</v>
      </c>
      <c r="E253" s="23">
        <v>-1659.19</v>
      </c>
      <c r="F253" s="24">
        <v>-2.0760000000000002E-3</v>
      </c>
      <c r="G253" s="15"/>
    </row>
    <row r="254" spans="1:7" x14ac:dyDescent="0.25">
      <c r="A254" s="12" t="s">
        <v>1601</v>
      </c>
      <c r="B254" s="30"/>
      <c r="C254" s="30" t="s">
        <v>1334</v>
      </c>
      <c r="D254" s="41">
        <v>-372300</v>
      </c>
      <c r="E254" s="23">
        <v>-1706.25</v>
      </c>
      <c r="F254" s="24">
        <v>-2.1350000000000002E-3</v>
      </c>
      <c r="G254" s="15"/>
    </row>
    <row r="255" spans="1:7" x14ac:dyDescent="0.25">
      <c r="A255" s="12" t="s">
        <v>1602</v>
      </c>
      <c r="B255" s="30"/>
      <c r="C255" s="30" t="s">
        <v>1347</v>
      </c>
      <c r="D255" s="41">
        <v>-62700</v>
      </c>
      <c r="E255" s="23">
        <v>-1718.83</v>
      </c>
      <c r="F255" s="24">
        <v>-2.15E-3</v>
      </c>
      <c r="G255" s="15"/>
    </row>
    <row r="256" spans="1:7" x14ac:dyDescent="0.25">
      <c r="A256" s="12" t="s">
        <v>1603</v>
      </c>
      <c r="B256" s="30"/>
      <c r="C256" s="30" t="s">
        <v>1259</v>
      </c>
      <c r="D256" s="41">
        <v>-710500</v>
      </c>
      <c r="E256" s="23">
        <v>-1857.25</v>
      </c>
      <c r="F256" s="24">
        <v>-2.323E-3</v>
      </c>
      <c r="G256" s="15"/>
    </row>
    <row r="257" spans="1:7" x14ac:dyDescent="0.25">
      <c r="A257" s="12" t="s">
        <v>1604</v>
      </c>
      <c r="B257" s="30"/>
      <c r="C257" s="30" t="s">
        <v>1208</v>
      </c>
      <c r="D257" s="41">
        <v>-256000</v>
      </c>
      <c r="E257" s="23">
        <v>-1862.91</v>
      </c>
      <c r="F257" s="24">
        <v>-2.3310000000000002E-3</v>
      </c>
      <c r="G257" s="15"/>
    </row>
    <row r="258" spans="1:7" x14ac:dyDescent="0.25">
      <c r="A258" s="12" t="s">
        <v>1605</v>
      </c>
      <c r="B258" s="30"/>
      <c r="C258" s="30" t="s">
        <v>1371</v>
      </c>
      <c r="D258" s="41">
        <v>-332500</v>
      </c>
      <c r="E258" s="23">
        <v>-1865.49</v>
      </c>
      <c r="F258" s="24">
        <v>-2.3340000000000001E-3</v>
      </c>
      <c r="G258" s="15"/>
    </row>
    <row r="259" spans="1:7" x14ac:dyDescent="0.25">
      <c r="A259" s="12" t="s">
        <v>1606</v>
      </c>
      <c r="B259" s="30"/>
      <c r="C259" s="30" t="s">
        <v>1243</v>
      </c>
      <c r="D259" s="41">
        <v>-32250</v>
      </c>
      <c r="E259" s="23">
        <v>-1881.53</v>
      </c>
      <c r="F259" s="24">
        <v>-2.3540000000000002E-3</v>
      </c>
      <c r="G259" s="15"/>
    </row>
    <row r="260" spans="1:7" x14ac:dyDescent="0.25">
      <c r="A260" s="12" t="s">
        <v>1607</v>
      </c>
      <c r="B260" s="30"/>
      <c r="C260" s="30" t="s">
        <v>1237</v>
      </c>
      <c r="D260" s="41">
        <v>-244725</v>
      </c>
      <c r="E260" s="23">
        <v>-1921.46</v>
      </c>
      <c r="F260" s="24">
        <v>-2.4039999999999999E-3</v>
      </c>
      <c r="G260" s="15"/>
    </row>
    <row r="261" spans="1:7" x14ac:dyDescent="0.25">
      <c r="A261" s="12" t="s">
        <v>1608</v>
      </c>
      <c r="B261" s="30"/>
      <c r="C261" s="30" t="s">
        <v>1154</v>
      </c>
      <c r="D261" s="41">
        <v>-131500</v>
      </c>
      <c r="E261" s="23">
        <v>-2117.35</v>
      </c>
      <c r="F261" s="24">
        <v>-2.6489999999999999E-3</v>
      </c>
      <c r="G261" s="15"/>
    </row>
    <row r="262" spans="1:7" x14ac:dyDescent="0.25">
      <c r="A262" s="12" t="s">
        <v>1609</v>
      </c>
      <c r="B262" s="30"/>
      <c r="C262" s="30" t="s">
        <v>1183</v>
      </c>
      <c r="D262" s="41">
        <v>-1145700</v>
      </c>
      <c r="E262" s="23">
        <v>-2122.41</v>
      </c>
      <c r="F262" s="24">
        <v>-2.6549999999999998E-3</v>
      </c>
      <c r="G262" s="15"/>
    </row>
    <row r="263" spans="1:7" x14ac:dyDescent="0.25">
      <c r="A263" s="12" t="s">
        <v>1610</v>
      </c>
      <c r="B263" s="30"/>
      <c r="C263" s="30" t="s">
        <v>1163</v>
      </c>
      <c r="D263" s="41">
        <v>-242325</v>
      </c>
      <c r="E263" s="23">
        <v>-2148.6999999999998</v>
      </c>
      <c r="F263" s="24">
        <v>-2.6879999999999999E-3</v>
      </c>
      <c r="G263" s="15"/>
    </row>
    <row r="264" spans="1:7" x14ac:dyDescent="0.25">
      <c r="A264" s="12" t="s">
        <v>1611</v>
      </c>
      <c r="B264" s="30"/>
      <c r="C264" s="30" t="s">
        <v>1356</v>
      </c>
      <c r="D264" s="41">
        <v>-86400</v>
      </c>
      <c r="E264" s="23">
        <v>-2161.25</v>
      </c>
      <c r="F264" s="24">
        <v>-2.7039999999999998E-3</v>
      </c>
      <c r="G264" s="15"/>
    </row>
    <row r="265" spans="1:7" x14ac:dyDescent="0.25">
      <c r="A265" s="12" t="s">
        <v>1612</v>
      </c>
      <c r="B265" s="30"/>
      <c r="C265" s="30" t="s">
        <v>1243</v>
      </c>
      <c r="D265" s="41">
        <v>-250850</v>
      </c>
      <c r="E265" s="23">
        <v>-2161.3200000000002</v>
      </c>
      <c r="F265" s="24">
        <v>-2.7039999999999998E-3</v>
      </c>
      <c r="G265" s="15"/>
    </row>
    <row r="266" spans="1:7" x14ac:dyDescent="0.25">
      <c r="A266" s="12" t="s">
        <v>1613</v>
      </c>
      <c r="B266" s="30"/>
      <c r="C266" s="30" t="s">
        <v>1218</v>
      </c>
      <c r="D266" s="41">
        <v>-82500</v>
      </c>
      <c r="E266" s="23">
        <v>-2212.2399999999998</v>
      </c>
      <c r="F266" s="24">
        <v>-2.7680000000000001E-3</v>
      </c>
      <c r="G266" s="15"/>
    </row>
    <row r="267" spans="1:7" x14ac:dyDescent="0.25">
      <c r="A267" s="12" t="s">
        <v>1614</v>
      </c>
      <c r="B267" s="30"/>
      <c r="C267" s="30" t="s">
        <v>1319</v>
      </c>
      <c r="D267" s="41">
        <v>-134000</v>
      </c>
      <c r="E267" s="23">
        <v>-2270.56</v>
      </c>
      <c r="F267" s="24">
        <v>-2.8410000000000002E-3</v>
      </c>
      <c r="G267" s="15"/>
    </row>
    <row r="268" spans="1:7" x14ac:dyDescent="0.25">
      <c r="A268" s="12" t="s">
        <v>1615</v>
      </c>
      <c r="B268" s="30"/>
      <c r="C268" s="30" t="s">
        <v>1243</v>
      </c>
      <c r="D268" s="41">
        <v>-182650</v>
      </c>
      <c r="E268" s="23">
        <v>-2297.5500000000002</v>
      </c>
      <c r="F268" s="24">
        <v>-2.8739999999999998E-3</v>
      </c>
      <c r="G268" s="15"/>
    </row>
    <row r="269" spans="1:7" x14ac:dyDescent="0.25">
      <c r="A269" s="12" t="s">
        <v>1616</v>
      </c>
      <c r="B269" s="30"/>
      <c r="C269" s="30" t="s">
        <v>1249</v>
      </c>
      <c r="D269" s="41">
        <v>-159600</v>
      </c>
      <c r="E269" s="23">
        <v>-2310.21</v>
      </c>
      <c r="F269" s="24">
        <v>-2.8900000000000002E-3</v>
      </c>
      <c r="G269" s="15"/>
    </row>
    <row r="270" spans="1:7" x14ac:dyDescent="0.25">
      <c r="A270" s="12" t="s">
        <v>1617</v>
      </c>
      <c r="B270" s="30"/>
      <c r="C270" s="30" t="s">
        <v>1347</v>
      </c>
      <c r="D270" s="41">
        <v>-75200</v>
      </c>
      <c r="E270" s="23">
        <v>-2317.33</v>
      </c>
      <c r="F270" s="24">
        <v>-2.8990000000000001E-3</v>
      </c>
      <c r="G270" s="15"/>
    </row>
    <row r="271" spans="1:7" x14ac:dyDescent="0.25">
      <c r="A271" s="12" t="s">
        <v>1618</v>
      </c>
      <c r="B271" s="30"/>
      <c r="C271" s="30" t="s">
        <v>1154</v>
      </c>
      <c r="D271" s="41">
        <v>-1545000</v>
      </c>
      <c r="E271" s="23">
        <v>-2324.4499999999998</v>
      </c>
      <c r="F271" s="24">
        <v>-2.908E-3</v>
      </c>
      <c r="G271" s="15"/>
    </row>
    <row r="272" spans="1:7" x14ac:dyDescent="0.25">
      <c r="A272" s="12" t="s">
        <v>1619</v>
      </c>
      <c r="B272" s="30"/>
      <c r="C272" s="30" t="s">
        <v>1259</v>
      </c>
      <c r="D272" s="41">
        <v>-444600</v>
      </c>
      <c r="E272" s="23">
        <v>-2338.8200000000002</v>
      </c>
      <c r="F272" s="24">
        <v>-2.9260000000000002E-3</v>
      </c>
      <c r="G272" s="15"/>
    </row>
    <row r="273" spans="1:7" x14ac:dyDescent="0.25">
      <c r="A273" s="12" t="s">
        <v>1620</v>
      </c>
      <c r="B273" s="30"/>
      <c r="C273" s="30" t="s">
        <v>1259</v>
      </c>
      <c r="D273" s="41">
        <v>-110675</v>
      </c>
      <c r="E273" s="23">
        <v>-2384.5500000000002</v>
      </c>
      <c r="F273" s="24">
        <v>-2.983E-3</v>
      </c>
      <c r="G273" s="15"/>
    </row>
    <row r="274" spans="1:7" x14ac:dyDescent="0.25">
      <c r="A274" s="12" t="s">
        <v>1621</v>
      </c>
      <c r="B274" s="30"/>
      <c r="C274" s="30" t="s">
        <v>1266</v>
      </c>
      <c r="D274" s="41">
        <v>-173500</v>
      </c>
      <c r="E274" s="23">
        <v>-2395.77</v>
      </c>
      <c r="F274" s="24">
        <v>-2.9970000000000001E-3</v>
      </c>
      <c r="G274" s="15"/>
    </row>
    <row r="275" spans="1:7" x14ac:dyDescent="0.25">
      <c r="A275" s="12" t="s">
        <v>1622</v>
      </c>
      <c r="B275" s="30"/>
      <c r="C275" s="30" t="s">
        <v>1334</v>
      </c>
      <c r="D275" s="41">
        <v>-2371400</v>
      </c>
      <c r="E275" s="23">
        <v>-2440.17</v>
      </c>
      <c r="F275" s="24">
        <v>-3.0530000000000002E-3</v>
      </c>
      <c r="G275" s="15"/>
    </row>
    <row r="276" spans="1:7" x14ac:dyDescent="0.25">
      <c r="A276" s="12" t="s">
        <v>1623</v>
      </c>
      <c r="B276" s="30"/>
      <c r="C276" s="30" t="s">
        <v>1154</v>
      </c>
      <c r="D276" s="41">
        <v>-127200</v>
      </c>
      <c r="E276" s="23">
        <v>-2441.2199999999998</v>
      </c>
      <c r="F276" s="24">
        <v>-3.0539999999999999E-3</v>
      </c>
      <c r="G276" s="15"/>
    </row>
    <row r="277" spans="1:7" x14ac:dyDescent="0.25">
      <c r="A277" s="12" t="s">
        <v>1624</v>
      </c>
      <c r="B277" s="30"/>
      <c r="C277" s="30" t="s">
        <v>1208</v>
      </c>
      <c r="D277" s="41">
        <v>-64925</v>
      </c>
      <c r="E277" s="23">
        <v>-2478.25</v>
      </c>
      <c r="F277" s="24">
        <v>-3.101E-3</v>
      </c>
      <c r="G277" s="15"/>
    </row>
    <row r="278" spans="1:7" x14ac:dyDescent="0.25">
      <c r="A278" s="12" t="s">
        <v>1625</v>
      </c>
      <c r="B278" s="30"/>
      <c r="C278" s="30" t="s">
        <v>1243</v>
      </c>
      <c r="D278" s="41">
        <v>-63000</v>
      </c>
      <c r="E278" s="23">
        <v>-2482.04</v>
      </c>
      <c r="F278" s="24">
        <v>-3.1050000000000001E-3</v>
      </c>
      <c r="G278" s="15"/>
    </row>
    <row r="279" spans="1:7" x14ac:dyDescent="0.25">
      <c r="A279" s="12" t="s">
        <v>1626</v>
      </c>
      <c r="B279" s="30"/>
      <c r="C279" s="30" t="s">
        <v>1266</v>
      </c>
      <c r="D279" s="41">
        <v>-415800</v>
      </c>
      <c r="E279" s="23">
        <v>-2537.21</v>
      </c>
      <c r="F279" s="24">
        <v>-3.1740000000000002E-3</v>
      </c>
      <c r="G279" s="15"/>
    </row>
    <row r="280" spans="1:7" x14ac:dyDescent="0.25">
      <c r="A280" s="12" t="s">
        <v>1627</v>
      </c>
      <c r="B280" s="30"/>
      <c r="C280" s="30" t="s">
        <v>1208</v>
      </c>
      <c r="D280" s="41">
        <v>-41400</v>
      </c>
      <c r="E280" s="23">
        <v>-2621.61</v>
      </c>
      <c r="F280" s="24">
        <v>-3.2799999999999999E-3</v>
      </c>
      <c r="G280" s="15"/>
    </row>
    <row r="281" spans="1:7" x14ac:dyDescent="0.25">
      <c r="A281" s="12" t="s">
        <v>1628</v>
      </c>
      <c r="B281" s="30"/>
      <c r="C281" s="30" t="s">
        <v>1246</v>
      </c>
      <c r="D281" s="41">
        <v>-81600</v>
      </c>
      <c r="E281" s="23">
        <v>-2632.46</v>
      </c>
      <c r="F281" s="24">
        <v>-3.2940000000000001E-3</v>
      </c>
      <c r="G281" s="15"/>
    </row>
    <row r="282" spans="1:7" x14ac:dyDescent="0.25">
      <c r="A282" s="12" t="s">
        <v>1629</v>
      </c>
      <c r="B282" s="30"/>
      <c r="C282" s="30" t="s">
        <v>1319</v>
      </c>
      <c r="D282" s="41">
        <v>-104400</v>
      </c>
      <c r="E282" s="23">
        <v>-2714.92</v>
      </c>
      <c r="F282" s="24">
        <v>-3.3969999999999998E-3</v>
      </c>
      <c r="G282" s="15"/>
    </row>
    <row r="283" spans="1:7" x14ac:dyDescent="0.25">
      <c r="A283" s="12" t="s">
        <v>1630</v>
      </c>
      <c r="B283" s="30"/>
      <c r="C283" s="30" t="s">
        <v>1316</v>
      </c>
      <c r="D283" s="41">
        <v>-727700</v>
      </c>
      <c r="E283" s="23">
        <v>-2743.43</v>
      </c>
      <c r="F283" s="24">
        <v>-3.4320000000000002E-3</v>
      </c>
      <c r="G283" s="15"/>
    </row>
    <row r="284" spans="1:7" x14ac:dyDescent="0.25">
      <c r="A284" s="12" t="s">
        <v>1631</v>
      </c>
      <c r="B284" s="30"/>
      <c r="C284" s="30" t="s">
        <v>1154</v>
      </c>
      <c r="D284" s="41">
        <v>-645300</v>
      </c>
      <c r="E284" s="23">
        <v>-2848.03</v>
      </c>
      <c r="F284" s="24">
        <v>-3.5630000000000002E-3</v>
      </c>
      <c r="G284" s="15"/>
    </row>
    <row r="285" spans="1:7" x14ac:dyDescent="0.25">
      <c r="A285" s="12" t="s">
        <v>1632</v>
      </c>
      <c r="B285" s="30"/>
      <c r="C285" s="30" t="s">
        <v>1237</v>
      </c>
      <c r="D285" s="41">
        <v>-138900</v>
      </c>
      <c r="E285" s="23">
        <v>-2878.98</v>
      </c>
      <c r="F285" s="24">
        <v>-3.6020000000000002E-3</v>
      </c>
      <c r="G285" s="15"/>
    </row>
    <row r="286" spans="1:7" x14ac:dyDescent="0.25">
      <c r="A286" s="12" t="s">
        <v>1633</v>
      </c>
      <c r="B286" s="30"/>
      <c r="C286" s="30" t="s">
        <v>1166</v>
      </c>
      <c r="D286" s="41">
        <v>-141750</v>
      </c>
      <c r="E286" s="23">
        <v>-2897.16</v>
      </c>
      <c r="F286" s="24">
        <v>-3.6250000000000002E-3</v>
      </c>
      <c r="G286" s="15"/>
    </row>
    <row r="287" spans="1:7" x14ac:dyDescent="0.25">
      <c r="A287" s="12" t="s">
        <v>1634</v>
      </c>
      <c r="B287" s="30"/>
      <c r="C287" s="30" t="s">
        <v>1157</v>
      </c>
      <c r="D287" s="41">
        <v>-62500</v>
      </c>
      <c r="E287" s="23">
        <v>-2943.19</v>
      </c>
      <c r="F287" s="24">
        <v>-3.6819999999999999E-3</v>
      </c>
      <c r="G287" s="15"/>
    </row>
    <row r="288" spans="1:7" x14ac:dyDescent="0.25">
      <c r="A288" s="12" t="s">
        <v>1635</v>
      </c>
      <c r="B288" s="30"/>
      <c r="C288" s="30" t="s">
        <v>1221</v>
      </c>
      <c r="D288" s="41">
        <v>-1267200</v>
      </c>
      <c r="E288" s="23">
        <v>-3026.07</v>
      </c>
      <c r="F288" s="24">
        <v>-3.7859999999999999E-3</v>
      </c>
      <c r="G288" s="15"/>
    </row>
    <row r="289" spans="1:7" x14ac:dyDescent="0.25">
      <c r="A289" s="12" t="s">
        <v>1636</v>
      </c>
      <c r="B289" s="30"/>
      <c r="C289" s="30" t="s">
        <v>1243</v>
      </c>
      <c r="D289" s="41">
        <v>-227800</v>
      </c>
      <c r="E289" s="23">
        <v>-3042.04</v>
      </c>
      <c r="F289" s="24">
        <v>-3.8059999999999999E-3</v>
      </c>
      <c r="G289" s="15"/>
    </row>
    <row r="290" spans="1:7" x14ac:dyDescent="0.25">
      <c r="A290" s="12" t="s">
        <v>1637</v>
      </c>
      <c r="B290" s="30"/>
      <c r="C290" s="30" t="s">
        <v>1301</v>
      </c>
      <c r="D290" s="41">
        <v>-1866600</v>
      </c>
      <c r="E290" s="23">
        <v>-3044.42</v>
      </c>
      <c r="F290" s="24">
        <v>-3.8089999999999999E-3</v>
      </c>
      <c r="G290" s="15"/>
    </row>
    <row r="291" spans="1:7" x14ac:dyDescent="0.25">
      <c r="A291" s="12" t="s">
        <v>1638</v>
      </c>
      <c r="B291" s="30"/>
      <c r="C291" s="30" t="s">
        <v>1243</v>
      </c>
      <c r="D291" s="41">
        <v>-283400</v>
      </c>
      <c r="E291" s="23">
        <v>-3170.4</v>
      </c>
      <c r="F291" s="24">
        <v>-3.967E-3</v>
      </c>
      <c r="G291" s="15"/>
    </row>
    <row r="292" spans="1:7" x14ac:dyDescent="0.25">
      <c r="A292" s="12" t="s">
        <v>1639</v>
      </c>
      <c r="B292" s="30"/>
      <c r="C292" s="30" t="s">
        <v>1240</v>
      </c>
      <c r="D292" s="41">
        <v>-1740000</v>
      </c>
      <c r="E292" s="23">
        <v>-3186.81</v>
      </c>
      <c r="F292" s="24">
        <v>-3.9870000000000001E-3</v>
      </c>
      <c r="G292" s="15"/>
    </row>
    <row r="293" spans="1:7" x14ac:dyDescent="0.25">
      <c r="A293" s="12" t="s">
        <v>1640</v>
      </c>
      <c r="B293" s="30"/>
      <c r="C293" s="30" t="s">
        <v>1259</v>
      </c>
      <c r="D293" s="41">
        <v>-83500</v>
      </c>
      <c r="E293" s="23">
        <v>-3190.45</v>
      </c>
      <c r="F293" s="24">
        <v>-3.9919999999999999E-3</v>
      </c>
      <c r="G293" s="15"/>
    </row>
    <row r="294" spans="1:7" x14ac:dyDescent="0.25">
      <c r="A294" s="12" t="s">
        <v>1641</v>
      </c>
      <c r="B294" s="30"/>
      <c r="C294" s="30" t="s">
        <v>1221</v>
      </c>
      <c r="D294" s="41">
        <v>-968625</v>
      </c>
      <c r="E294" s="23">
        <v>-3238.11</v>
      </c>
      <c r="F294" s="24">
        <v>-4.0509999999999999E-3</v>
      </c>
      <c r="G294" s="15"/>
    </row>
    <row r="295" spans="1:7" x14ac:dyDescent="0.25">
      <c r="A295" s="12" t="s">
        <v>1642</v>
      </c>
      <c r="B295" s="30"/>
      <c r="C295" s="30" t="s">
        <v>1266</v>
      </c>
      <c r="D295" s="41">
        <v>-50300</v>
      </c>
      <c r="E295" s="23">
        <v>-3323.09</v>
      </c>
      <c r="F295" s="24">
        <v>-4.1580000000000002E-3</v>
      </c>
      <c r="G295" s="15"/>
    </row>
    <row r="296" spans="1:7" x14ac:dyDescent="0.25">
      <c r="A296" s="12" t="s">
        <v>1643</v>
      </c>
      <c r="B296" s="30"/>
      <c r="C296" s="30" t="s">
        <v>1166</v>
      </c>
      <c r="D296" s="41">
        <v>-81725</v>
      </c>
      <c r="E296" s="23">
        <v>-3403.44</v>
      </c>
      <c r="F296" s="24">
        <v>-4.2579999999999996E-3</v>
      </c>
      <c r="G296" s="15"/>
    </row>
    <row r="297" spans="1:7" x14ac:dyDescent="0.25">
      <c r="A297" s="12" t="s">
        <v>1644</v>
      </c>
      <c r="B297" s="30"/>
      <c r="C297" s="30" t="s">
        <v>1280</v>
      </c>
      <c r="D297" s="41">
        <v>-279500</v>
      </c>
      <c r="E297" s="23">
        <v>-3494.03</v>
      </c>
      <c r="F297" s="24">
        <v>-4.372E-3</v>
      </c>
      <c r="G297" s="15"/>
    </row>
    <row r="298" spans="1:7" x14ac:dyDescent="0.25">
      <c r="A298" s="12" t="s">
        <v>1645</v>
      </c>
      <c r="B298" s="30"/>
      <c r="C298" s="30" t="s">
        <v>1237</v>
      </c>
      <c r="D298" s="41">
        <v>-47750</v>
      </c>
      <c r="E298" s="23">
        <v>-3522.95</v>
      </c>
      <c r="F298" s="24">
        <v>-4.4079999999999996E-3</v>
      </c>
      <c r="G298" s="15"/>
    </row>
    <row r="299" spans="1:7" x14ac:dyDescent="0.25">
      <c r="A299" s="12" t="s">
        <v>1646</v>
      </c>
      <c r="B299" s="30"/>
      <c r="C299" s="30" t="s">
        <v>1163</v>
      </c>
      <c r="D299" s="41">
        <v>-2728000</v>
      </c>
      <c r="E299" s="23">
        <v>-3836.93</v>
      </c>
      <c r="F299" s="24">
        <v>-4.8009999999999997E-3</v>
      </c>
      <c r="G299" s="15"/>
    </row>
    <row r="300" spans="1:7" x14ac:dyDescent="0.25">
      <c r="A300" s="12" t="s">
        <v>1647</v>
      </c>
      <c r="B300" s="30"/>
      <c r="C300" s="30" t="s">
        <v>1280</v>
      </c>
      <c r="D300" s="41">
        <v>-195300</v>
      </c>
      <c r="E300" s="23">
        <v>-3869.48</v>
      </c>
      <c r="F300" s="24">
        <v>-4.8409999999999998E-3</v>
      </c>
      <c r="G300" s="15"/>
    </row>
    <row r="301" spans="1:7" x14ac:dyDescent="0.25">
      <c r="A301" s="12" t="s">
        <v>1648</v>
      </c>
      <c r="B301" s="30"/>
      <c r="C301" s="30" t="s">
        <v>1277</v>
      </c>
      <c r="D301" s="41">
        <v>-1485800</v>
      </c>
      <c r="E301" s="23">
        <v>-3877.2</v>
      </c>
      <c r="F301" s="24">
        <v>-4.8510000000000003E-3</v>
      </c>
      <c r="G301" s="15"/>
    </row>
    <row r="302" spans="1:7" x14ac:dyDescent="0.25">
      <c r="A302" s="12" t="s">
        <v>1649</v>
      </c>
      <c r="B302" s="30"/>
      <c r="C302" s="30" t="s">
        <v>1237</v>
      </c>
      <c r="D302" s="41">
        <v>-2274000</v>
      </c>
      <c r="E302" s="23">
        <v>-3938.57</v>
      </c>
      <c r="F302" s="24">
        <v>-4.9280000000000001E-3</v>
      </c>
      <c r="G302" s="15"/>
    </row>
    <row r="303" spans="1:7" x14ac:dyDescent="0.25">
      <c r="A303" s="12" t="s">
        <v>1650</v>
      </c>
      <c r="B303" s="30"/>
      <c r="C303" s="30" t="s">
        <v>1208</v>
      </c>
      <c r="D303" s="41">
        <v>-63900</v>
      </c>
      <c r="E303" s="23">
        <v>-4046.85</v>
      </c>
      <c r="F303" s="24">
        <v>-5.0629999999999998E-3</v>
      </c>
      <c r="G303" s="15"/>
    </row>
    <row r="304" spans="1:7" x14ac:dyDescent="0.25">
      <c r="A304" s="12" t="s">
        <v>1651</v>
      </c>
      <c r="B304" s="30"/>
      <c r="C304" s="30" t="s">
        <v>1259</v>
      </c>
      <c r="D304" s="41">
        <v>-176250</v>
      </c>
      <c r="E304" s="23">
        <v>-4048.9</v>
      </c>
      <c r="F304" s="24">
        <v>-5.0660000000000002E-3</v>
      </c>
      <c r="G304" s="15"/>
    </row>
    <row r="305" spans="1:7" x14ac:dyDescent="0.25">
      <c r="A305" s="12" t="s">
        <v>1652</v>
      </c>
      <c r="B305" s="30"/>
      <c r="C305" s="30" t="s">
        <v>1169</v>
      </c>
      <c r="D305" s="41">
        <v>-896400</v>
      </c>
      <c r="E305" s="23">
        <v>-4067.86</v>
      </c>
      <c r="F305" s="24">
        <v>-5.0899999999999999E-3</v>
      </c>
      <c r="G305" s="15"/>
    </row>
    <row r="306" spans="1:7" x14ac:dyDescent="0.25">
      <c r="A306" s="12" t="s">
        <v>1653</v>
      </c>
      <c r="B306" s="30"/>
      <c r="C306" s="30" t="s">
        <v>1266</v>
      </c>
      <c r="D306" s="41">
        <v>-414600</v>
      </c>
      <c r="E306" s="23">
        <v>-4094.8</v>
      </c>
      <c r="F306" s="24">
        <v>-5.1229999999999999E-3</v>
      </c>
      <c r="G306" s="15"/>
    </row>
    <row r="307" spans="1:7" x14ac:dyDescent="0.25">
      <c r="A307" s="12" t="s">
        <v>1654</v>
      </c>
      <c r="B307" s="30"/>
      <c r="C307" s="30" t="s">
        <v>1237</v>
      </c>
      <c r="D307" s="41">
        <v>-442500</v>
      </c>
      <c r="E307" s="23">
        <v>-4158.84</v>
      </c>
      <c r="F307" s="24">
        <v>-5.2030000000000002E-3</v>
      </c>
      <c r="G307" s="15"/>
    </row>
    <row r="308" spans="1:7" x14ac:dyDescent="0.25">
      <c r="A308" s="12" t="s">
        <v>1655</v>
      </c>
      <c r="B308" s="30"/>
      <c r="C308" s="30" t="s">
        <v>1193</v>
      </c>
      <c r="D308" s="41">
        <v>-3210000</v>
      </c>
      <c r="E308" s="23">
        <v>-4277.33</v>
      </c>
      <c r="F308" s="24">
        <v>-5.352E-3</v>
      </c>
      <c r="G308" s="15"/>
    </row>
    <row r="309" spans="1:7" x14ac:dyDescent="0.25">
      <c r="A309" s="12" t="s">
        <v>1656</v>
      </c>
      <c r="B309" s="30"/>
      <c r="C309" s="30" t="s">
        <v>1259</v>
      </c>
      <c r="D309" s="41">
        <v>-442000</v>
      </c>
      <c r="E309" s="23">
        <v>-4545.97</v>
      </c>
      <c r="F309" s="24">
        <v>-5.6880000000000003E-3</v>
      </c>
      <c r="G309" s="15"/>
    </row>
    <row r="310" spans="1:7" x14ac:dyDescent="0.25">
      <c r="A310" s="12" t="s">
        <v>1657</v>
      </c>
      <c r="B310" s="30"/>
      <c r="C310" s="30" t="s">
        <v>1154</v>
      </c>
      <c r="D310" s="41">
        <v>-1615000</v>
      </c>
      <c r="E310" s="23">
        <v>-4554.3</v>
      </c>
      <c r="F310" s="24">
        <v>-5.6979999999999999E-3</v>
      </c>
      <c r="G310" s="15"/>
    </row>
    <row r="311" spans="1:7" x14ac:dyDescent="0.25">
      <c r="A311" s="12" t="s">
        <v>1658</v>
      </c>
      <c r="B311" s="30"/>
      <c r="C311" s="30" t="s">
        <v>1237</v>
      </c>
      <c r="D311" s="41">
        <v>-1193500</v>
      </c>
      <c r="E311" s="23">
        <v>-4609.3</v>
      </c>
      <c r="F311" s="24">
        <v>-5.7670000000000004E-3</v>
      </c>
      <c r="G311" s="15"/>
    </row>
    <row r="312" spans="1:7" x14ac:dyDescent="0.25">
      <c r="A312" s="12" t="s">
        <v>1659</v>
      </c>
      <c r="B312" s="30"/>
      <c r="C312" s="30" t="s">
        <v>1249</v>
      </c>
      <c r="D312" s="41">
        <v>-643500</v>
      </c>
      <c r="E312" s="23">
        <v>-4704.3100000000004</v>
      </c>
      <c r="F312" s="24">
        <v>-5.8859999999999997E-3</v>
      </c>
      <c r="G312" s="15"/>
    </row>
    <row r="313" spans="1:7" x14ac:dyDescent="0.25">
      <c r="A313" s="12" t="s">
        <v>1660</v>
      </c>
      <c r="B313" s="30"/>
      <c r="C313" s="30" t="s">
        <v>1252</v>
      </c>
      <c r="D313" s="41">
        <v>-1241100</v>
      </c>
      <c r="E313" s="23">
        <v>-4706.87</v>
      </c>
      <c r="F313" s="24">
        <v>-5.8890000000000001E-3</v>
      </c>
      <c r="G313" s="15"/>
    </row>
    <row r="314" spans="1:7" x14ac:dyDescent="0.25">
      <c r="A314" s="12" t="s">
        <v>1661</v>
      </c>
      <c r="B314" s="30"/>
      <c r="C314" s="30" t="s">
        <v>1246</v>
      </c>
      <c r="D314" s="41">
        <v>-2808750</v>
      </c>
      <c r="E314" s="23">
        <v>-4762.24</v>
      </c>
      <c r="F314" s="24">
        <v>-5.9589999999999999E-3</v>
      </c>
      <c r="G314" s="15"/>
    </row>
    <row r="315" spans="1:7" x14ac:dyDescent="0.25">
      <c r="A315" s="12" t="s">
        <v>1662</v>
      </c>
      <c r="B315" s="30"/>
      <c r="C315" s="30" t="s">
        <v>1243</v>
      </c>
      <c r="D315" s="41">
        <v>-444400</v>
      </c>
      <c r="E315" s="23">
        <v>-4852.63</v>
      </c>
      <c r="F315" s="24">
        <v>-6.0720000000000001E-3</v>
      </c>
      <c r="G315" s="15"/>
    </row>
    <row r="316" spans="1:7" x14ac:dyDescent="0.25">
      <c r="A316" s="12" t="s">
        <v>1663</v>
      </c>
      <c r="B316" s="30"/>
      <c r="C316" s="30" t="s">
        <v>1240</v>
      </c>
      <c r="D316" s="41">
        <v>-161975</v>
      </c>
      <c r="E316" s="23">
        <v>-4885.25</v>
      </c>
      <c r="F316" s="24">
        <v>-6.1120000000000002E-3</v>
      </c>
      <c r="G316" s="15"/>
    </row>
    <row r="317" spans="1:7" x14ac:dyDescent="0.25">
      <c r="A317" s="12" t="s">
        <v>1664</v>
      </c>
      <c r="B317" s="30"/>
      <c r="C317" s="30" t="s">
        <v>1237</v>
      </c>
      <c r="D317" s="41">
        <v>-1178000</v>
      </c>
      <c r="E317" s="23">
        <v>-4901.07</v>
      </c>
      <c r="F317" s="24">
        <v>-6.1320000000000003E-3</v>
      </c>
      <c r="G317" s="15"/>
    </row>
    <row r="318" spans="1:7" x14ac:dyDescent="0.25">
      <c r="A318" s="12" t="s">
        <v>1665</v>
      </c>
      <c r="B318" s="30"/>
      <c r="C318" s="30" t="s">
        <v>1234</v>
      </c>
      <c r="D318" s="41">
        <v>-273200</v>
      </c>
      <c r="E318" s="23">
        <v>-4909.13</v>
      </c>
      <c r="F318" s="24">
        <v>-6.1419999999999999E-3</v>
      </c>
      <c r="G318" s="15"/>
    </row>
    <row r="319" spans="1:7" x14ac:dyDescent="0.25">
      <c r="A319" s="12" t="s">
        <v>1666</v>
      </c>
      <c r="B319" s="30"/>
      <c r="C319" s="30" t="s">
        <v>1172</v>
      </c>
      <c r="D319" s="41">
        <v>-771000</v>
      </c>
      <c r="E319" s="23">
        <v>-5529.61</v>
      </c>
      <c r="F319" s="24">
        <v>-6.9189999999999998E-3</v>
      </c>
      <c r="G319" s="15"/>
    </row>
    <row r="320" spans="1:7" x14ac:dyDescent="0.25">
      <c r="A320" s="12" t="s">
        <v>1667</v>
      </c>
      <c r="B320" s="30"/>
      <c r="C320" s="30" t="s">
        <v>1163</v>
      </c>
      <c r="D320" s="41">
        <v>-743750</v>
      </c>
      <c r="E320" s="23">
        <v>-5604.53</v>
      </c>
      <c r="F320" s="24">
        <v>-7.012E-3</v>
      </c>
      <c r="G320" s="15"/>
    </row>
    <row r="321" spans="1:7" x14ac:dyDescent="0.25">
      <c r="A321" s="12" t="s">
        <v>1668</v>
      </c>
      <c r="B321" s="30"/>
      <c r="C321" s="30" t="s">
        <v>1172</v>
      </c>
      <c r="D321" s="41">
        <v>-335775</v>
      </c>
      <c r="E321" s="23">
        <v>-5625.57</v>
      </c>
      <c r="F321" s="24">
        <v>-7.0390000000000001E-3</v>
      </c>
      <c r="G321" s="15"/>
    </row>
    <row r="322" spans="1:7" x14ac:dyDescent="0.25">
      <c r="A322" s="12" t="s">
        <v>1669</v>
      </c>
      <c r="B322" s="30"/>
      <c r="C322" s="30" t="s">
        <v>1193</v>
      </c>
      <c r="D322" s="41">
        <v>-911400</v>
      </c>
      <c r="E322" s="23">
        <v>-5638.83</v>
      </c>
      <c r="F322" s="24">
        <v>-7.0549999999999996E-3</v>
      </c>
      <c r="G322" s="15"/>
    </row>
    <row r="323" spans="1:7" x14ac:dyDescent="0.25">
      <c r="A323" s="12" t="s">
        <v>1670</v>
      </c>
      <c r="B323" s="30"/>
      <c r="C323" s="30" t="s">
        <v>1208</v>
      </c>
      <c r="D323" s="41">
        <v>-386400</v>
      </c>
      <c r="E323" s="23">
        <v>-6000.41</v>
      </c>
      <c r="F323" s="24">
        <v>-7.5079999999999999E-3</v>
      </c>
      <c r="G323" s="15"/>
    </row>
    <row r="324" spans="1:7" x14ac:dyDescent="0.25">
      <c r="A324" s="12" t="s">
        <v>1671</v>
      </c>
      <c r="B324" s="30"/>
      <c r="C324" s="30" t="s">
        <v>1221</v>
      </c>
      <c r="D324" s="41">
        <v>-2040000</v>
      </c>
      <c r="E324" s="23">
        <v>-6388.26</v>
      </c>
      <c r="F324" s="24">
        <v>-7.9930000000000001E-3</v>
      </c>
      <c r="G324" s="15"/>
    </row>
    <row r="325" spans="1:7" x14ac:dyDescent="0.25">
      <c r="A325" s="12" t="s">
        <v>1672</v>
      </c>
      <c r="B325" s="30"/>
      <c r="C325" s="30" t="s">
        <v>1218</v>
      </c>
      <c r="D325" s="41">
        <v>-1382400</v>
      </c>
      <c r="E325" s="23">
        <v>-6444.06</v>
      </c>
      <c r="F325" s="24">
        <v>-8.0630000000000007E-3</v>
      </c>
      <c r="G325" s="15"/>
    </row>
    <row r="326" spans="1:7" x14ac:dyDescent="0.25">
      <c r="A326" s="12" t="s">
        <v>1673</v>
      </c>
      <c r="B326" s="30"/>
      <c r="C326" s="30" t="s">
        <v>1203</v>
      </c>
      <c r="D326" s="41">
        <v>-626400</v>
      </c>
      <c r="E326" s="23">
        <v>-6473.53</v>
      </c>
      <c r="F326" s="24">
        <v>-8.0999999999999996E-3</v>
      </c>
      <c r="G326" s="15"/>
    </row>
    <row r="327" spans="1:7" x14ac:dyDescent="0.25">
      <c r="A327" s="12" t="s">
        <v>1674</v>
      </c>
      <c r="B327" s="30"/>
      <c r="C327" s="30" t="s">
        <v>1160</v>
      </c>
      <c r="D327" s="41">
        <v>-3240200</v>
      </c>
      <c r="E327" s="23">
        <v>-6503.08</v>
      </c>
      <c r="F327" s="24">
        <v>-8.1370000000000001E-3</v>
      </c>
      <c r="G327" s="15"/>
    </row>
    <row r="328" spans="1:7" x14ac:dyDescent="0.25">
      <c r="A328" s="12" t="s">
        <v>1675</v>
      </c>
      <c r="B328" s="30"/>
      <c r="C328" s="30" t="s">
        <v>1211</v>
      </c>
      <c r="D328" s="41">
        <v>-3100500</v>
      </c>
      <c r="E328" s="23">
        <v>-6535.85</v>
      </c>
      <c r="F328" s="24">
        <v>-8.1779999999999995E-3</v>
      </c>
      <c r="G328" s="15"/>
    </row>
    <row r="329" spans="1:7" x14ac:dyDescent="0.25">
      <c r="A329" s="12" t="s">
        <v>1676</v>
      </c>
      <c r="B329" s="30"/>
      <c r="C329" s="30" t="s">
        <v>1208</v>
      </c>
      <c r="D329" s="41">
        <v>-1408500</v>
      </c>
      <c r="E329" s="23">
        <v>-6671.36</v>
      </c>
      <c r="F329" s="24">
        <v>-8.3470000000000003E-3</v>
      </c>
      <c r="G329" s="15"/>
    </row>
    <row r="330" spans="1:7" x14ac:dyDescent="0.25">
      <c r="A330" s="12" t="s">
        <v>1677</v>
      </c>
      <c r="B330" s="30"/>
      <c r="C330" s="30" t="s">
        <v>1154</v>
      </c>
      <c r="D330" s="41">
        <v>-6952000</v>
      </c>
      <c r="E330" s="23">
        <v>-6701.73</v>
      </c>
      <c r="F330" s="24">
        <v>-8.3850000000000001E-3</v>
      </c>
      <c r="G330" s="15"/>
    </row>
    <row r="331" spans="1:7" x14ac:dyDescent="0.25">
      <c r="A331" s="12" t="s">
        <v>1678</v>
      </c>
      <c r="B331" s="30"/>
      <c r="C331" s="30" t="s">
        <v>1203</v>
      </c>
      <c r="D331" s="41">
        <v>-8336250</v>
      </c>
      <c r="E331" s="23">
        <v>-6764.87</v>
      </c>
      <c r="F331" s="24">
        <v>-8.4639999999999993E-3</v>
      </c>
      <c r="G331" s="15"/>
    </row>
    <row r="332" spans="1:7" x14ac:dyDescent="0.25">
      <c r="A332" s="12" t="s">
        <v>1679</v>
      </c>
      <c r="B332" s="30"/>
      <c r="C332" s="30" t="s">
        <v>1198</v>
      </c>
      <c r="D332" s="41">
        <v>-781375</v>
      </c>
      <c r="E332" s="23">
        <v>-6977.68</v>
      </c>
      <c r="F332" s="24">
        <v>-8.7309999999999992E-3</v>
      </c>
      <c r="G332" s="15"/>
    </row>
    <row r="333" spans="1:7" x14ac:dyDescent="0.25">
      <c r="A333" s="12" t="s">
        <v>1680</v>
      </c>
      <c r="B333" s="30"/>
      <c r="C333" s="30" t="s">
        <v>1154</v>
      </c>
      <c r="D333" s="41">
        <v>-628750</v>
      </c>
      <c r="E333" s="23">
        <v>-6984.47</v>
      </c>
      <c r="F333" s="24">
        <v>-8.7390000000000002E-3</v>
      </c>
      <c r="G333" s="15"/>
    </row>
    <row r="334" spans="1:7" x14ac:dyDescent="0.25">
      <c r="A334" s="12" t="s">
        <v>1681</v>
      </c>
      <c r="B334" s="30"/>
      <c r="C334" s="30" t="s">
        <v>1154</v>
      </c>
      <c r="D334" s="41">
        <v>-4545000</v>
      </c>
      <c r="E334" s="23">
        <v>-7156.1</v>
      </c>
      <c r="F334" s="24">
        <v>-8.9540000000000002E-3</v>
      </c>
      <c r="G334" s="15"/>
    </row>
    <row r="335" spans="1:7" x14ac:dyDescent="0.25">
      <c r="A335" s="12" t="s">
        <v>1682</v>
      </c>
      <c r="B335" s="30"/>
      <c r="C335" s="30" t="s">
        <v>1193</v>
      </c>
      <c r="D335" s="41">
        <v>-2597000</v>
      </c>
      <c r="E335" s="23">
        <v>-7174.21</v>
      </c>
      <c r="F335" s="24">
        <v>-8.9770000000000006E-3</v>
      </c>
      <c r="G335" s="15"/>
    </row>
    <row r="336" spans="1:7" x14ac:dyDescent="0.25">
      <c r="A336" s="12" t="s">
        <v>1683</v>
      </c>
      <c r="B336" s="30"/>
      <c r="C336" s="30" t="s">
        <v>1154</v>
      </c>
      <c r="D336" s="41">
        <v>-1204500</v>
      </c>
      <c r="E336" s="23">
        <v>-7798.54</v>
      </c>
      <c r="F336" s="24">
        <v>-9.7579999999999993E-3</v>
      </c>
      <c r="G336" s="15"/>
    </row>
    <row r="337" spans="1:7" x14ac:dyDescent="0.25">
      <c r="A337" s="12" t="s">
        <v>1684</v>
      </c>
      <c r="B337" s="30"/>
      <c r="C337" s="30" t="s">
        <v>1188</v>
      </c>
      <c r="D337" s="41">
        <v>-4046350</v>
      </c>
      <c r="E337" s="23">
        <v>-8347.6200000000008</v>
      </c>
      <c r="F337" s="24">
        <v>-1.0444999999999999E-2</v>
      </c>
      <c r="G337" s="15"/>
    </row>
    <row r="338" spans="1:7" x14ac:dyDescent="0.25">
      <c r="A338" s="12" t="s">
        <v>1685</v>
      </c>
      <c r="B338" s="30"/>
      <c r="C338" s="30" t="s">
        <v>1154</v>
      </c>
      <c r="D338" s="41">
        <v>-491150</v>
      </c>
      <c r="E338" s="23">
        <v>-8446.7999999999993</v>
      </c>
      <c r="F338" s="24">
        <v>-1.0569E-2</v>
      </c>
      <c r="G338" s="15"/>
    </row>
    <row r="339" spans="1:7" x14ac:dyDescent="0.25">
      <c r="A339" s="12" t="s">
        <v>1686</v>
      </c>
      <c r="B339" s="30"/>
      <c r="C339" s="30" t="s">
        <v>1183</v>
      </c>
      <c r="D339" s="41">
        <v>-307800</v>
      </c>
      <c r="E339" s="23">
        <v>-8708.2800000000007</v>
      </c>
      <c r="F339" s="24">
        <v>-1.0895999999999999E-2</v>
      </c>
      <c r="G339" s="15"/>
    </row>
    <row r="340" spans="1:7" x14ac:dyDescent="0.25">
      <c r="A340" s="12" t="s">
        <v>1687</v>
      </c>
      <c r="B340" s="30"/>
      <c r="C340" s="30" t="s">
        <v>1154</v>
      </c>
      <c r="D340" s="41">
        <v>-3587500</v>
      </c>
      <c r="E340" s="23">
        <v>-8742.74</v>
      </c>
      <c r="F340" s="24">
        <v>-1.0939000000000001E-2</v>
      </c>
      <c r="G340" s="15"/>
    </row>
    <row r="341" spans="1:7" x14ac:dyDescent="0.25">
      <c r="A341" s="12" t="s">
        <v>1688</v>
      </c>
      <c r="B341" s="30"/>
      <c r="C341" s="30" t="s">
        <v>1169</v>
      </c>
      <c r="D341" s="41">
        <v>-2286900</v>
      </c>
      <c r="E341" s="23">
        <v>-9168.18</v>
      </c>
      <c r="F341" s="24">
        <v>-1.1472E-2</v>
      </c>
      <c r="G341" s="15"/>
    </row>
    <row r="342" spans="1:7" x14ac:dyDescent="0.25">
      <c r="A342" s="12" t="s">
        <v>1689</v>
      </c>
      <c r="B342" s="30"/>
      <c r="C342" s="30" t="s">
        <v>1160</v>
      </c>
      <c r="D342" s="41">
        <v>-881600</v>
      </c>
      <c r="E342" s="23">
        <v>-9178.7800000000007</v>
      </c>
      <c r="F342" s="24">
        <v>-1.1485E-2</v>
      </c>
      <c r="G342" s="15"/>
    </row>
    <row r="343" spans="1:7" x14ac:dyDescent="0.25">
      <c r="A343" s="12" t="s">
        <v>1690</v>
      </c>
      <c r="B343" s="30"/>
      <c r="C343" s="30" t="s">
        <v>1154</v>
      </c>
      <c r="D343" s="41">
        <v>-1043700</v>
      </c>
      <c r="E343" s="23">
        <v>-10492.32</v>
      </c>
      <c r="F343" s="24">
        <v>-1.3129E-2</v>
      </c>
      <c r="G343" s="15"/>
    </row>
    <row r="344" spans="1:7" x14ac:dyDescent="0.25">
      <c r="A344" s="12" t="s">
        <v>1691</v>
      </c>
      <c r="B344" s="30"/>
      <c r="C344" s="30" t="s">
        <v>1172</v>
      </c>
      <c r="D344" s="41">
        <v>-3891000</v>
      </c>
      <c r="E344" s="23">
        <v>-10787.8</v>
      </c>
      <c r="F344" s="24">
        <v>-1.3498E-2</v>
      </c>
      <c r="G344" s="15"/>
    </row>
    <row r="345" spans="1:7" x14ac:dyDescent="0.25">
      <c r="A345" s="12" t="s">
        <v>1692</v>
      </c>
      <c r="B345" s="30"/>
      <c r="C345" s="30" t="s">
        <v>1169</v>
      </c>
      <c r="D345" s="41">
        <v>-514250</v>
      </c>
      <c r="E345" s="23">
        <v>-13388.5</v>
      </c>
      <c r="F345" s="24">
        <v>-1.6753000000000001E-2</v>
      </c>
      <c r="G345" s="15"/>
    </row>
    <row r="346" spans="1:7" x14ac:dyDescent="0.25">
      <c r="A346" s="12" t="s">
        <v>1693</v>
      </c>
      <c r="B346" s="30"/>
      <c r="C346" s="30" t="s">
        <v>1160</v>
      </c>
      <c r="D346" s="41">
        <v>-85280000</v>
      </c>
      <c r="E346" s="23">
        <v>-13815.36</v>
      </c>
      <c r="F346" s="24">
        <v>-1.7287E-2</v>
      </c>
      <c r="G346" s="15"/>
    </row>
    <row r="347" spans="1:7" x14ac:dyDescent="0.25">
      <c r="A347" s="12" t="s">
        <v>1694</v>
      </c>
      <c r="B347" s="30"/>
      <c r="C347" s="30" t="s">
        <v>1166</v>
      </c>
      <c r="D347" s="41">
        <v>-1767000</v>
      </c>
      <c r="E347" s="23">
        <v>-13901.87</v>
      </c>
      <c r="F347" s="24">
        <v>-1.7395000000000001E-2</v>
      </c>
      <c r="G347" s="15"/>
    </row>
    <row r="348" spans="1:7" x14ac:dyDescent="0.25">
      <c r="A348" s="12" t="s">
        <v>1695</v>
      </c>
      <c r="B348" s="30"/>
      <c r="C348" s="30" t="s">
        <v>1163</v>
      </c>
      <c r="D348" s="41">
        <v>-11216000</v>
      </c>
      <c r="E348" s="23">
        <v>-13997.57</v>
      </c>
      <c r="F348" s="24">
        <v>-1.7514999999999999E-2</v>
      </c>
      <c r="G348" s="15"/>
    </row>
    <row r="349" spans="1:7" x14ac:dyDescent="0.25">
      <c r="A349" s="12" t="s">
        <v>1696</v>
      </c>
      <c r="B349" s="30"/>
      <c r="C349" s="30" t="s">
        <v>1157</v>
      </c>
      <c r="D349" s="41">
        <v>-8132250</v>
      </c>
      <c r="E349" s="23">
        <v>-15878.22</v>
      </c>
      <c r="F349" s="24">
        <v>-1.9868E-2</v>
      </c>
      <c r="G349" s="15"/>
    </row>
    <row r="350" spans="1:7" x14ac:dyDescent="0.25">
      <c r="A350" s="12" t="s">
        <v>1697</v>
      </c>
      <c r="B350" s="30"/>
      <c r="C350" s="30" t="s">
        <v>1154</v>
      </c>
      <c r="D350" s="41">
        <v>-6955650</v>
      </c>
      <c r="E350" s="23">
        <v>-16217.1</v>
      </c>
      <c r="F350" s="24">
        <v>-2.0292000000000001E-2</v>
      </c>
      <c r="G350" s="15"/>
    </row>
    <row r="351" spans="1:7" x14ac:dyDescent="0.25">
      <c r="A351" s="12" t="s">
        <v>1698</v>
      </c>
      <c r="B351" s="30"/>
      <c r="C351" s="30" t="s">
        <v>1151</v>
      </c>
      <c r="D351" s="41">
        <v>-762600</v>
      </c>
      <c r="E351" s="23">
        <v>-21943.82</v>
      </c>
      <c r="F351" s="24">
        <v>-2.7458E-2</v>
      </c>
      <c r="G351" s="15"/>
    </row>
    <row r="352" spans="1:7" x14ac:dyDescent="0.25">
      <c r="A352" s="16" t="s">
        <v>126</v>
      </c>
      <c r="B352" s="31"/>
      <c r="C352" s="31"/>
      <c r="D352" s="17"/>
      <c r="E352" s="42">
        <v>-566722.56999999995</v>
      </c>
      <c r="F352" s="43">
        <v>-0.70905600000000002</v>
      </c>
      <c r="G352" s="20"/>
    </row>
    <row r="353" spans="1:7" x14ac:dyDescent="0.25">
      <c r="A353" s="12"/>
      <c r="B353" s="30"/>
      <c r="C353" s="30"/>
      <c r="D353" s="13"/>
      <c r="E353" s="14"/>
      <c r="F353" s="15"/>
      <c r="G353" s="15"/>
    </row>
    <row r="354" spans="1:7" x14ac:dyDescent="0.25">
      <c r="A354" s="12"/>
      <c r="B354" s="30"/>
      <c r="C354" s="30"/>
      <c r="D354" s="13"/>
      <c r="E354" s="14"/>
      <c r="F354" s="15"/>
      <c r="G354" s="15"/>
    </row>
    <row r="355" spans="1:7" x14ac:dyDescent="0.25">
      <c r="A355" s="12"/>
      <c r="B355" s="30"/>
      <c r="C355" s="30"/>
      <c r="D355" s="13"/>
      <c r="E355" s="14"/>
      <c r="F355" s="15"/>
      <c r="G355" s="15"/>
    </row>
    <row r="356" spans="1:7" x14ac:dyDescent="0.25">
      <c r="A356" s="21" t="s">
        <v>158</v>
      </c>
      <c r="B356" s="32"/>
      <c r="C356" s="32"/>
      <c r="D356" s="22"/>
      <c r="E356" s="44">
        <v>-566722.56999999995</v>
      </c>
      <c r="F356" s="45">
        <v>-0.70905600000000002</v>
      </c>
      <c r="G356" s="20"/>
    </row>
    <row r="357" spans="1:7" x14ac:dyDescent="0.25">
      <c r="A357" s="12"/>
      <c r="B357" s="30"/>
      <c r="C357" s="30"/>
      <c r="D357" s="13"/>
      <c r="E357" s="14"/>
      <c r="F357" s="15"/>
      <c r="G357" s="15"/>
    </row>
    <row r="358" spans="1:7" x14ac:dyDescent="0.25">
      <c r="A358" s="16" t="s">
        <v>211</v>
      </c>
      <c r="B358" s="30"/>
      <c r="C358" s="30"/>
      <c r="D358" s="13"/>
      <c r="E358" s="14"/>
      <c r="F358" s="15"/>
      <c r="G358" s="15"/>
    </row>
    <row r="359" spans="1:7" x14ac:dyDescent="0.25">
      <c r="A359" s="16" t="s">
        <v>212</v>
      </c>
      <c r="B359" s="30"/>
      <c r="C359" s="30"/>
      <c r="D359" s="13"/>
      <c r="E359" s="14"/>
      <c r="F359" s="15"/>
      <c r="G359" s="15"/>
    </row>
    <row r="360" spans="1:7" x14ac:dyDescent="0.25">
      <c r="A360" s="12" t="s">
        <v>1699</v>
      </c>
      <c r="B360" s="30" t="s">
        <v>1700</v>
      </c>
      <c r="C360" s="30" t="s">
        <v>218</v>
      </c>
      <c r="D360" s="13">
        <v>10000000</v>
      </c>
      <c r="E360" s="14">
        <v>9739.83</v>
      </c>
      <c r="F360" s="15">
        <v>1.2200000000000001E-2</v>
      </c>
      <c r="G360" s="15">
        <v>7.8149999999999997E-2</v>
      </c>
    </row>
    <row r="361" spans="1:7" x14ac:dyDescent="0.25">
      <c r="A361" s="16" t="s">
        <v>126</v>
      </c>
      <c r="B361" s="31"/>
      <c r="C361" s="31"/>
      <c r="D361" s="17"/>
      <c r="E361" s="37">
        <v>9739.83</v>
      </c>
      <c r="F361" s="38">
        <v>1.2200000000000001E-2</v>
      </c>
      <c r="G361" s="20"/>
    </row>
    <row r="362" spans="1:7" x14ac:dyDescent="0.25">
      <c r="A362" s="12"/>
      <c r="B362" s="30"/>
      <c r="C362" s="30"/>
      <c r="D362" s="13"/>
      <c r="E362" s="14"/>
      <c r="F362" s="15"/>
      <c r="G362" s="15"/>
    </row>
    <row r="363" spans="1:7" x14ac:dyDescent="0.25">
      <c r="A363" s="16" t="s">
        <v>296</v>
      </c>
      <c r="B363" s="30"/>
      <c r="C363" s="30"/>
      <c r="D363" s="13"/>
      <c r="E363" s="14"/>
      <c r="F363" s="15"/>
      <c r="G363" s="15"/>
    </row>
    <row r="364" spans="1:7" x14ac:dyDescent="0.25">
      <c r="A364" s="12" t="s">
        <v>1701</v>
      </c>
      <c r="B364" s="30" t="s">
        <v>1702</v>
      </c>
      <c r="C364" s="30" t="s">
        <v>123</v>
      </c>
      <c r="D364" s="13">
        <v>15000000</v>
      </c>
      <c r="E364" s="14">
        <v>14971.31</v>
      </c>
      <c r="F364" s="15">
        <v>1.8700000000000001E-2</v>
      </c>
      <c r="G364" s="15">
        <v>7.2335842831999994E-2</v>
      </c>
    </row>
    <row r="365" spans="1:7" x14ac:dyDescent="0.25">
      <c r="A365" s="16" t="s">
        <v>126</v>
      </c>
      <c r="B365" s="31"/>
      <c r="C365" s="31"/>
      <c r="D365" s="17"/>
      <c r="E365" s="37">
        <v>14971.31</v>
      </c>
      <c r="F365" s="38">
        <v>1.8700000000000001E-2</v>
      </c>
      <c r="G365" s="20"/>
    </row>
    <row r="366" spans="1:7" x14ac:dyDescent="0.25">
      <c r="A366" s="12"/>
      <c r="B366" s="30"/>
      <c r="C366" s="30"/>
      <c r="D366" s="13"/>
      <c r="E366" s="14"/>
      <c r="F366" s="15"/>
      <c r="G366" s="15"/>
    </row>
    <row r="367" spans="1:7" x14ac:dyDescent="0.25">
      <c r="A367" s="16" t="s">
        <v>299</v>
      </c>
      <c r="B367" s="30"/>
      <c r="C367" s="30"/>
      <c r="D367" s="13"/>
      <c r="E367" s="14"/>
      <c r="F367" s="15"/>
      <c r="G367" s="15"/>
    </row>
    <row r="368" spans="1:7" x14ac:dyDescent="0.25">
      <c r="A368" s="16" t="s">
        <v>126</v>
      </c>
      <c r="B368" s="30"/>
      <c r="C368" s="30"/>
      <c r="D368" s="13"/>
      <c r="E368" s="39" t="s">
        <v>118</v>
      </c>
      <c r="F368" s="40" t="s">
        <v>118</v>
      </c>
      <c r="G368" s="15"/>
    </row>
    <row r="369" spans="1:7" x14ac:dyDescent="0.25">
      <c r="A369" s="12"/>
      <c r="B369" s="30"/>
      <c r="C369" s="30"/>
      <c r="D369" s="13"/>
      <c r="E369" s="14"/>
      <c r="F369" s="15"/>
      <c r="G369" s="15"/>
    </row>
    <row r="370" spans="1:7" x14ac:dyDescent="0.25">
      <c r="A370" s="16" t="s">
        <v>300</v>
      </c>
      <c r="B370" s="30"/>
      <c r="C370" s="30"/>
      <c r="D370" s="13"/>
      <c r="E370" s="14"/>
      <c r="F370" s="15"/>
      <c r="G370" s="15"/>
    </row>
    <row r="371" spans="1:7" x14ac:dyDescent="0.25">
      <c r="A371" s="16" t="s">
        <v>126</v>
      </c>
      <c r="B371" s="30"/>
      <c r="C371" s="30"/>
      <c r="D371" s="13"/>
      <c r="E371" s="39" t="s">
        <v>118</v>
      </c>
      <c r="F371" s="40" t="s">
        <v>118</v>
      </c>
      <c r="G371" s="15"/>
    </row>
    <row r="372" spans="1:7" x14ac:dyDescent="0.25">
      <c r="A372" s="12"/>
      <c r="B372" s="30"/>
      <c r="C372" s="30"/>
      <c r="D372" s="13"/>
      <c r="E372" s="14"/>
      <c r="F372" s="15"/>
      <c r="G372" s="15"/>
    </row>
    <row r="373" spans="1:7" x14ac:dyDescent="0.25">
      <c r="A373" s="21" t="s">
        <v>158</v>
      </c>
      <c r="B373" s="32"/>
      <c r="C373" s="32"/>
      <c r="D373" s="22"/>
      <c r="E373" s="18">
        <v>24711.14</v>
      </c>
      <c r="F373" s="19">
        <v>3.09E-2</v>
      </c>
      <c r="G373" s="20"/>
    </row>
    <row r="374" spans="1:7" x14ac:dyDescent="0.25">
      <c r="A374" s="12"/>
      <c r="B374" s="30"/>
      <c r="C374" s="30"/>
      <c r="D374" s="13"/>
      <c r="E374" s="14"/>
      <c r="F374" s="15"/>
      <c r="G374" s="15"/>
    </row>
    <row r="375" spans="1:7" x14ac:dyDescent="0.25">
      <c r="A375" s="16" t="s">
        <v>119</v>
      </c>
      <c r="B375" s="30"/>
      <c r="C375" s="30"/>
      <c r="D375" s="13"/>
      <c r="E375" s="14"/>
      <c r="F375" s="15"/>
      <c r="G375" s="15"/>
    </row>
    <row r="376" spans="1:7" x14ac:dyDescent="0.25">
      <c r="A376" s="12"/>
      <c r="B376" s="30"/>
      <c r="C376" s="30"/>
      <c r="D376" s="13"/>
      <c r="E376" s="14"/>
      <c r="F376" s="15"/>
      <c r="G376" s="15"/>
    </row>
    <row r="377" spans="1:7" x14ac:dyDescent="0.25">
      <c r="A377" s="16" t="s">
        <v>120</v>
      </c>
      <c r="B377" s="30"/>
      <c r="C377" s="30"/>
      <c r="D377" s="13"/>
      <c r="E377" s="14"/>
      <c r="F377" s="15"/>
      <c r="G377" s="15"/>
    </row>
    <row r="378" spans="1:7" x14ac:dyDescent="0.25">
      <c r="A378" s="12" t="s">
        <v>1703</v>
      </c>
      <c r="B378" s="30" t="s">
        <v>1704</v>
      </c>
      <c r="C378" s="30" t="s">
        <v>123</v>
      </c>
      <c r="D378" s="13">
        <v>15500000</v>
      </c>
      <c r="E378" s="14">
        <v>14598.64</v>
      </c>
      <c r="F378" s="15">
        <v>1.83E-2</v>
      </c>
      <c r="G378" s="15">
        <v>7.0869000000000001E-2</v>
      </c>
    </row>
    <row r="379" spans="1:7" x14ac:dyDescent="0.25">
      <c r="A379" s="12" t="s">
        <v>1705</v>
      </c>
      <c r="B379" s="30" t="s">
        <v>1706</v>
      </c>
      <c r="C379" s="30" t="s">
        <v>123</v>
      </c>
      <c r="D379" s="13">
        <v>12500000</v>
      </c>
      <c r="E379" s="14">
        <v>12362.51</v>
      </c>
      <c r="F379" s="15">
        <v>1.55E-2</v>
      </c>
      <c r="G379" s="15">
        <v>6.8801000000000001E-2</v>
      </c>
    </row>
    <row r="380" spans="1:7" x14ac:dyDescent="0.25">
      <c r="A380" s="12" t="s">
        <v>1707</v>
      </c>
      <c r="B380" s="30" t="s">
        <v>1708</v>
      </c>
      <c r="C380" s="30" t="s">
        <v>123</v>
      </c>
      <c r="D380" s="13">
        <v>10000000</v>
      </c>
      <c r="E380" s="14">
        <v>9863.68</v>
      </c>
      <c r="F380" s="15">
        <v>1.23E-2</v>
      </c>
      <c r="G380" s="15">
        <v>6.9101999999999997E-2</v>
      </c>
    </row>
    <row r="381" spans="1:7" x14ac:dyDescent="0.25">
      <c r="A381" s="12" t="s">
        <v>1709</v>
      </c>
      <c r="B381" s="30" t="s">
        <v>1710</v>
      </c>
      <c r="C381" s="30" t="s">
        <v>123</v>
      </c>
      <c r="D381" s="13">
        <v>5000000</v>
      </c>
      <c r="E381" s="14">
        <v>4958.1499999999996</v>
      </c>
      <c r="F381" s="15">
        <v>6.1999999999999998E-3</v>
      </c>
      <c r="G381" s="15">
        <v>6.8462999999999996E-2</v>
      </c>
    </row>
    <row r="382" spans="1:7" x14ac:dyDescent="0.25">
      <c r="A382" s="12" t="s">
        <v>1711</v>
      </c>
      <c r="B382" s="30" t="s">
        <v>1712</v>
      </c>
      <c r="C382" s="30" t="s">
        <v>123</v>
      </c>
      <c r="D382" s="13">
        <v>5000000</v>
      </c>
      <c r="E382" s="14">
        <v>4938.3</v>
      </c>
      <c r="F382" s="15">
        <v>6.1999999999999998E-3</v>
      </c>
      <c r="G382" s="15">
        <v>6.9101999999999997E-2</v>
      </c>
    </row>
    <row r="383" spans="1:7" x14ac:dyDescent="0.25">
      <c r="A383" s="12" t="s">
        <v>1713</v>
      </c>
      <c r="B383" s="30" t="s">
        <v>1714</v>
      </c>
      <c r="C383" s="30" t="s">
        <v>123</v>
      </c>
      <c r="D383" s="13">
        <v>5000000</v>
      </c>
      <c r="E383" s="14">
        <v>4925.83</v>
      </c>
      <c r="F383" s="15">
        <v>6.1999999999999998E-3</v>
      </c>
      <c r="G383" s="15">
        <v>6.8701999999999999E-2</v>
      </c>
    </row>
    <row r="384" spans="1:7" x14ac:dyDescent="0.25">
      <c r="A384" s="12" t="s">
        <v>1715</v>
      </c>
      <c r="B384" s="30" t="s">
        <v>1716</v>
      </c>
      <c r="C384" s="30" t="s">
        <v>123</v>
      </c>
      <c r="D384" s="13">
        <v>5000000</v>
      </c>
      <c r="E384" s="14">
        <v>4924.92</v>
      </c>
      <c r="F384" s="15">
        <v>6.1999999999999998E-3</v>
      </c>
      <c r="G384" s="15">
        <v>6.8700999999999998E-2</v>
      </c>
    </row>
    <row r="385" spans="1:7" x14ac:dyDescent="0.25">
      <c r="A385" s="12" t="s">
        <v>1717</v>
      </c>
      <c r="B385" s="30" t="s">
        <v>1718</v>
      </c>
      <c r="C385" s="30" t="s">
        <v>123</v>
      </c>
      <c r="D385" s="13">
        <v>5000000</v>
      </c>
      <c r="E385" s="14">
        <v>4918.43</v>
      </c>
      <c r="F385" s="15">
        <v>6.1999999999999998E-3</v>
      </c>
      <c r="G385" s="15">
        <v>6.8793000000000007E-2</v>
      </c>
    </row>
    <row r="386" spans="1:7" x14ac:dyDescent="0.25">
      <c r="A386" s="12" t="s">
        <v>1719</v>
      </c>
      <c r="B386" s="30" t="s">
        <v>1720</v>
      </c>
      <c r="C386" s="30" t="s">
        <v>123</v>
      </c>
      <c r="D386" s="13">
        <v>5000000</v>
      </c>
      <c r="E386" s="14">
        <v>4839.53</v>
      </c>
      <c r="F386" s="15">
        <v>6.1000000000000004E-3</v>
      </c>
      <c r="G386" s="15">
        <v>7.0777000000000007E-2</v>
      </c>
    </row>
    <row r="387" spans="1:7" x14ac:dyDescent="0.25">
      <c r="A387" s="12" t="s">
        <v>1721</v>
      </c>
      <c r="B387" s="30" t="s">
        <v>1722</v>
      </c>
      <c r="C387" s="30" t="s">
        <v>123</v>
      </c>
      <c r="D387" s="13">
        <v>5000000</v>
      </c>
      <c r="E387" s="14">
        <v>4739.12</v>
      </c>
      <c r="F387" s="15">
        <v>5.8999999999999999E-3</v>
      </c>
      <c r="G387" s="15">
        <v>7.0999999999999994E-2</v>
      </c>
    </row>
    <row r="388" spans="1:7" x14ac:dyDescent="0.25">
      <c r="A388" s="12" t="s">
        <v>1723</v>
      </c>
      <c r="B388" s="30" t="s">
        <v>1724</v>
      </c>
      <c r="C388" s="30" t="s">
        <v>123</v>
      </c>
      <c r="D388" s="13">
        <v>2500000</v>
      </c>
      <c r="E388" s="14">
        <v>2488.39</v>
      </c>
      <c r="F388" s="15">
        <v>3.0999999999999999E-3</v>
      </c>
      <c r="G388" s="15">
        <v>6.8103999999999998E-2</v>
      </c>
    </row>
    <row r="389" spans="1:7" x14ac:dyDescent="0.25">
      <c r="A389" s="12" t="s">
        <v>1725</v>
      </c>
      <c r="B389" s="30" t="s">
        <v>1726</v>
      </c>
      <c r="C389" s="30" t="s">
        <v>123</v>
      </c>
      <c r="D389" s="13">
        <v>2500000</v>
      </c>
      <c r="E389" s="14">
        <v>2482.25</v>
      </c>
      <c r="F389" s="15">
        <v>3.0999999999999999E-3</v>
      </c>
      <c r="G389" s="15">
        <v>6.8705000000000002E-2</v>
      </c>
    </row>
    <row r="390" spans="1:7" x14ac:dyDescent="0.25">
      <c r="A390" s="12" t="s">
        <v>1727</v>
      </c>
      <c r="B390" s="30" t="s">
        <v>1728</v>
      </c>
      <c r="C390" s="30" t="s">
        <v>123</v>
      </c>
      <c r="D390" s="13">
        <v>2500000</v>
      </c>
      <c r="E390" s="14">
        <v>2372.62</v>
      </c>
      <c r="F390" s="15">
        <v>3.0000000000000001E-3</v>
      </c>
      <c r="G390" s="15">
        <v>7.0999999999999994E-2</v>
      </c>
    </row>
    <row r="391" spans="1:7" x14ac:dyDescent="0.25">
      <c r="A391" s="12" t="s">
        <v>1729</v>
      </c>
      <c r="B391" s="30" t="s">
        <v>1730</v>
      </c>
      <c r="C391" s="30" t="s">
        <v>123</v>
      </c>
      <c r="D391" s="13">
        <v>500000</v>
      </c>
      <c r="E391" s="14">
        <v>499.72</v>
      </c>
      <c r="F391" s="15">
        <v>5.9999999999999995E-4</v>
      </c>
      <c r="G391" s="15">
        <v>6.8537000000000001E-2</v>
      </c>
    </row>
    <row r="392" spans="1:7" x14ac:dyDescent="0.25">
      <c r="A392" s="12" t="s">
        <v>1731</v>
      </c>
      <c r="B392" s="30" t="s">
        <v>1732</v>
      </c>
      <c r="C392" s="30" t="s">
        <v>123</v>
      </c>
      <c r="D392" s="13">
        <v>300000</v>
      </c>
      <c r="E392" s="14">
        <v>299.44</v>
      </c>
      <c r="F392" s="15">
        <v>4.0000000000000002E-4</v>
      </c>
      <c r="G392" s="15">
        <v>6.8199999999999997E-2</v>
      </c>
    </row>
    <row r="393" spans="1:7" x14ac:dyDescent="0.25">
      <c r="A393" s="16" t="s">
        <v>126</v>
      </c>
      <c r="B393" s="31"/>
      <c r="C393" s="31"/>
      <c r="D393" s="17"/>
      <c r="E393" s="37">
        <v>79211.53</v>
      </c>
      <c r="F393" s="38">
        <v>9.9299999999999999E-2</v>
      </c>
      <c r="G393" s="20"/>
    </row>
    <row r="394" spans="1:7" x14ac:dyDescent="0.25">
      <c r="A394" s="16" t="s">
        <v>127</v>
      </c>
      <c r="B394" s="30"/>
      <c r="C394" s="30"/>
      <c r="D394" s="13"/>
      <c r="E394" s="14"/>
      <c r="F394" s="15"/>
      <c r="G394" s="15"/>
    </row>
    <row r="395" spans="1:7" x14ac:dyDescent="0.25">
      <c r="A395" s="12" t="s">
        <v>1733</v>
      </c>
      <c r="B395" s="30" t="s">
        <v>1734</v>
      </c>
      <c r="C395" s="30" t="s">
        <v>130</v>
      </c>
      <c r="D395" s="13">
        <v>7500000</v>
      </c>
      <c r="E395" s="14">
        <v>7466.88</v>
      </c>
      <c r="F395" s="15">
        <v>9.2999999999999992E-3</v>
      </c>
      <c r="G395" s="15">
        <v>7.3590000000000003E-2</v>
      </c>
    </row>
    <row r="396" spans="1:7" x14ac:dyDescent="0.25">
      <c r="A396" s="12" t="s">
        <v>1735</v>
      </c>
      <c r="B396" s="30" t="s">
        <v>1736</v>
      </c>
      <c r="C396" s="30" t="s">
        <v>146</v>
      </c>
      <c r="D396" s="13">
        <v>5000000</v>
      </c>
      <c r="E396" s="14">
        <v>4921.71</v>
      </c>
      <c r="F396" s="15">
        <v>6.1999999999999998E-3</v>
      </c>
      <c r="G396" s="15">
        <v>7.3498999999999995E-2</v>
      </c>
    </row>
    <row r="397" spans="1:7" x14ac:dyDescent="0.25">
      <c r="A397" s="12" t="s">
        <v>140</v>
      </c>
      <c r="B397" s="30" t="s">
        <v>141</v>
      </c>
      <c r="C397" s="30" t="s">
        <v>130</v>
      </c>
      <c r="D397" s="13">
        <v>5000000</v>
      </c>
      <c r="E397" s="14">
        <v>4848.3</v>
      </c>
      <c r="F397" s="15">
        <v>6.1000000000000004E-3</v>
      </c>
      <c r="G397" s="15">
        <v>7.6649999999999996E-2</v>
      </c>
    </row>
    <row r="398" spans="1:7" x14ac:dyDescent="0.25">
      <c r="A398" s="12" t="s">
        <v>1737</v>
      </c>
      <c r="B398" s="30" t="s">
        <v>1738</v>
      </c>
      <c r="C398" s="30" t="s">
        <v>146</v>
      </c>
      <c r="D398" s="13">
        <v>5000000</v>
      </c>
      <c r="E398" s="14">
        <v>4657.28</v>
      </c>
      <c r="F398" s="15">
        <v>5.7999999999999996E-3</v>
      </c>
      <c r="G398" s="15">
        <v>7.9000000000000001E-2</v>
      </c>
    </row>
    <row r="399" spans="1:7" x14ac:dyDescent="0.25">
      <c r="A399" s="12" t="s">
        <v>1739</v>
      </c>
      <c r="B399" s="30" t="s">
        <v>1740</v>
      </c>
      <c r="C399" s="30" t="s">
        <v>130</v>
      </c>
      <c r="D399" s="13">
        <v>5000000</v>
      </c>
      <c r="E399" s="14">
        <v>4654.6400000000003</v>
      </c>
      <c r="F399" s="15">
        <v>5.7999999999999996E-3</v>
      </c>
      <c r="G399" s="15">
        <v>7.85E-2</v>
      </c>
    </row>
    <row r="400" spans="1:7" x14ac:dyDescent="0.25">
      <c r="A400" s="12" t="s">
        <v>1741</v>
      </c>
      <c r="B400" s="30" t="s">
        <v>1742</v>
      </c>
      <c r="C400" s="30" t="s">
        <v>146</v>
      </c>
      <c r="D400" s="13">
        <v>2500000</v>
      </c>
      <c r="E400" s="14">
        <v>2482.5</v>
      </c>
      <c r="F400" s="15">
        <v>3.0999999999999999E-3</v>
      </c>
      <c r="G400" s="15">
        <v>7.3504E-2</v>
      </c>
    </row>
    <row r="401" spans="1:7" x14ac:dyDescent="0.25">
      <c r="A401" s="12" t="s">
        <v>138</v>
      </c>
      <c r="B401" s="30" t="s">
        <v>139</v>
      </c>
      <c r="C401" s="30" t="s">
        <v>130</v>
      </c>
      <c r="D401" s="13">
        <v>2500000</v>
      </c>
      <c r="E401" s="14">
        <v>2430.2199999999998</v>
      </c>
      <c r="F401" s="15">
        <v>3.0000000000000001E-3</v>
      </c>
      <c r="G401" s="15">
        <v>7.6498999999999998E-2</v>
      </c>
    </row>
    <row r="402" spans="1:7" x14ac:dyDescent="0.25">
      <c r="A402" s="16" t="s">
        <v>126</v>
      </c>
      <c r="B402" s="31"/>
      <c r="C402" s="31"/>
      <c r="D402" s="17"/>
      <c r="E402" s="37">
        <v>31461.53</v>
      </c>
      <c r="F402" s="38">
        <v>3.9300000000000002E-2</v>
      </c>
      <c r="G402" s="20"/>
    </row>
    <row r="403" spans="1:7" x14ac:dyDescent="0.25">
      <c r="A403" s="12"/>
      <c r="B403" s="30"/>
      <c r="C403" s="30"/>
      <c r="D403" s="13"/>
      <c r="E403" s="14"/>
      <c r="F403" s="15"/>
      <c r="G403" s="15"/>
    </row>
    <row r="404" spans="1:7" x14ac:dyDescent="0.25">
      <c r="A404" s="16" t="s">
        <v>149</v>
      </c>
      <c r="B404" s="30"/>
      <c r="C404" s="30"/>
      <c r="D404" s="13"/>
      <c r="E404" s="14"/>
      <c r="F404" s="15"/>
      <c r="G404" s="15"/>
    </row>
    <row r="405" spans="1:7" x14ac:dyDescent="0.25">
      <c r="A405" s="12" t="s">
        <v>1743</v>
      </c>
      <c r="B405" s="30" t="s">
        <v>1744</v>
      </c>
      <c r="C405" s="30" t="s">
        <v>130</v>
      </c>
      <c r="D405" s="13">
        <v>10000000</v>
      </c>
      <c r="E405" s="14">
        <v>9734.84</v>
      </c>
      <c r="F405" s="15">
        <v>1.2200000000000001E-2</v>
      </c>
      <c r="G405" s="15">
        <v>8.2849999999999993E-2</v>
      </c>
    </row>
    <row r="406" spans="1:7" x14ac:dyDescent="0.25">
      <c r="A406" s="12" t="s">
        <v>1745</v>
      </c>
      <c r="B406" s="30" t="s">
        <v>1746</v>
      </c>
      <c r="C406" s="30" t="s">
        <v>137</v>
      </c>
      <c r="D406" s="13">
        <v>7500000</v>
      </c>
      <c r="E406" s="14">
        <v>7453.96</v>
      </c>
      <c r="F406" s="15">
        <v>9.2999999999999992E-3</v>
      </c>
      <c r="G406" s="15">
        <v>7.775E-2</v>
      </c>
    </row>
    <row r="407" spans="1:7" x14ac:dyDescent="0.25">
      <c r="A407" s="12" t="s">
        <v>1747</v>
      </c>
      <c r="B407" s="30" t="s">
        <v>1748</v>
      </c>
      <c r="C407" s="30" t="s">
        <v>130</v>
      </c>
      <c r="D407" s="13">
        <v>7500000</v>
      </c>
      <c r="E407" s="14">
        <v>7450.98</v>
      </c>
      <c r="F407" s="15">
        <v>9.2999999999999992E-3</v>
      </c>
      <c r="G407" s="15">
        <v>8.0050999999999997E-2</v>
      </c>
    </row>
    <row r="408" spans="1:7" x14ac:dyDescent="0.25">
      <c r="A408" s="12" t="s">
        <v>1749</v>
      </c>
      <c r="B408" s="30" t="s">
        <v>1750</v>
      </c>
      <c r="C408" s="30" t="s">
        <v>130</v>
      </c>
      <c r="D408" s="13">
        <v>7500000</v>
      </c>
      <c r="E408" s="14">
        <v>7407.31</v>
      </c>
      <c r="F408" s="15">
        <v>9.2999999999999992E-3</v>
      </c>
      <c r="G408" s="15">
        <v>7.8750000000000001E-2</v>
      </c>
    </row>
    <row r="409" spans="1:7" x14ac:dyDescent="0.25">
      <c r="A409" s="12" t="s">
        <v>1751</v>
      </c>
      <c r="B409" s="30" t="s">
        <v>1752</v>
      </c>
      <c r="C409" s="30" t="s">
        <v>130</v>
      </c>
      <c r="D409" s="13">
        <v>5000000</v>
      </c>
      <c r="E409" s="14">
        <v>4821.68</v>
      </c>
      <c r="F409" s="15">
        <v>6.0000000000000001E-3</v>
      </c>
      <c r="G409" s="15">
        <v>8.1811999999999996E-2</v>
      </c>
    </row>
    <row r="410" spans="1:7" x14ac:dyDescent="0.25">
      <c r="A410" s="12" t="s">
        <v>1753</v>
      </c>
      <c r="B410" s="30" t="s">
        <v>1754</v>
      </c>
      <c r="C410" s="30" t="s">
        <v>130</v>
      </c>
      <c r="D410" s="13">
        <v>5000000</v>
      </c>
      <c r="E410" s="14">
        <v>4745.0200000000004</v>
      </c>
      <c r="F410" s="15">
        <v>5.8999999999999999E-3</v>
      </c>
      <c r="G410" s="15">
        <v>8.1387000000000001E-2</v>
      </c>
    </row>
    <row r="411" spans="1:7" x14ac:dyDescent="0.25">
      <c r="A411" s="12" t="s">
        <v>1755</v>
      </c>
      <c r="B411" s="30" t="s">
        <v>1756</v>
      </c>
      <c r="C411" s="30" t="s">
        <v>130</v>
      </c>
      <c r="D411" s="13">
        <v>2500000</v>
      </c>
      <c r="E411" s="14">
        <v>2470.44</v>
      </c>
      <c r="F411" s="15">
        <v>3.0999999999999999E-3</v>
      </c>
      <c r="G411" s="15">
        <v>7.8003000000000003E-2</v>
      </c>
    </row>
    <row r="412" spans="1:7" x14ac:dyDescent="0.25">
      <c r="A412" s="16" t="s">
        <v>126</v>
      </c>
      <c r="B412" s="31"/>
      <c r="C412" s="31"/>
      <c r="D412" s="17"/>
      <c r="E412" s="37">
        <v>44084.23</v>
      </c>
      <c r="F412" s="38">
        <v>5.5100000000000003E-2</v>
      </c>
      <c r="G412" s="20"/>
    </row>
    <row r="413" spans="1:7" x14ac:dyDescent="0.25">
      <c r="A413" s="12"/>
      <c r="B413" s="30"/>
      <c r="C413" s="30"/>
      <c r="D413" s="13"/>
      <c r="E413" s="14"/>
      <c r="F413" s="15"/>
      <c r="G413" s="15"/>
    </row>
    <row r="414" spans="1:7" x14ac:dyDescent="0.25">
      <c r="A414" s="21" t="s">
        <v>158</v>
      </c>
      <c r="B414" s="32"/>
      <c r="C414" s="32"/>
      <c r="D414" s="22"/>
      <c r="E414" s="18">
        <v>154757.29</v>
      </c>
      <c r="F414" s="19">
        <v>0.19370000000000001</v>
      </c>
      <c r="G414" s="20"/>
    </row>
    <row r="415" spans="1:7" x14ac:dyDescent="0.25">
      <c r="A415" s="12"/>
      <c r="B415" s="30"/>
      <c r="C415" s="30"/>
      <c r="D415" s="13"/>
      <c r="E415" s="14"/>
      <c r="F415" s="15"/>
      <c r="G415" s="15"/>
    </row>
    <row r="416" spans="1:7" x14ac:dyDescent="0.25">
      <c r="A416" s="12"/>
      <c r="B416" s="30"/>
      <c r="C416" s="30"/>
      <c r="D416" s="13"/>
      <c r="E416" s="14"/>
      <c r="F416" s="15"/>
      <c r="G416" s="15"/>
    </row>
    <row r="417" spans="1:7" x14ac:dyDescent="0.25">
      <c r="A417" s="16" t="s">
        <v>830</v>
      </c>
      <c r="B417" s="30"/>
      <c r="C417" s="30"/>
      <c r="D417" s="13"/>
      <c r="E417" s="14"/>
      <c r="F417" s="15"/>
      <c r="G417" s="15"/>
    </row>
    <row r="418" spans="1:7" x14ac:dyDescent="0.25">
      <c r="A418" s="12" t="s">
        <v>1757</v>
      </c>
      <c r="B418" s="30" t="s">
        <v>1758</v>
      </c>
      <c r="C418" s="30"/>
      <c r="D418" s="13">
        <v>4.0000000000000001E-3</v>
      </c>
      <c r="E418" s="14">
        <v>0</v>
      </c>
      <c r="F418" s="15">
        <v>0</v>
      </c>
      <c r="G418" s="15"/>
    </row>
    <row r="419" spans="1:7" x14ac:dyDescent="0.25">
      <c r="A419" s="12"/>
      <c r="B419" s="30"/>
      <c r="C419" s="30"/>
      <c r="D419" s="13"/>
      <c r="E419" s="14"/>
      <c r="F419" s="15"/>
      <c r="G419" s="15"/>
    </row>
    <row r="420" spans="1:7" x14ac:dyDescent="0.25">
      <c r="A420" s="21" t="s">
        <v>158</v>
      </c>
      <c r="B420" s="32"/>
      <c r="C420" s="32"/>
      <c r="D420" s="22"/>
      <c r="E420" s="18">
        <v>0</v>
      </c>
      <c r="F420" s="19">
        <v>0</v>
      </c>
      <c r="G420" s="20"/>
    </row>
    <row r="421" spans="1:7" x14ac:dyDescent="0.25">
      <c r="A421" s="12"/>
      <c r="B421" s="30"/>
      <c r="C421" s="30"/>
      <c r="D421" s="13"/>
      <c r="E421" s="14"/>
      <c r="F421" s="15"/>
      <c r="G421" s="15"/>
    </row>
    <row r="422" spans="1:7" x14ac:dyDescent="0.25">
      <c r="A422" s="16" t="s">
        <v>162</v>
      </c>
      <c r="B422" s="30"/>
      <c r="C422" s="30"/>
      <c r="D422" s="13"/>
      <c r="E422" s="14"/>
      <c r="F422" s="15"/>
      <c r="G422" s="15"/>
    </row>
    <row r="423" spans="1:7" x14ac:dyDescent="0.25">
      <c r="A423" s="12" t="s">
        <v>163</v>
      </c>
      <c r="B423" s="30"/>
      <c r="C423" s="30"/>
      <c r="D423" s="13"/>
      <c r="E423" s="14">
        <v>73309.149999999994</v>
      </c>
      <c r="F423" s="15">
        <v>9.1700000000000004E-2</v>
      </c>
      <c r="G423" s="15">
        <v>6.7793000000000006E-2</v>
      </c>
    </row>
    <row r="424" spans="1:7" x14ac:dyDescent="0.25">
      <c r="A424" s="16" t="s">
        <v>126</v>
      </c>
      <c r="B424" s="31"/>
      <c r="C424" s="31"/>
      <c r="D424" s="17"/>
      <c r="E424" s="37">
        <v>73309.149999999994</v>
      </c>
      <c r="F424" s="38">
        <v>9.1700000000000004E-2</v>
      </c>
      <c r="G424" s="20"/>
    </row>
    <row r="425" spans="1:7" x14ac:dyDescent="0.25">
      <c r="A425" s="12"/>
      <c r="B425" s="30"/>
      <c r="C425" s="30"/>
      <c r="D425" s="13"/>
      <c r="E425" s="14"/>
      <c r="F425" s="15"/>
      <c r="G425" s="15"/>
    </row>
    <row r="426" spans="1:7" x14ac:dyDescent="0.25">
      <c r="A426" s="21" t="s">
        <v>158</v>
      </c>
      <c r="B426" s="32"/>
      <c r="C426" s="32"/>
      <c r="D426" s="22"/>
      <c r="E426" s="18">
        <v>73309.149999999994</v>
      </c>
      <c r="F426" s="19">
        <v>9.1700000000000004E-2</v>
      </c>
      <c r="G426" s="20"/>
    </row>
    <row r="427" spans="1:7" x14ac:dyDescent="0.25">
      <c r="A427" s="12" t="s">
        <v>164</v>
      </c>
      <c r="B427" s="30"/>
      <c r="C427" s="30"/>
      <c r="D427" s="13"/>
      <c r="E427" s="14">
        <v>532.01175890000002</v>
      </c>
      <c r="F427" s="15">
        <v>6.6500000000000001E-4</v>
      </c>
      <c r="G427" s="15"/>
    </row>
    <row r="428" spans="1:7" x14ac:dyDescent="0.25">
      <c r="A428" s="12" t="s">
        <v>165</v>
      </c>
      <c r="B428" s="30"/>
      <c r="C428" s="30"/>
      <c r="D428" s="13"/>
      <c r="E428" s="23">
        <v>-16249.8317589</v>
      </c>
      <c r="F428" s="24">
        <v>-2.0465000000000001E-2</v>
      </c>
      <c r="G428" s="15">
        <v>6.7793000000000006E-2</v>
      </c>
    </row>
    <row r="429" spans="1:7" x14ac:dyDescent="0.25">
      <c r="A429" s="25" t="s">
        <v>166</v>
      </c>
      <c r="B429" s="33"/>
      <c r="C429" s="33"/>
      <c r="D429" s="26"/>
      <c r="E429" s="27">
        <v>799163.77</v>
      </c>
      <c r="F429" s="28">
        <v>1</v>
      </c>
      <c r="G429" s="28"/>
    </row>
    <row r="431" spans="1:7" x14ac:dyDescent="0.25">
      <c r="A431" s="1" t="s">
        <v>1759</v>
      </c>
    </row>
    <row r="432" spans="1:7" x14ac:dyDescent="0.25">
      <c r="A432" s="1" t="s">
        <v>167</v>
      </c>
    </row>
    <row r="433" spans="1:5" x14ac:dyDescent="0.25">
      <c r="A433" s="1" t="s">
        <v>168</v>
      </c>
    </row>
    <row r="434" spans="1:5" x14ac:dyDescent="0.25">
      <c r="A434" s="1" t="s">
        <v>169</v>
      </c>
    </row>
    <row r="435" spans="1:5" x14ac:dyDescent="0.25">
      <c r="A435" s="47" t="s">
        <v>170</v>
      </c>
      <c r="B435" s="34" t="s">
        <v>118</v>
      </c>
    </row>
    <row r="436" spans="1:5" x14ac:dyDescent="0.25">
      <c r="A436" t="s">
        <v>171</v>
      </c>
    </row>
    <row r="437" spans="1:5" x14ac:dyDescent="0.25">
      <c r="A437" t="s">
        <v>172</v>
      </c>
      <c r="B437" t="s">
        <v>173</v>
      </c>
      <c r="C437" t="s">
        <v>173</v>
      </c>
    </row>
    <row r="438" spans="1:5" x14ac:dyDescent="0.25">
      <c r="B438" s="48">
        <v>45260</v>
      </c>
      <c r="C438" s="48">
        <v>45289</v>
      </c>
    </row>
    <row r="439" spans="1:5" x14ac:dyDescent="0.25">
      <c r="A439" t="s">
        <v>177</v>
      </c>
      <c r="B439">
        <v>18.370899999999999</v>
      </c>
      <c r="C439">
        <v>18.4861</v>
      </c>
      <c r="E439" s="2"/>
    </row>
    <row r="440" spans="1:5" x14ac:dyDescent="0.25">
      <c r="A440" t="s">
        <v>178</v>
      </c>
      <c r="B440">
        <v>13.1332</v>
      </c>
      <c r="C440">
        <v>13.2155</v>
      </c>
      <c r="E440" s="2"/>
    </row>
    <row r="441" spans="1:5" x14ac:dyDescent="0.25">
      <c r="A441" t="s">
        <v>648</v>
      </c>
      <c r="B441">
        <v>15.091799999999999</v>
      </c>
      <c r="C441">
        <v>15.186400000000001</v>
      </c>
      <c r="E441" s="2"/>
    </row>
    <row r="442" spans="1:5" x14ac:dyDescent="0.25">
      <c r="A442" t="s">
        <v>186</v>
      </c>
      <c r="B442">
        <v>17.309000000000001</v>
      </c>
      <c r="C442">
        <v>17.407800000000002</v>
      </c>
      <c r="E442" s="2"/>
    </row>
    <row r="443" spans="1:5" x14ac:dyDescent="0.25">
      <c r="A443" t="s">
        <v>651</v>
      </c>
      <c r="B443">
        <v>17.305299999999999</v>
      </c>
      <c r="C443">
        <v>17.404199999999999</v>
      </c>
      <c r="E443" s="2"/>
    </row>
    <row r="444" spans="1:5" x14ac:dyDescent="0.25">
      <c r="A444" t="s">
        <v>652</v>
      </c>
      <c r="B444">
        <v>12.6991</v>
      </c>
      <c r="C444">
        <v>12.771599999999999</v>
      </c>
      <c r="E444" s="2"/>
    </row>
    <row r="445" spans="1:5" x14ac:dyDescent="0.25">
      <c r="A445" t="s">
        <v>653</v>
      </c>
      <c r="B445">
        <v>14.138299999999999</v>
      </c>
      <c r="C445">
        <v>14.219099999999999</v>
      </c>
      <c r="E445" s="2"/>
    </row>
    <row r="446" spans="1:5" x14ac:dyDescent="0.25">
      <c r="E446" s="2"/>
    </row>
    <row r="447" spans="1:5" x14ac:dyDescent="0.25">
      <c r="A447" t="s">
        <v>188</v>
      </c>
      <c r="B447" s="34" t="s">
        <v>118</v>
      </c>
    </row>
    <row r="448" spans="1:5" x14ac:dyDescent="0.25">
      <c r="A448" t="s">
        <v>189</v>
      </c>
      <c r="B448" s="34" t="s">
        <v>118</v>
      </c>
    </row>
    <row r="449" spans="1:4" ht="30" customHeight="1" x14ac:dyDescent="0.25">
      <c r="A449" s="47" t="s">
        <v>190</v>
      </c>
      <c r="B449" s="34" t="s">
        <v>118</v>
      </c>
    </row>
    <row r="450" spans="1:4" ht="30" customHeight="1" x14ac:dyDescent="0.25">
      <c r="A450" s="47" t="s">
        <v>191</v>
      </c>
      <c r="B450" s="34" t="s">
        <v>118</v>
      </c>
    </row>
    <row r="451" spans="1:4" x14ac:dyDescent="0.25">
      <c r="A451" t="s">
        <v>1760</v>
      </c>
      <c r="B451" s="49">
        <v>16.354714000000001</v>
      </c>
    </row>
    <row r="452" spans="1:4" ht="45" customHeight="1" x14ac:dyDescent="0.25">
      <c r="A452" s="47" t="s">
        <v>193</v>
      </c>
      <c r="B452" s="34">
        <v>0</v>
      </c>
    </row>
    <row r="453" spans="1:4" ht="30" customHeight="1" x14ac:dyDescent="0.25">
      <c r="A453" s="47" t="s">
        <v>194</v>
      </c>
      <c r="B453" s="34" t="s">
        <v>118</v>
      </c>
    </row>
    <row r="454" spans="1:4" ht="30" customHeight="1" x14ac:dyDescent="0.25">
      <c r="A454" s="47" t="s">
        <v>195</v>
      </c>
      <c r="B454" s="34" t="s">
        <v>118</v>
      </c>
    </row>
    <row r="455" spans="1:4" x14ac:dyDescent="0.25">
      <c r="A455" t="s">
        <v>196</v>
      </c>
      <c r="B455" s="34" t="s">
        <v>118</v>
      </c>
    </row>
    <row r="456" spans="1:4" x14ac:dyDescent="0.25">
      <c r="A456" t="s">
        <v>197</v>
      </c>
      <c r="B456" s="34" t="s">
        <v>118</v>
      </c>
    </row>
    <row r="458" spans="1:4" ht="69.95" customHeight="1" x14ac:dyDescent="0.25">
      <c r="A458" s="72" t="s">
        <v>207</v>
      </c>
      <c r="B458" s="72" t="s">
        <v>208</v>
      </c>
      <c r="C458" s="72" t="s">
        <v>5</v>
      </c>
      <c r="D458" s="72" t="s">
        <v>6</v>
      </c>
    </row>
    <row r="459" spans="1:4" ht="69.95" customHeight="1" x14ac:dyDescent="0.25">
      <c r="A459" s="72" t="s">
        <v>1761</v>
      </c>
      <c r="B459" s="72"/>
      <c r="C459" s="72" t="s">
        <v>49</v>
      </c>
      <c r="D459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261"/>
  <sheetViews>
    <sheetView showGridLines="0" workbookViewId="0">
      <pane ySplit="4" topLeftCell="A205" activePane="bottomLeft" state="frozen"/>
      <selection pane="bottomLeft" activeCell="A212" sqref="A212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9" max="9" width="11.7109375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4" t="s">
        <v>1762</v>
      </c>
      <c r="B1" s="75"/>
      <c r="C1" s="75"/>
      <c r="D1" s="75"/>
      <c r="E1" s="75"/>
      <c r="F1" s="75"/>
      <c r="G1" s="76"/>
      <c r="H1" s="51" t="str">
        <f>HYPERLINK("[EDEL_Portfolio Monthly Notes 31-Dec-2023.xlsx]Index!A1","Index")</f>
        <v>Index</v>
      </c>
    </row>
    <row r="2" spans="1:8" ht="19.5" customHeight="1" x14ac:dyDescent="0.25">
      <c r="A2" s="74" t="s">
        <v>1763</v>
      </c>
      <c r="B2" s="75"/>
      <c r="C2" s="75"/>
      <c r="D2" s="75"/>
      <c r="E2" s="75"/>
      <c r="F2" s="75"/>
      <c r="G2" s="76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1148</v>
      </c>
      <c r="B7" s="30"/>
      <c r="C7" s="30"/>
      <c r="D7" s="13"/>
      <c r="E7" s="14"/>
      <c r="F7" s="15"/>
      <c r="G7" s="15"/>
    </row>
    <row r="8" spans="1:8" x14ac:dyDescent="0.25">
      <c r="A8" s="12" t="s">
        <v>1184</v>
      </c>
      <c r="B8" s="30" t="s">
        <v>1185</v>
      </c>
      <c r="C8" s="30" t="s">
        <v>1154</v>
      </c>
      <c r="D8" s="13">
        <v>3059426</v>
      </c>
      <c r="E8" s="14">
        <v>52293.24</v>
      </c>
      <c r="F8" s="15">
        <v>5.1299999999999998E-2</v>
      </c>
      <c r="G8" s="15"/>
    </row>
    <row r="9" spans="1:8" x14ac:dyDescent="0.25">
      <c r="A9" s="12" t="s">
        <v>1173</v>
      </c>
      <c r="B9" s="30" t="s">
        <v>1174</v>
      </c>
      <c r="C9" s="30" t="s">
        <v>1154</v>
      </c>
      <c r="D9" s="13">
        <v>4647868</v>
      </c>
      <c r="E9" s="14">
        <v>46320.65</v>
      </c>
      <c r="F9" s="15">
        <v>4.5400000000000003E-2</v>
      </c>
      <c r="G9" s="15"/>
    </row>
    <row r="10" spans="1:8" x14ac:dyDescent="0.25">
      <c r="A10" s="12" t="s">
        <v>1167</v>
      </c>
      <c r="B10" s="30" t="s">
        <v>1168</v>
      </c>
      <c r="C10" s="30" t="s">
        <v>1169</v>
      </c>
      <c r="D10" s="13">
        <v>1312652</v>
      </c>
      <c r="E10" s="14">
        <v>33931.4</v>
      </c>
      <c r="F10" s="15">
        <v>3.3300000000000003E-2</v>
      </c>
      <c r="G10" s="15"/>
    </row>
    <row r="11" spans="1:8" x14ac:dyDescent="0.25">
      <c r="A11" s="12" t="s">
        <v>1222</v>
      </c>
      <c r="B11" s="30" t="s">
        <v>1223</v>
      </c>
      <c r="C11" s="30" t="s">
        <v>1208</v>
      </c>
      <c r="D11" s="13">
        <v>1692945</v>
      </c>
      <c r="E11" s="14">
        <v>26120.45</v>
      </c>
      <c r="F11" s="15">
        <v>2.5600000000000001E-2</v>
      </c>
      <c r="G11" s="15"/>
    </row>
    <row r="12" spans="1:8" x14ac:dyDescent="0.25">
      <c r="A12" s="12" t="s">
        <v>1447</v>
      </c>
      <c r="B12" s="30" t="s">
        <v>1448</v>
      </c>
      <c r="C12" s="30" t="s">
        <v>1449</v>
      </c>
      <c r="D12" s="13">
        <v>578677</v>
      </c>
      <c r="E12" s="14">
        <v>20404.150000000001</v>
      </c>
      <c r="F12" s="15">
        <v>0.02</v>
      </c>
      <c r="G12" s="15"/>
    </row>
    <row r="13" spans="1:8" x14ac:dyDescent="0.25">
      <c r="A13" s="12" t="s">
        <v>1216</v>
      </c>
      <c r="B13" s="30" t="s">
        <v>1217</v>
      </c>
      <c r="C13" s="30" t="s">
        <v>1218</v>
      </c>
      <c r="D13" s="13">
        <v>4164183</v>
      </c>
      <c r="E13" s="14">
        <v>19242.689999999999</v>
      </c>
      <c r="F13" s="15">
        <v>1.89E-2</v>
      </c>
      <c r="G13" s="15"/>
    </row>
    <row r="14" spans="1:8" x14ac:dyDescent="0.25">
      <c r="A14" s="12" t="s">
        <v>1199</v>
      </c>
      <c r="B14" s="30" t="s">
        <v>1200</v>
      </c>
      <c r="C14" s="30" t="s">
        <v>1154</v>
      </c>
      <c r="D14" s="13">
        <v>1743015</v>
      </c>
      <c r="E14" s="14">
        <v>19213.25</v>
      </c>
      <c r="F14" s="15">
        <v>1.8800000000000001E-2</v>
      </c>
      <c r="G14" s="15"/>
    </row>
    <row r="15" spans="1:8" x14ac:dyDescent="0.25">
      <c r="A15" s="12" t="s">
        <v>1177</v>
      </c>
      <c r="B15" s="30" t="s">
        <v>1178</v>
      </c>
      <c r="C15" s="30" t="s">
        <v>1160</v>
      </c>
      <c r="D15" s="13">
        <v>1838387</v>
      </c>
      <c r="E15" s="14">
        <v>18975.830000000002</v>
      </c>
      <c r="F15" s="15">
        <v>1.8599999999999998E-2</v>
      </c>
      <c r="G15" s="15"/>
    </row>
    <row r="16" spans="1:8" x14ac:dyDescent="0.25">
      <c r="A16" s="12" t="s">
        <v>1394</v>
      </c>
      <c r="B16" s="30" t="s">
        <v>1395</v>
      </c>
      <c r="C16" s="30" t="s">
        <v>1166</v>
      </c>
      <c r="D16" s="13">
        <v>180844</v>
      </c>
      <c r="E16" s="14">
        <v>18631.18</v>
      </c>
      <c r="F16" s="15">
        <v>1.83E-2</v>
      </c>
      <c r="G16" s="15"/>
    </row>
    <row r="17" spans="1:7" x14ac:dyDescent="0.25">
      <c r="A17" s="12" t="s">
        <v>1189</v>
      </c>
      <c r="B17" s="30" t="s">
        <v>1190</v>
      </c>
      <c r="C17" s="30" t="s">
        <v>1154</v>
      </c>
      <c r="D17" s="13">
        <v>2851503</v>
      </c>
      <c r="E17" s="14">
        <v>18308.080000000002</v>
      </c>
      <c r="F17" s="15">
        <v>1.7899999999999999E-2</v>
      </c>
      <c r="G17" s="15"/>
    </row>
    <row r="18" spans="1:7" x14ac:dyDescent="0.25">
      <c r="A18" s="12" t="s">
        <v>1219</v>
      </c>
      <c r="B18" s="30" t="s">
        <v>1220</v>
      </c>
      <c r="C18" s="30" t="s">
        <v>1221</v>
      </c>
      <c r="D18" s="13">
        <v>5522896</v>
      </c>
      <c r="E18" s="14">
        <v>17184.490000000002</v>
      </c>
      <c r="F18" s="15">
        <v>1.6799999999999999E-2</v>
      </c>
      <c r="G18" s="15"/>
    </row>
    <row r="19" spans="1:7" x14ac:dyDescent="0.25">
      <c r="A19" s="12" t="s">
        <v>1308</v>
      </c>
      <c r="B19" s="30" t="s">
        <v>1309</v>
      </c>
      <c r="C19" s="30" t="s">
        <v>1166</v>
      </c>
      <c r="D19" s="13">
        <v>820718</v>
      </c>
      <c r="E19" s="14">
        <v>16626.11</v>
      </c>
      <c r="F19" s="15">
        <v>1.6299999999999999E-2</v>
      </c>
      <c r="G19" s="15"/>
    </row>
    <row r="20" spans="1:7" x14ac:dyDescent="0.25">
      <c r="A20" s="12" t="s">
        <v>1283</v>
      </c>
      <c r="B20" s="30" t="s">
        <v>1284</v>
      </c>
      <c r="C20" s="30" t="s">
        <v>1237</v>
      </c>
      <c r="D20" s="13">
        <v>217476</v>
      </c>
      <c r="E20" s="14">
        <v>15936.1</v>
      </c>
      <c r="F20" s="15">
        <v>1.5599999999999999E-2</v>
      </c>
      <c r="G20" s="15"/>
    </row>
    <row r="21" spans="1:7" x14ac:dyDescent="0.25">
      <c r="A21" s="12" t="s">
        <v>1326</v>
      </c>
      <c r="B21" s="30" t="s">
        <v>1327</v>
      </c>
      <c r="C21" s="30" t="s">
        <v>1208</v>
      </c>
      <c r="D21" s="13">
        <v>402721</v>
      </c>
      <c r="E21" s="14">
        <v>15276.82</v>
      </c>
      <c r="F21" s="15">
        <v>1.4999999999999999E-2</v>
      </c>
      <c r="G21" s="15"/>
    </row>
    <row r="22" spans="1:7" x14ac:dyDescent="0.25">
      <c r="A22" s="12" t="s">
        <v>1164</v>
      </c>
      <c r="B22" s="30" t="s">
        <v>1165</v>
      </c>
      <c r="C22" s="30" t="s">
        <v>1166</v>
      </c>
      <c r="D22" s="13">
        <v>1902519</v>
      </c>
      <c r="E22" s="14">
        <v>14838.7</v>
      </c>
      <c r="F22" s="15">
        <v>1.4500000000000001E-2</v>
      </c>
      <c r="G22" s="15"/>
    </row>
    <row r="23" spans="1:7" x14ac:dyDescent="0.25">
      <c r="A23" s="12" t="s">
        <v>1267</v>
      </c>
      <c r="B23" s="30" t="s">
        <v>1268</v>
      </c>
      <c r="C23" s="30" t="s">
        <v>1169</v>
      </c>
      <c r="D23" s="13">
        <v>3211883</v>
      </c>
      <c r="E23" s="14">
        <v>14474.35</v>
      </c>
      <c r="F23" s="15">
        <v>1.4200000000000001E-2</v>
      </c>
      <c r="G23" s="15"/>
    </row>
    <row r="24" spans="1:7" x14ac:dyDescent="0.25">
      <c r="A24" s="12" t="s">
        <v>1764</v>
      </c>
      <c r="B24" s="30" t="s">
        <v>1765</v>
      </c>
      <c r="C24" s="30" t="s">
        <v>1473</v>
      </c>
      <c r="D24" s="13">
        <v>228019</v>
      </c>
      <c r="E24" s="14">
        <v>12172.68</v>
      </c>
      <c r="F24" s="15">
        <v>1.1900000000000001E-2</v>
      </c>
      <c r="G24" s="15"/>
    </row>
    <row r="25" spans="1:7" x14ac:dyDescent="0.25">
      <c r="A25" s="12" t="s">
        <v>1396</v>
      </c>
      <c r="B25" s="30" t="s">
        <v>1397</v>
      </c>
      <c r="C25" s="30" t="s">
        <v>1243</v>
      </c>
      <c r="D25" s="13">
        <v>869488</v>
      </c>
      <c r="E25" s="14">
        <v>10950.77</v>
      </c>
      <c r="F25" s="15">
        <v>1.0699999999999999E-2</v>
      </c>
      <c r="G25" s="15"/>
    </row>
    <row r="26" spans="1:7" x14ac:dyDescent="0.25">
      <c r="A26" s="12" t="s">
        <v>1352</v>
      </c>
      <c r="B26" s="30" t="s">
        <v>1353</v>
      </c>
      <c r="C26" s="30" t="s">
        <v>1218</v>
      </c>
      <c r="D26" s="13">
        <v>390064</v>
      </c>
      <c r="E26" s="14">
        <v>10391.11</v>
      </c>
      <c r="F26" s="15">
        <v>1.0200000000000001E-2</v>
      </c>
      <c r="G26" s="15"/>
    </row>
    <row r="27" spans="1:7" x14ac:dyDescent="0.25">
      <c r="A27" s="12" t="s">
        <v>1378</v>
      </c>
      <c r="B27" s="30" t="s">
        <v>1379</v>
      </c>
      <c r="C27" s="30" t="s">
        <v>1334</v>
      </c>
      <c r="D27" s="13">
        <v>2046842</v>
      </c>
      <c r="E27" s="14">
        <v>9293.69</v>
      </c>
      <c r="F27" s="15">
        <v>9.1000000000000004E-3</v>
      </c>
      <c r="G27" s="15"/>
    </row>
    <row r="28" spans="1:7" x14ac:dyDescent="0.25">
      <c r="A28" s="12" t="s">
        <v>1766</v>
      </c>
      <c r="B28" s="30" t="s">
        <v>1767</v>
      </c>
      <c r="C28" s="30" t="s">
        <v>1249</v>
      </c>
      <c r="D28" s="13">
        <v>1034485</v>
      </c>
      <c r="E28" s="14">
        <v>9276.74</v>
      </c>
      <c r="F28" s="15">
        <v>9.1000000000000004E-3</v>
      </c>
      <c r="G28" s="15"/>
    </row>
    <row r="29" spans="1:7" x14ac:dyDescent="0.25">
      <c r="A29" s="12" t="s">
        <v>1287</v>
      </c>
      <c r="B29" s="30" t="s">
        <v>1288</v>
      </c>
      <c r="C29" s="30" t="s">
        <v>1166</v>
      </c>
      <c r="D29" s="13">
        <v>209489</v>
      </c>
      <c r="E29" s="14">
        <v>8680.18</v>
      </c>
      <c r="F29" s="15">
        <v>8.5000000000000006E-3</v>
      </c>
      <c r="G29" s="15"/>
    </row>
    <row r="30" spans="1:7" x14ac:dyDescent="0.25">
      <c r="A30" s="12" t="s">
        <v>1332</v>
      </c>
      <c r="B30" s="30" t="s">
        <v>1333</v>
      </c>
      <c r="C30" s="30" t="s">
        <v>1334</v>
      </c>
      <c r="D30" s="13">
        <v>8473834</v>
      </c>
      <c r="E30" s="14">
        <v>8639.07</v>
      </c>
      <c r="F30" s="15">
        <v>8.5000000000000006E-3</v>
      </c>
      <c r="G30" s="15"/>
    </row>
    <row r="31" spans="1:7" x14ac:dyDescent="0.25">
      <c r="A31" s="12" t="s">
        <v>1471</v>
      </c>
      <c r="B31" s="30" t="s">
        <v>1472</v>
      </c>
      <c r="C31" s="30" t="s">
        <v>1473</v>
      </c>
      <c r="D31" s="13">
        <v>32155</v>
      </c>
      <c r="E31" s="14">
        <v>8546.9</v>
      </c>
      <c r="F31" s="15">
        <v>8.3999999999999995E-3</v>
      </c>
      <c r="G31" s="15"/>
    </row>
    <row r="32" spans="1:7" x14ac:dyDescent="0.25">
      <c r="A32" s="12" t="s">
        <v>1501</v>
      </c>
      <c r="B32" s="30" t="s">
        <v>1502</v>
      </c>
      <c r="C32" s="30" t="s">
        <v>1208</v>
      </c>
      <c r="D32" s="13">
        <v>582166</v>
      </c>
      <c r="E32" s="14">
        <v>8535.14</v>
      </c>
      <c r="F32" s="15">
        <v>8.3999999999999995E-3</v>
      </c>
      <c r="G32" s="15"/>
    </row>
    <row r="33" spans="1:7" x14ac:dyDescent="0.25">
      <c r="A33" s="12" t="s">
        <v>1417</v>
      </c>
      <c r="B33" s="30" t="s">
        <v>1418</v>
      </c>
      <c r="C33" s="30" t="s">
        <v>1208</v>
      </c>
      <c r="D33" s="13">
        <v>658137</v>
      </c>
      <c r="E33" s="14">
        <v>8375.7800000000007</v>
      </c>
      <c r="F33" s="15">
        <v>8.2000000000000007E-3</v>
      </c>
      <c r="G33" s="15"/>
    </row>
    <row r="34" spans="1:7" x14ac:dyDescent="0.25">
      <c r="A34" s="12" t="s">
        <v>1768</v>
      </c>
      <c r="B34" s="30" t="s">
        <v>1769</v>
      </c>
      <c r="C34" s="30" t="s">
        <v>1347</v>
      </c>
      <c r="D34" s="13">
        <v>6676527</v>
      </c>
      <c r="E34" s="14">
        <v>8258.86</v>
      </c>
      <c r="F34" s="15">
        <v>8.0999999999999996E-3</v>
      </c>
      <c r="G34" s="15"/>
    </row>
    <row r="35" spans="1:7" x14ac:dyDescent="0.25">
      <c r="A35" s="12" t="s">
        <v>1194</v>
      </c>
      <c r="B35" s="30" t="s">
        <v>1195</v>
      </c>
      <c r="C35" s="30" t="s">
        <v>1154</v>
      </c>
      <c r="D35" s="13">
        <v>5277436</v>
      </c>
      <c r="E35" s="14">
        <v>8240.7199999999993</v>
      </c>
      <c r="F35" s="15">
        <v>8.0999999999999996E-3</v>
      </c>
      <c r="G35" s="15"/>
    </row>
    <row r="36" spans="1:7" x14ac:dyDescent="0.25">
      <c r="A36" s="12" t="s">
        <v>1384</v>
      </c>
      <c r="B36" s="30" t="s">
        <v>1385</v>
      </c>
      <c r="C36" s="30" t="s">
        <v>1198</v>
      </c>
      <c r="D36" s="13">
        <v>1873175</v>
      </c>
      <c r="E36" s="14">
        <v>8211.06</v>
      </c>
      <c r="F36" s="15">
        <v>8.0000000000000002E-3</v>
      </c>
      <c r="G36" s="15"/>
    </row>
    <row r="37" spans="1:7" x14ac:dyDescent="0.25">
      <c r="A37" s="12" t="s">
        <v>1452</v>
      </c>
      <c r="B37" s="30" t="s">
        <v>1453</v>
      </c>
      <c r="C37" s="30" t="s">
        <v>1454</v>
      </c>
      <c r="D37" s="13">
        <v>275000</v>
      </c>
      <c r="E37" s="14">
        <v>8159.53</v>
      </c>
      <c r="F37" s="15">
        <v>8.0000000000000002E-3</v>
      </c>
      <c r="G37" s="15"/>
    </row>
    <row r="38" spans="1:7" x14ac:dyDescent="0.25">
      <c r="A38" s="12" t="s">
        <v>1367</v>
      </c>
      <c r="B38" s="30" t="s">
        <v>1368</v>
      </c>
      <c r="C38" s="30" t="s">
        <v>1243</v>
      </c>
      <c r="D38" s="13">
        <v>138777</v>
      </c>
      <c r="E38" s="14">
        <v>8046.15</v>
      </c>
      <c r="F38" s="15">
        <v>7.9000000000000008E-3</v>
      </c>
      <c r="G38" s="15"/>
    </row>
    <row r="39" spans="1:7" x14ac:dyDescent="0.25">
      <c r="A39" s="12" t="s">
        <v>1770</v>
      </c>
      <c r="B39" s="30" t="s">
        <v>1771</v>
      </c>
      <c r="C39" s="30" t="s">
        <v>1154</v>
      </c>
      <c r="D39" s="13">
        <v>1889702</v>
      </c>
      <c r="E39" s="14">
        <v>7953.76</v>
      </c>
      <c r="F39" s="15">
        <v>7.7999999999999996E-3</v>
      </c>
      <c r="G39" s="15"/>
    </row>
    <row r="40" spans="1:7" x14ac:dyDescent="0.25">
      <c r="A40" s="12" t="s">
        <v>1382</v>
      </c>
      <c r="B40" s="30" t="s">
        <v>1383</v>
      </c>
      <c r="C40" s="30" t="s">
        <v>1237</v>
      </c>
      <c r="D40" s="13">
        <v>471511</v>
      </c>
      <c r="E40" s="14">
        <v>7948.73</v>
      </c>
      <c r="F40" s="15">
        <v>7.7999999999999996E-3</v>
      </c>
      <c r="G40" s="15"/>
    </row>
    <row r="41" spans="1:7" x14ac:dyDescent="0.25">
      <c r="A41" s="12" t="s">
        <v>1152</v>
      </c>
      <c r="B41" s="30" t="s">
        <v>1153</v>
      </c>
      <c r="C41" s="30" t="s">
        <v>1154</v>
      </c>
      <c r="D41" s="13">
        <v>3438375</v>
      </c>
      <c r="E41" s="14">
        <v>7946.08</v>
      </c>
      <c r="F41" s="15">
        <v>7.7999999999999996E-3</v>
      </c>
      <c r="G41" s="15"/>
    </row>
    <row r="42" spans="1:7" x14ac:dyDescent="0.25">
      <c r="A42" s="12" t="s">
        <v>1772</v>
      </c>
      <c r="B42" s="30" t="s">
        <v>1773</v>
      </c>
      <c r="C42" s="30" t="s">
        <v>1371</v>
      </c>
      <c r="D42" s="13">
        <v>695753</v>
      </c>
      <c r="E42" s="14">
        <v>7870.36</v>
      </c>
      <c r="F42" s="15">
        <v>7.7000000000000002E-3</v>
      </c>
      <c r="G42" s="15"/>
    </row>
    <row r="43" spans="1:7" x14ac:dyDescent="0.25">
      <c r="A43" s="12" t="s">
        <v>1330</v>
      </c>
      <c r="B43" s="30" t="s">
        <v>1331</v>
      </c>
      <c r="C43" s="30" t="s">
        <v>1154</v>
      </c>
      <c r="D43" s="13">
        <v>409030</v>
      </c>
      <c r="E43" s="14">
        <v>7804.7</v>
      </c>
      <c r="F43" s="15">
        <v>7.6E-3</v>
      </c>
      <c r="G43" s="15"/>
    </row>
    <row r="44" spans="1:7" x14ac:dyDescent="0.25">
      <c r="A44" s="12" t="s">
        <v>1204</v>
      </c>
      <c r="B44" s="30" t="s">
        <v>1205</v>
      </c>
      <c r="C44" s="30" t="s">
        <v>1154</v>
      </c>
      <c r="D44" s="13">
        <v>7904167</v>
      </c>
      <c r="E44" s="14">
        <v>7568.24</v>
      </c>
      <c r="F44" s="15">
        <v>7.4000000000000003E-3</v>
      </c>
      <c r="G44" s="15"/>
    </row>
    <row r="45" spans="1:7" x14ac:dyDescent="0.25">
      <c r="A45" s="12" t="s">
        <v>1450</v>
      </c>
      <c r="B45" s="30" t="s">
        <v>1451</v>
      </c>
      <c r="C45" s="30" t="s">
        <v>1408</v>
      </c>
      <c r="D45" s="13">
        <v>490000</v>
      </c>
      <c r="E45" s="14">
        <v>7019.74</v>
      </c>
      <c r="F45" s="15">
        <v>6.8999999999999999E-3</v>
      </c>
      <c r="G45" s="15"/>
    </row>
    <row r="46" spans="1:7" x14ac:dyDescent="0.25">
      <c r="A46" s="12" t="s">
        <v>1459</v>
      </c>
      <c r="B46" s="30" t="s">
        <v>1460</v>
      </c>
      <c r="C46" s="30" t="s">
        <v>1266</v>
      </c>
      <c r="D46" s="13">
        <v>205000</v>
      </c>
      <c r="E46" s="14">
        <v>6974.92</v>
      </c>
      <c r="F46" s="15">
        <v>6.7999999999999996E-3</v>
      </c>
      <c r="G46" s="15"/>
    </row>
    <row r="47" spans="1:7" x14ac:dyDescent="0.25">
      <c r="A47" s="12" t="s">
        <v>1320</v>
      </c>
      <c r="B47" s="30" t="s">
        <v>1321</v>
      </c>
      <c r="C47" s="30" t="s">
        <v>1246</v>
      </c>
      <c r="D47" s="13">
        <v>217216</v>
      </c>
      <c r="E47" s="14">
        <v>6950.59</v>
      </c>
      <c r="F47" s="15">
        <v>6.7999999999999996E-3</v>
      </c>
      <c r="G47" s="15"/>
    </row>
    <row r="48" spans="1:7" x14ac:dyDescent="0.25">
      <c r="A48" s="12" t="s">
        <v>1175</v>
      </c>
      <c r="B48" s="30" t="s">
        <v>1176</v>
      </c>
      <c r="C48" s="30" t="s">
        <v>1169</v>
      </c>
      <c r="D48" s="13">
        <v>1716813</v>
      </c>
      <c r="E48" s="14">
        <v>6848.37</v>
      </c>
      <c r="F48" s="15">
        <v>6.7000000000000002E-3</v>
      </c>
      <c r="G48" s="15"/>
    </row>
    <row r="49" spans="1:7" x14ac:dyDescent="0.25">
      <c r="A49" s="12" t="s">
        <v>1774</v>
      </c>
      <c r="B49" s="30" t="s">
        <v>1775</v>
      </c>
      <c r="C49" s="30" t="s">
        <v>1266</v>
      </c>
      <c r="D49" s="13">
        <v>516062</v>
      </c>
      <c r="E49" s="14">
        <v>6717.58</v>
      </c>
      <c r="F49" s="15">
        <v>6.6E-3</v>
      </c>
      <c r="G49" s="15"/>
    </row>
    <row r="50" spans="1:7" x14ac:dyDescent="0.25">
      <c r="A50" s="12" t="s">
        <v>1363</v>
      </c>
      <c r="B50" s="30" t="s">
        <v>1364</v>
      </c>
      <c r="C50" s="30" t="s">
        <v>1154</v>
      </c>
      <c r="D50" s="13">
        <v>419697</v>
      </c>
      <c r="E50" s="14">
        <v>6710.75</v>
      </c>
      <c r="F50" s="15">
        <v>6.6E-3</v>
      </c>
      <c r="G50" s="15"/>
    </row>
    <row r="51" spans="1:7" x14ac:dyDescent="0.25">
      <c r="A51" s="12" t="s">
        <v>1278</v>
      </c>
      <c r="B51" s="30" t="s">
        <v>1279</v>
      </c>
      <c r="C51" s="30" t="s">
        <v>1280</v>
      </c>
      <c r="D51" s="13">
        <v>340655</v>
      </c>
      <c r="E51" s="14">
        <v>6690.29</v>
      </c>
      <c r="F51" s="15">
        <v>6.6E-3</v>
      </c>
      <c r="G51" s="15"/>
    </row>
    <row r="52" spans="1:7" x14ac:dyDescent="0.25">
      <c r="A52" s="12" t="s">
        <v>1776</v>
      </c>
      <c r="B52" s="30" t="s">
        <v>1777</v>
      </c>
      <c r="C52" s="30" t="s">
        <v>1371</v>
      </c>
      <c r="D52" s="13">
        <v>260788</v>
      </c>
      <c r="E52" s="14">
        <v>6597.15</v>
      </c>
      <c r="F52" s="15">
        <v>6.4999999999999997E-3</v>
      </c>
      <c r="G52" s="15"/>
    </row>
    <row r="53" spans="1:7" x14ac:dyDescent="0.25">
      <c r="A53" s="12" t="s">
        <v>1209</v>
      </c>
      <c r="B53" s="30" t="s">
        <v>1210</v>
      </c>
      <c r="C53" s="30" t="s">
        <v>1211</v>
      </c>
      <c r="D53" s="13">
        <v>3058000</v>
      </c>
      <c r="E53" s="14">
        <v>6411.1</v>
      </c>
      <c r="F53" s="15">
        <v>6.3E-3</v>
      </c>
      <c r="G53" s="15"/>
    </row>
    <row r="54" spans="1:7" x14ac:dyDescent="0.25">
      <c r="A54" s="12" t="s">
        <v>1778</v>
      </c>
      <c r="B54" s="30" t="s">
        <v>1779</v>
      </c>
      <c r="C54" s="30" t="s">
        <v>1780</v>
      </c>
      <c r="D54" s="13">
        <v>16861</v>
      </c>
      <c r="E54" s="14">
        <v>6290.7</v>
      </c>
      <c r="F54" s="15">
        <v>6.1999999999999998E-3</v>
      </c>
      <c r="G54" s="15"/>
    </row>
    <row r="55" spans="1:7" x14ac:dyDescent="0.25">
      <c r="A55" s="12" t="s">
        <v>1433</v>
      </c>
      <c r="B55" s="30" t="s">
        <v>1434</v>
      </c>
      <c r="C55" s="30" t="s">
        <v>1154</v>
      </c>
      <c r="D55" s="13">
        <v>6982400</v>
      </c>
      <c r="E55" s="14">
        <v>6207.35</v>
      </c>
      <c r="F55" s="15">
        <v>6.1000000000000004E-3</v>
      </c>
      <c r="G55" s="15"/>
    </row>
    <row r="56" spans="1:7" x14ac:dyDescent="0.25">
      <c r="A56" s="12" t="s">
        <v>1250</v>
      </c>
      <c r="B56" s="30" t="s">
        <v>1251</v>
      </c>
      <c r="C56" s="30" t="s">
        <v>1252</v>
      </c>
      <c r="D56" s="13">
        <v>1636231</v>
      </c>
      <c r="E56" s="14">
        <v>6152.23</v>
      </c>
      <c r="F56" s="15">
        <v>6.0000000000000001E-3</v>
      </c>
      <c r="G56" s="15"/>
    </row>
    <row r="57" spans="1:7" x14ac:dyDescent="0.25">
      <c r="A57" s="12" t="s">
        <v>1781</v>
      </c>
      <c r="B57" s="30" t="s">
        <v>1782</v>
      </c>
      <c r="C57" s="30" t="s">
        <v>1221</v>
      </c>
      <c r="D57" s="13">
        <v>641704</v>
      </c>
      <c r="E57" s="14">
        <v>5992.55</v>
      </c>
      <c r="F57" s="15">
        <v>5.8999999999999999E-3</v>
      </c>
      <c r="G57" s="15"/>
    </row>
    <row r="58" spans="1:7" x14ac:dyDescent="0.25">
      <c r="A58" s="12" t="s">
        <v>1493</v>
      </c>
      <c r="B58" s="30" t="s">
        <v>1494</v>
      </c>
      <c r="C58" s="30" t="s">
        <v>1334</v>
      </c>
      <c r="D58" s="13">
        <v>26367</v>
      </c>
      <c r="E58" s="14">
        <v>5854.48</v>
      </c>
      <c r="F58" s="15">
        <v>5.7000000000000002E-3</v>
      </c>
      <c r="G58" s="15"/>
    </row>
    <row r="59" spans="1:7" x14ac:dyDescent="0.25">
      <c r="A59" s="12" t="s">
        <v>1783</v>
      </c>
      <c r="B59" s="30" t="s">
        <v>1784</v>
      </c>
      <c r="C59" s="30" t="s">
        <v>1208</v>
      </c>
      <c r="D59" s="13">
        <v>64921</v>
      </c>
      <c r="E59" s="14">
        <v>5682.83</v>
      </c>
      <c r="F59" s="15">
        <v>5.5999999999999999E-3</v>
      </c>
      <c r="G59" s="15"/>
    </row>
    <row r="60" spans="1:7" x14ac:dyDescent="0.25">
      <c r="A60" s="12" t="s">
        <v>1513</v>
      </c>
      <c r="B60" s="30" t="s">
        <v>1514</v>
      </c>
      <c r="C60" s="30" t="s">
        <v>1243</v>
      </c>
      <c r="D60" s="13">
        <v>108743</v>
      </c>
      <c r="E60" s="14">
        <v>5657.46</v>
      </c>
      <c r="F60" s="15">
        <v>5.4999999999999997E-3</v>
      </c>
      <c r="G60" s="15"/>
    </row>
    <row r="61" spans="1:7" x14ac:dyDescent="0.25">
      <c r="A61" s="12" t="s">
        <v>1306</v>
      </c>
      <c r="B61" s="30" t="s">
        <v>1307</v>
      </c>
      <c r="C61" s="30" t="s">
        <v>1157</v>
      </c>
      <c r="D61" s="13">
        <v>120000</v>
      </c>
      <c r="E61" s="14">
        <v>5609.82</v>
      </c>
      <c r="F61" s="15">
        <v>5.4999999999999997E-3</v>
      </c>
      <c r="G61" s="15"/>
    </row>
    <row r="62" spans="1:7" x14ac:dyDescent="0.25">
      <c r="A62" s="12" t="s">
        <v>1281</v>
      </c>
      <c r="B62" s="30" t="s">
        <v>1282</v>
      </c>
      <c r="C62" s="30" t="s">
        <v>1163</v>
      </c>
      <c r="D62" s="13">
        <v>4000000</v>
      </c>
      <c r="E62" s="14">
        <v>5584</v>
      </c>
      <c r="F62" s="15">
        <v>5.4999999999999997E-3</v>
      </c>
      <c r="G62" s="15"/>
    </row>
    <row r="63" spans="1:7" x14ac:dyDescent="0.25">
      <c r="A63" s="12" t="s">
        <v>1421</v>
      </c>
      <c r="B63" s="30" t="s">
        <v>1422</v>
      </c>
      <c r="C63" s="30" t="s">
        <v>1243</v>
      </c>
      <c r="D63" s="13">
        <v>800000</v>
      </c>
      <c r="E63" s="14">
        <v>5513.6</v>
      </c>
      <c r="F63" s="15">
        <v>5.4000000000000003E-3</v>
      </c>
      <c r="G63" s="15"/>
    </row>
    <row r="64" spans="1:7" x14ac:dyDescent="0.25">
      <c r="A64" s="12" t="s">
        <v>1224</v>
      </c>
      <c r="B64" s="30" t="s">
        <v>1225</v>
      </c>
      <c r="C64" s="30" t="s">
        <v>1193</v>
      </c>
      <c r="D64" s="13">
        <v>890494</v>
      </c>
      <c r="E64" s="14">
        <v>5475.2</v>
      </c>
      <c r="F64" s="15">
        <v>5.4000000000000003E-3</v>
      </c>
      <c r="G64" s="15"/>
    </row>
    <row r="65" spans="1:7" x14ac:dyDescent="0.25">
      <c r="A65" s="12" t="s">
        <v>1785</v>
      </c>
      <c r="B65" s="30" t="s">
        <v>1786</v>
      </c>
      <c r="C65" s="30" t="s">
        <v>1237</v>
      </c>
      <c r="D65" s="13">
        <v>342143</v>
      </c>
      <c r="E65" s="14">
        <v>5462.48</v>
      </c>
      <c r="F65" s="15">
        <v>5.4000000000000003E-3</v>
      </c>
      <c r="G65" s="15"/>
    </row>
    <row r="66" spans="1:7" x14ac:dyDescent="0.25">
      <c r="A66" s="12" t="s">
        <v>1787</v>
      </c>
      <c r="B66" s="30" t="s">
        <v>1788</v>
      </c>
      <c r="C66" s="30" t="s">
        <v>1347</v>
      </c>
      <c r="D66" s="13">
        <v>132709</v>
      </c>
      <c r="E66" s="14">
        <v>5418.04</v>
      </c>
      <c r="F66" s="15">
        <v>5.3E-3</v>
      </c>
      <c r="G66" s="15"/>
    </row>
    <row r="67" spans="1:7" x14ac:dyDescent="0.25">
      <c r="A67" s="12" t="s">
        <v>1789</v>
      </c>
      <c r="B67" s="30" t="s">
        <v>1790</v>
      </c>
      <c r="C67" s="30" t="s">
        <v>1208</v>
      </c>
      <c r="D67" s="13">
        <v>196697</v>
      </c>
      <c r="E67" s="14">
        <v>5389.01</v>
      </c>
      <c r="F67" s="15">
        <v>5.3E-3</v>
      </c>
      <c r="G67" s="15"/>
    </row>
    <row r="68" spans="1:7" x14ac:dyDescent="0.25">
      <c r="A68" s="12" t="s">
        <v>1487</v>
      </c>
      <c r="B68" s="30" t="s">
        <v>1488</v>
      </c>
      <c r="C68" s="30" t="s">
        <v>1454</v>
      </c>
      <c r="D68" s="13">
        <v>625351</v>
      </c>
      <c r="E68" s="14">
        <v>5375.83</v>
      </c>
      <c r="F68" s="15">
        <v>5.3E-3</v>
      </c>
      <c r="G68" s="15"/>
    </row>
    <row r="69" spans="1:7" x14ac:dyDescent="0.25">
      <c r="A69" s="12" t="s">
        <v>1791</v>
      </c>
      <c r="B69" s="30" t="s">
        <v>1792</v>
      </c>
      <c r="C69" s="30" t="s">
        <v>1334</v>
      </c>
      <c r="D69" s="13">
        <v>829339</v>
      </c>
      <c r="E69" s="14">
        <v>5345.09</v>
      </c>
      <c r="F69" s="15">
        <v>5.1999999999999998E-3</v>
      </c>
      <c r="G69" s="15"/>
    </row>
    <row r="70" spans="1:7" x14ac:dyDescent="0.25">
      <c r="A70" s="12" t="s">
        <v>1299</v>
      </c>
      <c r="B70" s="30" t="s">
        <v>1300</v>
      </c>
      <c r="C70" s="30" t="s">
        <v>1301</v>
      </c>
      <c r="D70" s="13">
        <v>3293448</v>
      </c>
      <c r="E70" s="14">
        <v>5338.68</v>
      </c>
      <c r="F70" s="15">
        <v>5.1999999999999998E-3</v>
      </c>
      <c r="G70" s="15"/>
    </row>
    <row r="71" spans="1:7" x14ac:dyDescent="0.25">
      <c r="A71" s="12" t="s">
        <v>1793</v>
      </c>
      <c r="B71" s="30" t="s">
        <v>1794</v>
      </c>
      <c r="C71" s="30" t="s">
        <v>1280</v>
      </c>
      <c r="D71" s="13">
        <v>140109</v>
      </c>
      <c r="E71" s="14">
        <v>5169.32</v>
      </c>
      <c r="F71" s="15">
        <v>5.1000000000000004E-3</v>
      </c>
      <c r="G71" s="15"/>
    </row>
    <row r="72" spans="1:7" x14ac:dyDescent="0.25">
      <c r="A72" s="12" t="s">
        <v>1795</v>
      </c>
      <c r="B72" s="30" t="s">
        <v>1796</v>
      </c>
      <c r="C72" s="30" t="s">
        <v>1334</v>
      </c>
      <c r="D72" s="13">
        <v>745088</v>
      </c>
      <c r="E72" s="14">
        <v>5123.6000000000004</v>
      </c>
      <c r="F72" s="15">
        <v>5.0000000000000001E-3</v>
      </c>
      <c r="G72" s="15"/>
    </row>
    <row r="73" spans="1:7" x14ac:dyDescent="0.25">
      <c r="A73" s="12" t="s">
        <v>1345</v>
      </c>
      <c r="B73" s="30" t="s">
        <v>1346</v>
      </c>
      <c r="C73" s="30" t="s">
        <v>1347</v>
      </c>
      <c r="D73" s="13">
        <v>165459</v>
      </c>
      <c r="E73" s="14">
        <v>5054.6899999999996</v>
      </c>
      <c r="F73" s="15">
        <v>5.0000000000000001E-3</v>
      </c>
      <c r="G73" s="15"/>
    </row>
    <row r="74" spans="1:7" x14ac:dyDescent="0.25">
      <c r="A74" s="12" t="s">
        <v>1491</v>
      </c>
      <c r="B74" s="30" t="s">
        <v>1492</v>
      </c>
      <c r="C74" s="30" t="s">
        <v>1243</v>
      </c>
      <c r="D74" s="13">
        <v>21441</v>
      </c>
      <c r="E74" s="14">
        <v>4899.54</v>
      </c>
      <c r="F74" s="15">
        <v>4.7999999999999996E-3</v>
      </c>
      <c r="G74" s="15"/>
    </row>
    <row r="75" spans="1:7" x14ac:dyDescent="0.25">
      <c r="A75" s="12" t="s">
        <v>1797</v>
      </c>
      <c r="B75" s="30" t="s">
        <v>1798</v>
      </c>
      <c r="C75" s="30" t="s">
        <v>1280</v>
      </c>
      <c r="D75" s="13">
        <v>106345</v>
      </c>
      <c r="E75" s="14">
        <v>4831.2</v>
      </c>
      <c r="F75" s="15">
        <v>4.7000000000000002E-3</v>
      </c>
      <c r="G75" s="15"/>
    </row>
    <row r="76" spans="1:7" x14ac:dyDescent="0.25">
      <c r="A76" s="12" t="s">
        <v>1799</v>
      </c>
      <c r="B76" s="30" t="s">
        <v>1800</v>
      </c>
      <c r="C76" s="30" t="s">
        <v>1237</v>
      </c>
      <c r="D76" s="13">
        <v>460171</v>
      </c>
      <c r="E76" s="14">
        <v>4786.01</v>
      </c>
      <c r="F76" s="15">
        <v>4.7000000000000002E-3</v>
      </c>
      <c r="G76" s="15"/>
    </row>
    <row r="77" spans="1:7" x14ac:dyDescent="0.25">
      <c r="A77" s="12" t="s">
        <v>1801</v>
      </c>
      <c r="B77" s="30" t="s">
        <v>1802</v>
      </c>
      <c r="C77" s="30" t="s">
        <v>1347</v>
      </c>
      <c r="D77" s="13">
        <v>359391</v>
      </c>
      <c r="E77" s="14">
        <v>4498.5</v>
      </c>
      <c r="F77" s="15">
        <v>4.4000000000000003E-3</v>
      </c>
      <c r="G77" s="15"/>
    </row>
    <row r="78" spans="1:7" x14ac:dyDescent="0.25">
      <c r="A78" s="12" t="s">
        <v>1431</v>
      </c>
      <c r="B78" s="30" t="s">
        <v>1432</v>
      </c>
      <c r="C78" s="30" t="s">
        <v>1234</v>
      </c>
      <c r="D78" s="13">
        <v>394794</v>
      </c>
      <c r="E78" s="14">
        <v>4412.8100000000004</v>
      </c>
      <c r="F78" s="15">
        <v>4.3E-3</v>
      </c>
      <c r="G78" s="15"/>
    </row>
    <row r="79" spans="1:7" x14ac:dyDescent="0.25">
      <c r="A79" s="12" t="s">
        <v>1497</v>
      </c>
      <c r="B79" s="30" t="s">
        <v>1498</v>
      </c>
      <c r="C79" s="30" t="s">
        <v>1316</v>
      </c>
      <c r="D79" s="13">
        <v>122337</v>
      </c>
      <c r="E79" s="14">
        <v>4301.25</v>
      </c>
      <c r="F79" s="15">
        <v>4.1999999999999997E-3</v>
      </c>
      <c r="G79" s="15"/>
    </row>
    <row r="80" spans="1:7" x14ac:dyDescent="0.25">
      <c r="A80" s="12" t="s">
        <v>1803</v>
      </c>
      <c r="B80" s="30" t="s">
        <v>1804</v>
      </c>
      <c r="C80" s="30" t="s">
        <v>1334</v>
      </c>
      <c r="D80" s="13">
        <v>78776</v>
      </c>
      <c r="E80" s="14">
        <v>4258.83</v>
      </c>
      <c r="F80" s="15">
        <v>4.1999999999999997E-3</v>
      </c>
      <c r="G80" s="15"/>
    </row>
    <row r="81" spans="1:7" x14ac:dyDescent="0.25">
      <c r="A81" s="12" t="s">
        <v>1805</v>
      </c>
      <c r="B81" s="30" t="s">
        <v>1806</v>
      </c>
      <c r="C81" s="30" t="s">
        <v>1157</v>
      </c>
      <c r="D81" s="13">
        <v>752490</v>
      </c>
      <c r="E81" s="14">
        <v>4146.97</v>
      </c>
      <c r="F81" s="15">
        <v>4.1000000000000003E-3</v>
      </c>
      <c r="G81" s="15"/>
    </row>
    <row r="82" spans="1:7" x14ac:dyDescent="0.25">
      <c r="A82" s="12" t="s">
        <v>1271</v>
      </c>
      <c r="B82" s="30" t="s">
        <v>1272</v>
      </c>
      <c r="C82" s="30" t="s">
        <v>1208</v>
      </c>
      <c r="D82" s="13">
        <v>65273</v>
      </c>
      <c r="E82" s="14">
        <v>4095.49</v>
      </c>
      <c r="F82" s="15">
        <v>4.0000000000000001E-3</v>
      </c>
      <c r="G82" s="15"/>
    </row>
    <row r="83" spans="1:7" x14ac:dyDescent="0.25">
      <c r="A83" s="12" t="s">
        <v>1807</v>
      </c>
      <c r="B83" s="30" t="s">
        <v>1808</v>
      </c>
      <c r="C83" s="30" t="s">
        <v>1198</v>
      </c>
      <c r="D83" s="13">
        <v>489033</v>
      </c>
      <c r="E83" s="14">
        <v>3994.67</v>
      </c>
      <c r="F83" s="15">
        <v>3.8999999999999998E-3</v>
      </c>
      <c r="G83" s="15"/>
    </row>
    <row r="84" spans="1:7" x14ac:dyDescent="0.25">
      <c r="A84" s="12" t="s">
        <v>1482</v>
      </c>
      <c r="B84" s="30" t="s">
        <v>1483</v>
      </c>
      <c r="C84" s="30" t="s">
        <v>1484</v>
      </c>
      <c r="D84" s="13">
        <v>71080</v>
      </c>
      <c r="E84" s="14">
        <v>3735.22</v>
      </c>
      <c r="F84" s="15">
        <v>3.7000000000000002E-3</v>
      </c>
      <c r="G84" s="15"/>
    </row>
    <row r="85" spans="1:7" x14ac:dyDescent="0.25">
      <c r="A85" s="12" t="s">
        <v>1273</v>
      </c>
      <c r="B85" s="30" t="s">
        <v>1274</v>
      </c>
      <c r="C85" s="30" t="s">
        <v>1237</v>
      </c>
      <c r="D85" s="13">
        <v>1998000</v>
      </c>
      <c r="E85" s="14">
        <v>3436.56</v>
      </c>
      <c r="F85" s="15">
        <v>3.3999999999999998E-3</v>
      </c>
      <c r="G85" s="15"/>
    </row>
    <row r="86" spans="1:7" x14ac:dyDescent="0.25">
      <c r="A86" s="12" t="s">
        <v>1809</v>
      </c>
      <c r="B86" s="30" t="s">
        <v>1810</v>
      </c>
      <c r="C86" s="30" t="s">
        <v>1221</v>
      </c>
      <c r="D86" s="13">
        <v>768270</v>
      </c>
      <c r="E86" s="14">
        <v>3142.61</v>
      </c>
      <c r="F86" s="15">
        <v>3.0999999999999999E-3</v>
      </c>
      <c r="G86" s="15"/>
    </row>
    <row r="87" spans="1:7" x14ac:dyDescent="0.25">
      <c r="A87" s="12" t="s">
        <v>1811</v>
      </c>
      <c r="B87" s="30" t="s">
        <v>1812</v>
      </c>
      <c r="C87" s="30" t="s">
        <v>1319</v>
      </c>
      <c r="D87" s="13">
        <v>456101</v>
      </c>
      <c r="E87" s="14">
        <v>3129.99</v>
      </c>
      <c r="F87" s="15">
        <v>3.0999999999999999E-3</v>
      </c>
      <c r="G87" s="15"/>
    </row>
    <row r="88" spans="1:7" x14ac:dyDescent="0.25">
      <c r="A88" s="12" t="s">
        <v>1813</v>
      </c>
      <c r="B88" s="30" t="s">
        <v>1814</v>
      </c>
      <c r="C88" s="30" t="s">
        <v>1237</v>
      </c>
      <c r="D88" s="13">
        <v>88490</v>
      </c>
      <c r="E88" s="14">
        <v>3104.49</v>
      </c>
      <c r="F88" s="15">
        <v>3.0000000000000001E-3</v>
      </c>
      <c r="G88" s="15"/>
    </row>
    <row r="89" spans="1:7" x14ac:dyDescent="0.25">
      <c r="A89" s="12" t="s">
        <v>1232</v>
      </c>
      <c r="B89" s="30" t="s">
        <v>1233</v>
      </c>
      <c r="C89" s="30" t="s">
        <v>1234</v>
      </c>
      <c r="D89" s="13">
        <v>172883</v>
      </c>
      <c r="E89" s="14">
        <v>3086.22</v>
      </c>
      <c r="F89" s="15">
        <v>3.0000000000000001E-3</v>
      </c>
      <c r="G89" s="15"/>
    </row>
    <row r="90" spans="1:7" x14ac:dyDescent="0.25">
      <c r="A90" s="12" t="s">
        <v>1815</v>
      </c>
      <c r="B90" s="30" t="s">
        <v>1816</v>
      </c>
      <c r="C90" s="30" t="s">
        <v>1249</v>
      </c>
      <c r="D90" s="13">
        <v>238783</v>
      </c>
      <c r="E90" s="14">
        <v>2815.01</v>
      </c>
      <c r="F90" s="15">
        <v>2.8E-3</v>
      </c>
      <c r="G90" s="15"/>
    </row>
    <row r="91" spans="1:7" x14ac:dyDescent="0.25">
      <c r="A91" s="12" t="s">
        <v>1817</v>
      </c>
      <c r="B91" s="30" t="s">
        <v>1818</v>
      </c>
      <c r="C91" s="30" t="s">
        <v>1259</v>
      </c>
      <c r="D91" s="13">
        <v>26508</v>
      </c>
      <c r="E91" s="14">
        <v>2784.15</v>
      </c>
      <c r="F91" s="15">
        <v>2.7000000000000001E-3</v>
      </c>
      <c r="G91" s="15"/>
    </row>
    <row r="92" spans="1:7" x14ac:dyDescent="0.25">
      <c r="A92" s="12" t="s">
        <v>1819</v>
      </c>
      <c r="B92" s="30" t="s">
        <v>1820</v>
      </c>
      <c r="C92" s="30" t="s">
        <v>1249</v>
      </c>
      <c r="D92" s="13">
        <v>987600</v>
      </c>
      <c r="E92" s="14">
        <v>2325.11</v>
      </c>
      <c r="F92" s="15">
        <v>2.3E-3</v>
      </c>
      <c r="G92" s="15"/>
    </row>
    <row r="93" spans="1:7" x14ac:dyDescent="0.25">
      <c r="A93" s="12" t="s">
        <v>1821</v>
      </c>
      <c r="B93" s="30" t="s">
        <v>1822</v>
      </c>
      <c r="C93" s="30" t="s">
        <v>1203</v>
      </c>
      <c r="D93" s="13">
        <v>978984</v>
      </c>
      <c r="E93" s="14">
        <v>2039.22</v>
      </c>
      <c r="F93" s="15">
        <v>2E-3</v>
      </c>
      <c r="G93" s="15"/>
    </row>
    <row r="94" spans="1:7" x14ac:dyDescent="0.25">
      <c r="A94" s="12" t="s">
        <v>1409</v>
      </c>
      <c r="B94" s="30" t="s">
        <v>1410</v>
      </c>
      <c r="C94" s="30" t="s">
        <v>1408</v>
      </c>
      <c r="D94" s="13">
        <v>142436</v>
      </c>
      <c r="E94" s="14">
        <v>2022.73</v>
      </c>
      <c r="F94" s="15">
        <v>2E-3</v>
      </c>
      <c r="G94" s="15"/>
    </row>
    <row r="95" spans="1:7" x14ac:dyDescent="0.25">
      <c r="A95" s="12" t="s">
        <v>1445</v>
      </c>
      <c r="B95" s="30" t="s">
        <v>1446</v>
      </c>
      <c r="C95" s="30" t="s">
        <v>1157</v>
      </c>
      <c r="D95" s="13">
        <v>30000</v>
      </c>
      <c r="E95" s="14">
        <v>1207.4100000000001</v>
      </c>
      <c r="F95" s="15">
        <v>1.1999999999999999E-3</v>
      </c>
      <c r="G95" s="15"/>
    </row>
    <row r="96" spans="1:7" x14ac:dyDescent="0.25">
      <c r="A96" s="12" t="s">
        <v>1253</v>
      </c>
      <c r="B96" s="30" t="s">
        <v>1254</v>
      </c>
      <c r="C96" s="30" t="s">
        <v>1237</v>
      </c>
      <c r="D96" s="13">
        <v>290625</v>
      </c>
      <c r="E96" s="14">
        <v>1111.93</v>
      </c>
      <c r="F96" s="15">
        <v>1.1000000000000001E-3</v>
      </c>
      <c r="G96" s="15"/>
    </row>
    <row r="97" spans="1:7" x14ac:dyDescent="0.25">
      <c r="A97" s="12" t="s">
        <v>1324</v>
      </c>
      <c r="B97" s="30" t="s">
        <v>1325</v>
      </c>
      <c r="C97" s="30" t="s">
        <v>1266</v>
      </c>
      <c r="D97" s="13">
        <v>178200</v>
      </c>
      <c r="E97" s="14">
        <v>1077.49</v>
      </c>
      <c r="F97" s="15">
        <v>1.1000000000000001E-3</v>
      </c>
      <c r="G97" s="15"/>
    </row>
    <row r="98" spans="1:7" x14ac:dyDescent="0.25">
      <c r="A98" s="12" t="s">
        <v>1275</v>
      </c>
      <c r="B98" s="30" t="s">
        <v>1276</v>
      </c>
      <c r="C98" s="30" t="s">
        <v>1277</v>
      </c>
      <c r="D98" s="13">
        <v>409400</v>
      </c>
      <c r="E98" s="14">
        <v>1058.5</v>
      </c>
      <c r="F98" s="15">
        <v>1E-3</v>
      </c>
      <c r="G98" s="15"/>
    </row>
    <row r="99" spans="1:7" x14ac:dyDescent="0.25">
      <c r="A99" s="12" t="s">
        <v>1149</v>
      </c>
      <c r="B99" s="30" t="s">
        <v>1150</v>
      </c>
      <c r="C99" s="30" t="s">
        <v>1151</v>
      </c>
      <c r="D99" s="13">
        <v>33300</v>
      </c>
      <c r="E99" s="14">
        <v>948.7</v>
      </c>
      <c r="F99" s="15">
        <v>8.9999999999999998E-4</v>
      </c>
      <c r="G99" s="15"/>
    </row>
    <row r="100" spans="1:7" x14ac:dyDescent="0.25">
      <c r="A100" s="12" t="s">
        <v>1201</v>
      </c>
      <c r="B100" s="30" t="s">
        <v>1202</v>
      </c>
      <c r="C100" s="30" t="s">
        <v>1203</v>
      </c>
      <c r="D100" s="13">
        <v>630000</v>
      </c>
      <c r="E100" s="14">
        <v>507.47</v>
      </c>
      <c r="F100" s="15">
        <v>5.0000000000000001E-4</v>
      </c>
      <c r="G100" s="15"/>
    </row>
    <row r="101" spans="1:7" x14ac:dyDescent="0.25">
      <c r="A101" s="12" t="s">
        <v>1302</v>
      </c>
      <c r="B101" s="30" t="s">
        <v>1303</v>
      </c>
      <c r="C101" s="30" t="s">
        <v>1243</v>
      </c>
      <c r="D101" s="13">
        <v>26350</v>
      </c>
      <c r="E101" s="14">
        <v>348.6</v>
      </c>
      <c r="F101" s="15">
        <v>2.9999999999999997E-4</v>
      </c>
      <c r="G101" s="15"/>
    </row>
    <row r="102" spans="1:7" x14ac:dyDescent="0.25">
      <c r="A102" s="12" t="s">
        <v>1335</v>
      </c>
      <c r="B102" s="30" t="s">
        <v>1336</v>
      </c>
      <c r="C102" s="30" t="s">
        <v>1266</v>
      </c>
      <c r="D102" s="13">
        <v>16000</v>
      </c>
      <c r="E102" s="14">
        <v>218.87</v>
      </c>
      <c r="F102" s="15">
        <v>2.0000000000000001E-4</v>
      </c>
      <c r="G102" s="15"/>
    </row>
    <row r="103" spans="1:7" x14ac:dyDescent="0.25">
      <c r="A103" s="12" t="s">
        <v>1226</v>
      </c>
      <c r="B103" s="30" t="s">
        <v>1227</v>
      </c>
      <c r="C103" s="30" t="s">
        <v>1172</v>
      </c>
      <c r="D103" s="13">
        <v>9768</v>
      </c>
      <c r="E103" s="14">
        <v>162.06</v>
      </c>
      <c r="F103" s="15">
        <v>2.0000000000000001E-4</v>
      </c>
      <c r="G103" s="15"/>
    </row>
    <row r="104" spans="1:7" x14ac:dyDescent="0.25">
      <c r="A104" s="12" t="s">
        <v>1823</v>
      </c>
      <c r="B104" s="30" t="s">
        <v>1824</v>
      </c>
      <c r="C104" s="30" t="s">
        <v>1243</v>
      </c>
      <c r="D104" s="13">
        <v>21082</v>
      </c>
      <c r="E104" s="14">
        <v>114.14</v>
      </c>
      <c r="F104" s="15">
        <v>1E-4</v>
      </c>
      <c r="G104" s="15"/>
    </row>
    <row r="105" spans="1:7" x14ac:dyDescent="0.25">
      <c r="A105" s="12" t="s">
        <v>1155</v>
      </c>
      <c r="B105" s="30" t="s">
        <v>1156</v>
      </c>
      <c r="C105" s="30" t="s">
        <v>1157</v>
      </c>
      <c r="D105" s="13">
        <v>47250</v>
      </c>
      <c r="E105" s="14">
        <v>91.45</v>
      </c>
      <c r="F105" s="15">
        <v>1E-4</v>
      </c>
      <c r="G105" s="15"/>
    </row>
    <row r="106" spans="1:7" x14ac:dyDescent="0.25">
      <c r="A106" s="12" t="s">
        <v>1291</v>
      </c>
      <c r="B106" s="30" t="s">
        <v>1292</v>
      </c>
      <c r="C106" s="30" t="s">
        <v>1221</v>
      </c>
      <c r="D106" s="13">
        <v>27000</v>
      </c>
      <c r="E106" s="14">
        <v>89.68</v>
      </c>
      <c r="F106" s="15">
        <v>1E-4</v>
      </c>
      <c r="G106" s="15"/>
    </row>
    <row r="107" spans="1:7" x14ac:dyDescent="0.25">
      <c r="A107" s="12" t="s">
        <v>1317</v>
      </c>
      <c r="B107" s="30" t="s">
        <v>1318</v>
      </c>
      <c r="C107" s="30" t="s">
        <v>1319</v>
      </c>
      <c r="D107" s="13">
        <v>2700</v>
      </c>
      <c r="E107" s="14">
        <v>69.599999999999994</v>
      </c>
      <c r="F107" s="15">
        <v>1E-4</v>
      </c>
      <c r="G107" s="15"/>
    </row>
    <row r="108" spans="1:7" x14ac:dyDescent="0.25">
      <c r="A108" s="12" t="s">
        <v>1392</v>
      </c>
      <c r="B108" s="30" t="s">
        <v>1393</v>
      </c>
      <c r="C108" s="30" t="s">
        <v>1237</v>
      </c>
      <c r="D108" s="13">
        <v>8000</v>
      </c>
      <c r="E108" s="14">
        <v>60.77</v>
      </c>
      <c r="F108" s="15">
        <v>1E-4</v>
      </c>
      <c r="G108" s="15"/>
    </row>
    <row r="109" spans="1:7" x14ac:dyDescent="0.25">
      <c r="A109" s="12" t="s">
        <v>1295</v>
      </c>
      <c r="B109" s="30" t="s">
        <v>1296</v>
      </c>
      <c r="C109" s="30" t="s">
        <v>1240</v>
      </c>
      <c r="D109" s="13">
        <v>30000</v>
      </c>
      <c r="E109" s="14">
        <v>54.47</v>
      </c>
      <c r="F109" s="15">
        <v>1E-4</v>
      </c>
      <c r="G109" s="15"/>
    </row>
    <row r="110" spans="1:7" x14ac:dyDescent="0.25">
      <c r="A110" s="12" t="s">
        <v>1485</v>
      </c>
      <c r="B110" s="30" t="s">
        <v>1486</v>
      </c>
      <c r="C110" s="30" t="s">
        <v>1259</v>
      </c>
      <c r="D110" s="13">
        <v>2400</v>
      </c>
      <c r="E110" s="14">
        <v>53.07</v>
      </c>
      <c r="F110" s="15">
        <v>1E-4</v>
      </c>
      <c r="G110" s="15"/>
    </row>
    <row r="111" spans="1:7" x14ac:dyDescent="0.25">
      <c r="A111" s="12" t="s">
        <v>1435</v>
      </c>
      <c r="B111" s="30" t="s">
        <v>1436</v>
      </c>
      <c r="C111" s="30" t="s">
        <v>1266</v>
      </c>
      <c r="D111" s="13">
        <v>700</v>
      </c>
      <c r="E111" s="14">
        <v>25.73</v>
      </c>
      <c r="F111" s="15">
        <v>0</v>
      </c>
      <c r="G111" s="15"/>
    </row>
    <row r="112" spans="1:7" x14ac:dyDescent="0.25">
      <c r="A112" s="12" t="s">
        <v>1161</v>
      </c>
      <c r="B112" s="30" t="s">
        <v>1162</v>
      </c>
      <c r="C112" s="30" t="s">
        <v>1163</v>
      </c>
      <c r="D112" s="13">
        <v>16000</v>
      </c>
      <c r="E112" s="14">
        <v>19.78</v>
      </c>
      <c r="F112" s="15">
        <v>0</v>
      </c>
      <c r="G112" s="15"/>
    </row>
    <row r="113" spans="1:9" x14ac:dyDescent="0.25">
      <c r="A113" s="12" t="s">
        <v>1825</v>
      </c>
      <c r="B113" s="30" t="s">
        <v>1826</v>
      </c>
      <c r="C113" s="30" t="s">
        <v>1208</v>
      </c>
      <c r="D113" s="13">
        <v>200</v>
      </c>
      <c r="E113" s="14">
        <v>14.78</v>
      </c>
      <c r="F113" s="15">
        <v>0</v>
      </c>
      <c r="G113" s="15"/>
    </row>
    <row r="114" spans="1:9" x14ac:dyDescent="0.25">
      <c r="A114" s="12" t="s">
        <v>1158</v>
      </c>
      <c r="B114" s="30" t="s">
        <v>1159</v>
      </c>
      <c r="C114" s="30" t="s">
        <v>1160</v>
      </c>
      <c r="D114" s="13">
        <v>80000</v>
      </c>
      <c r="E114" s="14">
        <v>12.8</v>
      </c>
      <c r="F114" s="15">
        <v>0</v>
      </c>
      <c r="G114" s="15"/>
    </row>
    <row r="115" spans="1:9" x14ac:dyDescent="0.25">
      <c r="A115" s="12" t="s">
        <v>1264</v>
      </c>
      <c r="B115" s="30" t="s">
        <v>1265</v>
      </c>
      <c r="C115" s="30" t="s">
        <v>1266</v>
      </c>
      <c r="D115" s="13">
        <v>600</v>
      </c>
      <c r="E115" s="14">
        <v>5.87</v>
      </c>
      <c r="F115" s="15">
        <v>0</v>
      </c>
      <c r="G115" s="15"/>
    </row>
    <row r="116" spans="1:9" x14ac:dyDescent="0.25">
      <c r="A116" s="16" t="s">
        <v>126</v>
      </c>
      <c r="B116" s="31"/>
      <c r="C116" s="31"/>
      <c r="D116" s="17"/>
      <c r="E116" s="37">
        <v>806364.94</v>
      </c>
      <c r="F116" s="38">
        <v>0.79069999999999996</v>
      </c>
      <c r="G116" s="20"/>
      <c r="I116" s="55"/>
    </row>
    <row r="117" spans="1:9" x14ac:dyDescent="0.25">
      <c r="A117" s="16" t="s">
        <v>1527</v>
      </c>
      <c r="B117" s="30"/>
      <c r="C117" s="30"/>
      <c r="D117" s="13"/>
      <c r="E117" s="14"/>
      <c r="F117" s="15"/>
      <c r="G117" s="15"/>
    </row>
    <row r="118" spans="1:9" x14ac:dyDescent="0.25">
      <c r="A118" s="16" t="s">
        <v>126</v>
      </c>
      <c r="B118" s="30"/>
      <c r="C118" s="30"/>
      <c r="D118" s="13"/>
      <c r="E118" s="39" t="s">
        <v>118</v>
      </c>
      <c r="F118" s="40" t="s">
        <v>118</v>
      </c>
      <c r="G118" s="15"/>
    </row>
    <row r="119" spans="1:9" x14ac:dyDescent="0.25">
      <c r="A119" s="16" t="s">
        <v>1827</v>
      </c>
      <c r="B119" s="30"/>
      <c r="C119" s="30"/>
      <c r="D119" s="13"/>
      <c r="E119" s="53"/>
      <c r="F119" s="54"/>
      <c r="G119" s="15"/>
    </row>
    <row r="120" spans="1:9" x14ac:dyDescent="0.25">
      <c r="A120" s="12" t="s">
        <v>1828</v>
      </c>
      <c r="B120" s="30" t="s">
        <v>1829</v>
      </c>
      <c r="C120" s="30"/>
      <c r="D120" s="13">
        <v>9000</v>
      </c>
      <c r="E120" s="14">
        <v>9202.0300000000007</v>
      </c>
      <c r="F120" s="15">
        <v>8.9999999999999993E-3</v>
      </c>
      <c r="G120" s="15">
        <v>6.6961999999999994E-2</v>
      </c>
    </row>
    <row r="121" spans="1:9" x14ac:dyDescent="0.25">
      <c r="A121" s="16" t="s">
        <v>126</v>
      </c>
      <c r="B121" s="30"/>
      <c r="C121" s="30"/>
      <c r="D121" s="13"/>
      <c r="E121" s="37">
        <f>SUM(E120)</f>
        <v>9202.0300000000007</v>
      </c>
      <c r="F121" s="38">
        <f>SUM(F120)</f>
        <v>8.9999999999999993E-3</v>
      </c>
      <c r="G121" s="15"/>
    </row>
    <row r="122" spans="1:9" x14ac:dyDescent="0.25">
      <c r="A122" s="16"/>
      <c r="B122" s="30"/>
      <c r="C122" s="30"/>
      <c r="D122" s="13"/>
      <c r="E122" s="53"/>
      <c r="F122" s="54"/>
      <c r="G122" s="15"/>
    </row>
    <row r="123" spans="1:9" x14ac:dyDescent="0.25">
      <c r="A123" s="21" t="s">
        <v>158</v>
      </c>
      <c r="B123" s="32"/>
      <c r="C123" s="32"/>
      <c r="D123" s="22"/>
      <c r="E123" s="27">
        <f>+E116+E121</f>
        <v>815566.97</v>
      </c>
      <c r="F123" s="38">
        <f>+F116+F121</f>
        <v>0.79969999999999997</v>
      </c>
      <c r="G123" s="20"/>
      <c r="I123" s="55"/>
    </row>
    <row r="124" spans="1:9" x14ac:dyDescent="0.25">
      <c r="A124" s="12"/>
      <c r="B124" s="30"/>
      <c r="C124" s="30"/>
      <c r="D124" s="13"/>
      <c r="E124" s="14"/>
      <c r="F124" s="15"/>
      <c r="G124" s="15"/>
    </row>
    <row r="125" spans="1:9" x14ac:dyDescent="0.25">
      <c r="A125" s="16" t="s">
        <v>1528</v>
      </c>
      <c r="B125" s="30"/>
      <c r="C125" s="30"/>
      <c r="D125" s="13"/>
      <c r="E125" s="14"/>
      <c r="F125" s="15"/>
      <c r="G125" s="15"/>
    </row>
    <row r="126" spans="1:9" x14ac:dyDescent="0.25">
      <c r="A126" s="16" t="s">
        <v>1529</v>
      </c>
      <c r="B126" s="30"/>
      <c r="C126" s="30"/>
      <c r="D126" s="13"/>
      <c r="E126" s="14"/>
      <c r="F126" s="15"/>
      <c r="G126" s="15"/>
    </row>
    <row r="127" spans="1:9" x14ac:dyDescent="0.25">
      <c r="A127" s="12" t="s">
        <v>1830</v>
      </c>
      <c r="B127" s="30"/>
      <c r="C127" s="30" t="s">
        <v>1208</v>
      </c>
      <c r="D127" s="13">
        <v>114800</v>
      </c>
      <c r="E127" s="14">
        <v>8485.9</v>
      </c>
      <c r="F127" s="15">
        <v>8.3169999999999997E-3</v>
      </c>
      <c r="G127" s="15"/>
    </row>
    <row r="128" spans="1:9" x14ac:dyDescent="0.25">
      <c r="A128" s="12" t="s">
        <v>1831</v>
      </c>
      <c r="B128" s="30"/>
      <c r="C128" s="30" t="s">
        <v>1259</v>
      </c>
      <c r="D128" s="13">
        <v>45100</v>
      </c>
      <c r="E128" s="14">
        <v>4726.46</v>
      </c>
      <c r="F128" s="15">
        <v>4.6319999999999998E-3</v>
      </c>
      <c r="G128" s="15"/>
    </row>
    <row r="129" spans="1:7" x14ac:dyDescent="0.25">
      <c r="A129" s="12" t="s">
        <v>1832</v>
      </c>
      <c r="B129" s="30"/>
      <c r="C129" s="30" t="s">
        <v>1208</v>
      </c>
      <c r="D129" s="13">
        <v>2200</v>
      </c>
      <c r="E129" s="14">
        <v>60.64</v>
      </c>
      <c r="F129" s="15">
        <v>5.8999999999999998E-5</v>
      </c>
      <c r="G129" s="15"/>
    </row>
    <row r="130" spans="1:7" x14ac:dyDescent="0.25">
      <c r="A130" s="12" t="s">
        <v>1653</v>
      </c>
      <c r="B130" s="30"/>
      <c r="C130" s="30" t="s">
        <v>1266</v>
      </c>
      <c r="D130" s="41">
        <v>-600</v>
      </c>
      <c r="E130" s="23">
        <v>-5.93</v>
      </c>
      <c r="F130" s="24">
        <v>-5.0000000000000004E-6</v>
      </c>
      <c r="G130" s="15"/>
    </row>
    <row r="131" spans="1:7" x14ac:dyDescent="0.25">
      <c r="A131" s="12" t="s">
        <v>1613</v>
      </c>
      <c r="B131" s="30"/>
      <c r="C131" s="30" t="s">
        <v>1218</v>
      </c>
      <c r="D131" s="41">
        <v>-300</v>
      </c>
      <c r="E131" s="23">
        <v>-8.0399999999999991</v>
      </c>
      <c r="F131" s="24">
        <v>-6.9999999999999999E-6</v>
      </c>
      <c r="G131" s="15"/>
    </row>
    <row r="132" spans="1:7" x14ac:dyDescent="0.25">
      <c r="A132" s="12" t="s">
        <v>1693</v>
      </c>
      <c r="B132" s="30"/>
      <c r="C132" s="30" t="s">
        <v>1160</v>
      </c>
      <c r="D132" s="41">
        <v>-80000</v>
      </c>
      <c r="E132" s="23">
        <v>-12.96</v>
      </c>
      <c r="F132" s="24">
        <v>-1.2E-5</v>
      </c>
      <c r="G132" s="15"/>
    </row>
    <row r="133" spans="1:7" x14ac:dyDescent="0.25">
      <c r="A133" s="12" t="s">
        <v>1593</v>
      </c>
      <c r="B133" s="30"/>
      <c r="C133" s="30" t="s">
        <v>1166</v>
      </c>
      <c r="D133" s="41">
        <v>-150</v>
      </c>
      <c r="E133" s="23">
        <v>-15.59</v>
      </c>
      <c r="F133" s="24">
        <v>-1.5E-5</v>
      </c>
      <c r="G133" s="15"/>
    </row>
    <row r="134" spans="1:7" x14ac:dyDescent="0.25">
      <c r="A134" s="12" t="s">
        <v>1695</v>
      </c>
      <c r="B134" s="30"/>
      <c r="C134" s="30" t="s">
        <v>1163</v>
      </c>
      <c r="D134" s="41">
        <v>-16000</v>
      </c>
      <c r="E134" s="23">
        <v>-19.97</v>
      </c>
      <c r="F134" s="24">
        <v>-1.9000000000000001E-5</v>
      </c>
      <c r="G134" s="15"/>
    </row>
    <row r="135" spans="1:7" x14ac:dyDescent="0.25">
      <c r="A135" s="12" t="s">
        <v>1573</v>
      </c>
      <c r="B135" s="30"/>
      <c r="C135" s="30" t="s">
        <v>1266</v>
      </c>
      <c r="D135" s="41">
        <v>-700</v>
      </c>
      <c r="E135" s="23">
        <v>-25.97</v>
      </c>
      <c r="F135" s="24">
        <v>-2.5000000000000001E-5</v>
      </c>
      <c r="G135" s="15"/>
    </row>
    <row r="136" spans="1:7" x14ac:dyDescent="0.25">
      <c r="A136" s="12" t="s">
        <v>1592</v>
      </c>
      <c r="B136" s="30"/>
      <c r="C136" s="30" t="s">
        <v>1243</v>
      </c>
      <c r="D136" s="41">
        <v>-2800</v>
      </c>
      <c r="E136" s="23">
        <v>-35.450000000000003</v>
      </c>
      <c r="F136" s="24">
        <v>-3.4E-5</v>
      </c>
      <c r="G136" s="15"/>
    </row>
    <row r="137" spans="1:7" x14ac:dyDescent="0.25">
      <c r="A137" s="12" t="s">
        <v>1690</v>
      </c>
      <c r="B137" s="30"/>
      <c r="C137" s="30" t="s">
        <v>1154</v>
      </c>
      <c r="D137" s="41">
        <v>-4200</v>
      </c>
      <c r="E137" s="23">
        <v>-42.22</v>
      </c>
      <c r="F137" s="24">
        <v>-4.1E-5</v>
      </c>
      <c r="G137" s="15"/>
    </row>
    <row r="138" spans="1:7" x14ac:dyDescent="0.25">
      <c r="A138" s="12" t="s">
        <v>1637</v>
      </c>
      <c r="B138" s="30"/>
      <c r="C138" s="30" t="s">
        <v>1301</v>
      </c>
      <c r="D138" s="41">
        <v>-27450</v>
      </c>
      <c r="E138" s="23">
        <v>-44.77</v>
      </c>
      <c r="F138" s="24">
        <v>-4.3000000000000002E-5</v>
      </c>
      <c r="G138" s="15"/>
    </row>
    <row r="139" spans="1:7" x14ac:dyDescent="0.25">
      <c r="A139" s="12" t="s">
        <v>1550</v>
      </c>
      <c r="B139" s="30"/>
      <c r="C139" s="30" t="s">
        <v>1259</v>
      </c>
      <c r="D139" s="41">
        <v>-2400</v>
      </c>
      <c r="E139" s="23">
        <v>-53.39</v>
      </c>
      <c r="F139" s="24">
        <v>-5.1999999999999997E-5</v>
      </c>
      <c r="G139" s="15"/>
    </row>
    <row r="140" spans="1:7" x14ac:dyDescent="0.25">
      <c r="A140" s="12" t="s">
        <v>1639</v>
      </c>
      <c r="B140" s="30"/>
      <c r="C140" s="30" t="s">
        <v>1240</v>
      </c>
      <c r="D140" s="41">
        <v>-30000</v>
      </c>
      <c r="E140" s="23">
        <v>-54.95</v>
      </c>
      <c r="F140" s="24">
        <v>-5.3000000000000001E-5</v>
      </c>
      <c r="G140" s="15"/>
    </row>
    <row r="141" spans="1:7" x14ac:dyDescent="0.25">
      <c r="A141" s="12" t="s">
        <v>1670</v>
      </c>
      <c r="B141" s="30"/>
      <c r="C141" s="30" t="s">
        <v>1208</v>
      </c>
      <c r="D141" s="41">
        <v>-3600</v>
      </c>
      <c r="E141" s="23">
        <v>-55.9</v>
      </c>
      <c r="F141" s="24">
        <v>-5.3999999999999998E-5</v>
      </c>
      <c r="G141" s="15"/>
    </row>
    <row r="142" spans="1:7" x14ac:dyDescent="0.25">
      <c r="A142" s="12" t="s">
        <v>1594</v>
      </c>
      <c r="B142" s="30"/>
      <c r="C142" s="30" t="s">
        <v>1237</v>
      </c>
      <c r="D142" s="41">
        <v>-8000</v>
      </c>
      <c r="E142" s="23">
        <v>-61.34</v>
      </c>
      <c r="F142" s="24">
        <v>-6.0000000000000002E-5</v>
      </c>
      <c r="G142" s="15"/>
    </row>
    <row r="143" spans="1:7" x14ac:dyDescent="0.25">
      <c r="A143" s="12" t="s">
        <v>1629</v>
      </c>
      <c r="B143" s="30"/>
      <c r="C143" s="30" t="s">
        <v>1319</v>
      </c>
      <c r="D143" s="41">
        <v>-2700</v>
      </c>
      <c r="E143" s="23">
        <v>-70.209999999999994</v>
      </c>
      <c r="F143" s="24">
        <v>-6.7999999999999999E-5</v>
      </c>
      <c r="G143" s="15"/>
    </row>
    <row r="144" spans="1:7" x14ac:dyDescent="0.25">
      <c r="A144" s="12" t="s">
        <v>1672</v>
      </c>
      <c r="B144" s="30"/>
      <c r="C144" s="30" t="s">
        <v>1218</v>
      </c>
      <c r="D144" s="41">
        <v>-16000</v>
      </c>
      <c r="E144" s="23">
        <v>-74.58</v>
      </c>
      <c r="F144" s="24">
        <v>-7.2999999999999999E-5</v>
      </c>
      <c r="G144" s="15"/>
    </row>
    <row r="145" spans="1:7" x14ac:dyDescent="0.25">
      <c r="A145" s="12" t="s">
        <v>1623</v>
      </c>
      <c r="B145" s="30"/>
      <c r="C145" s="30" t="s">
        <v>1154</v>
      </c>
      <c r="D145" s="41">
        <v>-4400</v>
      </c>
      <c r="E145" s="23">
        <v>-84.44</v>
      </c>
      <c r="F145" s="24">
        <v>-8.2000000000000001E-5</v>
      </c>
      <c r="G145" s="15"/>
    </row>
    <row r="146" spans="1:7" x14ac:dyDescent="0.25">
      <c r="A146" s="12" t="s">
        <v>1574</v>
      </c>
      <c r="B146" s="30"/>
      <c r="C146" s="30" t="s">
        <v>1154</v>
      </c>
      <c r="D146" s="41">
        <v>-97500</v>
      </c>
      <c r="E146" s="23">
        <v>-87.51</v>
      </c>
      <c r="F146" s="24">
        <v>-8.5000000000000006E-5</v>
      </c>
      <c r="G146" s="15"/>
    </row>
    <row r="147" spans="1:7" x14ac:dyDescent="0.25">
      <c r="A147" s="12" t="s">
        <v>1641</v>
      </c>
      <c r="B147" s="30"/>
      <c r="C147" s="30" t="s">
        <v>1221</v>
      </c>
      <c r="D147" s="41">
        <v>-27000</v>
      </c>
      <c r="E147" s="23">
        <v>-90.26</v>
      </c>
      <c r="F147" s="24">
        <v>-8.7999999999999998E-5</v>
      </c>
      <c r="G147" s="15"/>
    </row>
    <row r="148" spans="1:7" x14ac:dyDescent="0.25">
      <c r="A148" s="12" t="s">
        <v>1696</v>
      </c>
      <c r="B148" s="30"/>
      <c r="C148" s="30" t="s">
        <v>1157</v>
      </c>
      <c r="D148" s="41">
        <v>-47250</v>
      </c>
      <c r="E148" s="23">
        <v>-92.26</v>
      </c>
      <c r="F148" s="24">
        <v>-9.0000000000000006E-5</v>
      </c>
      <c r="G148" s="15"/>
    </row>
    <row r="149" spans="1:7" x14ac:dyDescent="0.25">
      <c r="A149" s="12" t="s">
        <v>1681</v>
      </c>
      <c r="B149" s="30"/>
      <c r="C149" s="30" t="s">
        <v>1154</v>
      </c>
      <c r="D149" s="41">
        <v>-60000</v>
      </c>
      <c r="E149" s="23">
        <v>-94.47</v>
      </c>
      <c r="F149" s="24">
        <v>-9.2E-5</v>
      </c>
      <c r="G149" s="15"/>
    </row>
    <row r="150" spans="1:7" x14ac:dyDescent="0.25">
      <c r="A150" s="12" t="s">
        <v>1622</v>
      </c>
      <c r="B150" s="30"/>
      <c r="C150" s="30" t="s">
        <v>1334</v>
      </c>
      <c r="D150" s="41">
        <v>-113600</v>
      </c>
      <c r="E150" s="23">
        <v>-116.89</v>
      </c>
      <c r="F150" s="24">
        <v>-1.1400000000000001E-4</v>
      </c>
      <c r="G150" s="15"/>
    </row>
    <row r="151" spans="1:7" x14ac:dyDescent="0.25">
      <c r="A151" s="12" t="s">
        <v>1568</v>
      </c>
      <c r="B151" s="30"/>
      <c r="C151" s="30" t="s">
        <v>1449</v>
      </c>
      <c r="D151" s="41">
        <v>-3300</v>
      </c>
      <c r="E151" s="23">
        <v>-117.24</v>
      </c>
      <c r="F151" s="24">
        <v>-1.1400000000000001E-4</v>
      </c>
      <c r="G151" s="15"/>
    </row>
    <row r="152" spans="1:7" x14ac:dyDescent="0.25">
      <c r="A152" s="12" t="s">
        <v>1633</v>
      </c>
      <c r="B152" s="30"/>
      <c r="C152" s="30" t="s">
        <v>1166</v>
      </c>
      <c r="D152" s="41">
        <v>-5950</v>
      </c>
      <c r="E152" s="23">
        <v>-121.61</v>
      </c>
      <c r="F152" s="24">
        <v>-1.1900000000000001E-4</v>
      </c>
      <c r="G152" s="15"/>
    </row>
    <row r="153" spans="1:7" x14ac:dyDescent="0.25">
      <c r="A153" s="12" t="s">
        <v>1606</v>
      </c>
      <c r="B153" s="30"/>
      <c r="C153" s="30" t="s">
        <v>1243</v>
      </c>
      <c r="D153" s="41">
        <v>-2250</v>
      </c>
      <c r="E153" s="23">
        <v>-131.27000000000001</v>
      </c>
      <c r="F153" s="24">
        <v>-1.2799999999999999E-4</v>
      </c>
      <c r="G153" s="15"/>
    </row>
    <row r="154" spans="1:7" x14ac:dyDescent="0.25">
      <c r="A154" s="12" t="s">
        <v>1599</v>
      </c>
      <c r="B154" s="30"/>
      <c r="C154" s="30" t="s">
        <v>1237</v>
      </c>
      <c r="D154" s="41">
        <v>-9000</v>
      </c>
      <c r="E154" s="23">
        <v>-153.13999999999999</v>
      </c>
      <c r="F154" s="24">
        <v>-1.4999999999999999E-4</v>
      </c>
      <c r="G154" s="15"/>
    </row>
    <row r="155" spans="1:7" x14ac:dyDescent="0.25">
      <c r="A155" s="12" t="s">
        <v>1668</v>
      </c>
      <c r="B155" s="30"/>
      <c r="C155" s="30" t="s">
        <v>1172</v>
      </c>
      <c r="D155" s="41">
        <v>-9768</v>
      </c>
      <c r="E155" s="23">
        <v>-163.65</v>
      </c>
      <c r="F155" s="24">
        <v>-1.6000000000000001E-4</v>
      </c>
      <c r="G155" s="15"/>
    </row>
    <row r="156" spans="1:7" x14ac:dyDescent="0.25">
      <c r="A156" s="12" t="s">
        <v>1598</v>
      </c>
      <c r="B156" s="30"/>
      <c r="C156" s="30" t="s">
        <v>1198</v>
      </c>
      <c r="D156" s="41">
        <v>-46000</v>
      </c>
      <c r="E156" s="23">
        <v>-203.32</v>
      </c>
      <c r="F156" s="24">
        <v>-1.9900000000000001E-4</v>
      </c>
      <c r="G156" s="15"/>
    </row>
    <row r="157" spans="1:7" x14ac:dyDescent="0.25">
      <c r="A157" s="12" t="s">
        <v>1621</v>
      </c>
      <c r="B157" s="30"/>
      <c r="C157" s="30" t="s">
        <v>1266</v>
      </c>
      <c r="D157" s="41">
        <v>-16000</v>
      </c>
      <c r="E157" s="23">
        <v>-220.94</v>
      </c>
      <c r="F157" s="24">
        <v>-2.1599999999999999E-4</v>
      </c>
      <c r="G157" s="15"/>
    </row>
    <row r="158" spans="1:7" x14ac:dyDescent="0.25">
      <c r="A158" s="12" t="s">
        <v>1650</v>
      </c>
      <c r="B158" s="30"/>
      <c r="C158" s="30" t="s">
        <v>1208</v>
      </c>
      <c r="D158" s="41">
        <v>-3600</v>
      </c>
      <c r="E158" s="23">
        <v>-227.99</v>
      </c>
      <c r="F158" s="24">
        <v>-2.23E-4</v>
      </c>
      <c r="G158" s="15"/>
    </row>
    <row r="159" spans="1:7" x14ac:dyDescent="0.25">
      <c r="A159" s="12" t="s">
        <v>1636</v>
      </c>
      <c r="B159" s="30"/>
      <c r="C159" s="30" t="s">
        <v>1243</v>
      </c>
      <c r="D159" s="41">
        <v>-26350</v>
      </c>
      <c r="E159" s="23">
        <v>-351.88</v>
      </c>
      <c r="F159" s="24">
        <v>-3.4400000000000001E-4</v>
      </c>
      <c r="G159" s="15"/>
    </row>
    <row r="160" spans="1:7" x14ac:dyDescent="0.25">
      <c r="A160" s="12" t="s">
        <v>1652</v>
      </c>
      <c r="B160" s="30"/>
      <c r="C160" s="30" t="s">
        <v>1169</v>
      </c>
      <c r="D160" s="41">
        <v>-109800</v>
      </c>
      <c r="E160" s="23">
        <v>-498.27</v>
      </c>
      <c r="F160" s="24">
        <v>-4.8799999999999999E-4</v>
      </c>
      <c r="G160" s="15"/>
    </row>
    <row r="161" spans="1:9" x14ac:dyDescent="0.25">
      <c r="A161" s="12" t="s">
        <v>1678</v>
      </c>
      <c r="B161" s="30"/>
      <c r="C161" s="30" t="s">
        <v>1203</v>
      </c>
      <c r="D161" s="41">
        <v>-630000</v>
      </c>
      <c r="E161" s="23">
        <v>-511.25</v>
      </c>
      <c r="F161" s="24">
        <v>-5.0100000000000003E-4</v>
      </c>
      <c r="G161" s="15"/>
    </row>
    <row r="162" spans="1:9" x14ac:dyDescent="0.25">
      <c r="A162" s="12" t="s">
        <v>1624</v>
      </c>
      <c r="B162" s="30"/>
      <c r="C162" s="30" t="s">
        <v>1208</v>
      </c>
      <c r="D162" s="41">
        <v>-14000</v>
      </c>
      <c r="E162" s="23">
        <v>-534.39</v>
      </c>
      <c r="F162" s="24">
        <v>-5.2300000000000003E-4</v>
      </c>
      <c r="G162" s="15"/>
    </row>
    <row r="163" spans="1:9" x14ac:dyDescent="0.25">
      <c r="A163" s="12" t="s">
        <v>1665</v>
      </c>
      <c r="B163" s="30"/>
      <c r="C163" s="30" t="s">
        <v>1234</v>
      </c>
      <c r="D163" s="41">
        <v>-42400</v>
      </c>
      <c r="E163" s="23">
        <v>-761.89</v>
      </c>
      <c r="F163" s="24">
        <v>-7.4600000000000003E-4</v>
      </c>
      <c r="G163" s="15"/>
    </row>
    <row r="164" spans="1:9" x14ac:dyDescent="0.25">
      <c r="A164" s="12" t="s">
        <v>1677</v>
      </c>
      <c r="B164" s="30"/>
      <c r="C164" s="30" t="s">
        <v>1154</v>
      </c>
      <c r="D164" s="41">
        <v>-968000</v>
      </c>
      <c r="E164" s="23">
        <v>-933.15</v>
      </c>
      <c r="F164" s="24">
        <v>-9.1399999999999999E-4</v>
      </c>
      <c r="G164" s="15"/>
    </row>
    <row r="165" spans="1:9" x14ac:dyDescent="0.25">
      <c r="A165" s="12" t="s">
        <v>1698</v>
      </c>
      <c r="B165" s="30"/>
      <c r="C165" s="30" t="s">
        <v>1151</v>
      </c>
      <c r="D165" s="41">
        <v>-33300</v>
      </c>
      <c r="E165" s="23">
        <v>-958.21</v>
      </c>
      <c r="F165" s="24">
        <v>-9.3899999999999995E-4</v>
      </c>
      <c r="G165" s="15"/>
    </row>
    <row r="166" spans="1:9" x14ac:dyDescent="0.25">
      <c r="A166" s="12" t="s">
        <v>1648</v>
      </c>
      <c r="B166" s="30"/>
      <c r="C166" s="30" t="s">
        <v>1277</v>
      </c>
      <c r="D166" s="41">
        <v>-409400</v>
      </c>
      <c r="E166" s="23">
        <v>-1068.33</v>
      </c>
      <c r="F166" s="24">
        <v>-1.047E-3</v>
      </c>
      <c r="G166" s="15"/>
    </row>
    <row r="167" spans="1:9" x14ac:dyDescent="0.25">
      <c r="A167" s="12" t="s">
        <v>1626</v>
      </c>
      <c r="B167" s="30"/>
      <c r="C167" s="30" t="s">
        <v>1266</v>
      </c>
      <c r="D167" s="41">
        <v>-178200</v>
      </c>
      <c r="E167" s="23">
        <v>-1087.3800000000001</v>
      </c>
      <c r="F167" s="24">
        <v>-1.065E-3</v>
      </c>
      <c r="G167" s="15"/>
    </row>
    <row r="168" spans="1:9" x14ac:dyDescent="0.25">
      <c r="A168" s="12" t="s">
        <v>1660</v>
      </c>
      <c r="B168" s="30"/>
      <c r="C168" s="30" t="s">
        <v>1252</v>
      </c>
      <c r="D168" s="41">
        <v>-291900</v>
      </c>
      <c r="E168" s="23">
        <v>-1107.03</v>
      </c>
      <c r="F168" s="24">
        <v>-1.085E-3</v>
      </c>
      <c r="G168" s="15"/>
    </row>
    <row r="169" spans="1:9" x14ac:dyDescent="0.25">
      <c r="A169" s="12" t="s">
        <v>1658</v>
      </c>
      <c r="B169" s="30"/>
      <c r="C169" s="30" t="s">
        <v>1237</v>
      </c>
      <c r="D169" s="41">
        <v>-290625</v>
      </c>
      <c r="E169" s="23">
        <v>-1122.3900000000001</v>
      </c>
      <c r="F169" s="24">
        <v>-1.1000000000000001E-3</v>
      </c>
      <c r="G169" s="15"/>
    </row>
    <row r="170" spans="1:9" x14ac:dyDescent="0.25">
      <c r="A170" s="12" t="s">
        <v>1569</v>
      </c>
      <c r="B170" s="30"/>
      <c r="C170" s="30" t="s">
        <v>1157</v>
      </c>
      <c r="D170" s="41">
        <v>-30000</v>
      </c>
      <c r="E170" s="23">
        <v>-1215.23</v>
      </c>
      <c r="F170" s="24">
        <v>-1.191E-3</v>
      </c>
      <c r="G170" s="15"/>
    </row>
    <row r="171" spans="1:9" x14ac:dyDescent="0.25">
      <c r="A171" s="12" t="s">
        <v>1697</v>
      </c>
      <c r="B171" s="30"/>
      <c r="C171" s="30" t="s">
        <v>1154</v>
      </c>
      <c r="D171" s="41">
        <v>-652275</v>
      </c>
      <c r="E171" s="23">
        <v>-1520.78</v>
      </c>
      <c r="F171" s="24">
        <v>-1.49E-3</v>
      </c>
      <c r="G171" s="15"/>
    </row>
    <row r="172" spans="1:9" x14ac:dyDescent="0.25">
      <c r="A172" s="12" t="s">
        <v>1649</v>
      </c>
      <c r="B172" s="30"/>
      <c r="C172" s="30" t="s">
        <v>1237</v>
      </c>
      <c r="D172" s="41">
        <v>-1998000</v>
      </c>
      <c r="E172" s="23">
        <v>-3460.54</v>
      </c>
      <c r="F172" s="24">
        <v>-3.3909999999999999E-3</v>
      </c>
      <c r="G172" s="15"/>
    </row>
    <row r="173" spans="1:9" x14ac:dyDescent="0.25">
      <c r="A173" s="12" t="s">
        <v>1601</v>
      </c>
      <c r="B173" s="30"/>
      <c r="C173" s="30" t="s">
        <v>1334</v>
      </c>
      <c r="D173" s="41">
        <v>-775200</v>
      </c>
      <c r="E173" s="23">
        <v>-3552.74</v>
      </c>
      <c r="F173" s="24">
        <v>-3.4819999999999999E-3</v>
      </c>
      <c r="G173" s="15"/>
    </row>
    <row r="174" spans="1:9" x14ac:dyDescent="0.25">
      <c r="A174" s="16" t="s">
        <v>126</v>
      </c>
      <c r="B174" s="31"/>
      <c r="C174" s="31"/>
      <c r="D174" s="17"/>
      <c r="E174" s="42">
        <v>-7896.72</v>
      </c>
      <c r="F174" s="43">
        <v>-7.7190000000000002E-3</v>
      </c>
      <c r="G174" s="20"/>
      <c r="I174" s="55"/>
    </row>
    <row r="175" spans="1:9" x14ac:dyDescent="0.25">
      <c r="A175" s="12"/>
      <c r="B175" s="30"/>
      <c r="C175" s="30"/>
      <c r="D175" s="13"/>
      <c r="E175" s="14"/>
      <c r="F175" s="15"/>
      <c r="G175" s="15"/>
    </row>
    <row r="176" spans="1:9" x14ac:dyDescent="0.25">
      <c r="A176" s="12"/>
      <c r="B176" s="30"/>
      <c r="C176" s="30"/>
      <c r="D176" s="13"/>
      <c r="E176" s="14"/>
      <c r="F176" s="15"/>
      <c r="G176" s="15"/>
    </row>
    <row r="177" spans="1:9" x14ac:dyDescent="0.25">
      <c r="A177" s="16" t="s">
        <v>1833</v>
      </c>
      <c r="B177" s="31"/>
      <c r="C177" s="31"/>
      <c r="D177" s="17"/>
      <c r="E177" s="46"/>
      <c r="F177" s="20"/>
      <c r="G177" s="20"/>
    </row>
    <row r="178" spans="1:9" x14ac:dyDescent="0.25">
      <c r="A178" s="12" t="s">
        <v>1834</v>
      </c>
      <c r="B178" s="30"/>
      <c r="C178" s="30" t="s">
        <v>1835</v>
      </c>
      <c r="D178" s="41">
        <v>-146000</v>
      </c>
      <c r="E178" s="23">
        <v>-45.77</v>
      </c>
      <c r="F178" s="15">
        <v>0</v>
      </c>
      <c r="G178" s="15"/>
    </row>
    <row r="179" spans="1:9" x14ac:dyDescent="0.25">
      <c r="A179" s="12" t="s">
        <v>1836</v>
      </c>
      <c r="B179" s="30"/>
      <c r="C179" s="30" t="s">
        <v>1835</v>
      </c>
      <c r="D179" s="41">
        <v>-532000</v>
      </c>
      <c r="E179" s="23">
        <v>-129.01</v>
      </c>
      <c r="F179" s="24">
        <v>-1E-4</v>
      </c>
      <c r="G179" s="15"/>
    </row>
    <row r="180" spans="1:9" x14ac:dyDescent="0.25">
      <c r="A180" s="16" t="s">
        <v>126</v>
      </c>
      <c r="B180" s="31"/>
      <c r="C180" s="31"/>
      <c r="D180" s="17"/>
      <c r="E180" s="42">
        <v>-174.78</v>
      </c>
      <c r="F180" s="43">
        <v>-1E-4</v>
      </c>
      <c r="G180" s="20"/>
    </row>
    <row r="181" spans="1:9" x14ac:dyDescent="0.25">
      <c r="A181" s="12"/>
      <c r="B181" s="30"/>
      <c r="C181" s="30"/>
      <c r="D181" s="13"/>
      <c r="E181" s="14"/>
      <c r="F181" s="15"/>
      <c r="G181" s="15"/>
    </row>
    <row r="182" spans="1:9" x14ac:dyDescent="0.25">
      <c r="A182" s="21" t="s">
        <v>158</v>
      </c>
      <c r="B182" s="32"/>
      <c r="C182" s="32"/>
      <c r="D182" s="22"/>
      <c r="E182" s="44">
        <v>-174.78</v>
      </c>
      <c r="F182" s="45">
        <v>-1E-4</v>
      </c>
      <c r="G182" s="20"/>
      <c r="I182" s="71"/>
    </row>
    <row r="183" spans="1:9" x14ac:dyDescent="0.25">
      <c r="A183" s="16" t="s">
        <v>211</v>
      </c>
      <c r="B183" s="30"/>
      <c r="C183" s="30"/>
      <c r="D183" s="13"/>
      <c r="E183" s="14"/>
      <c r="F183" s="15"/>
      <c r="G183" s="15"/>
    </row>
    <row r="184" spans="1:9" x14ac:dyDescent="0.25">
      <c r="A184" s="16" t="s">
        <v>212</v>
      </c>
      <c r="B184" s="30"/>
      <c r="C184" s="30"/>
      <c r="D184" s="13"/>
      <c r="E184" s="14"/>
      <c r="F184" s="15"/>
      <c r="G184" s="15"/>
    </row>
    <row r="185" spans="1:9" x14ac:dyDescent="0.25">
      <c r="A185" s="12" t="s">
        <v>1837</v>
      </c>
      <c r="B185" s="30" t="s">
        <v>1838</v>
      </c>
      <c r="C185" s="30" t="s">
        <v>218</v>
      </c>
      <c r="D185" s="13">
        <v>17500000</v>
      </c>
      <c r="E185" s="14">
        <v>17395.14</v>
      </c>
      <c r="F185" s="15">
        <v>1.7000000000000001E-2</v>
      </c>
      <c r="G185" s="15">
        <v>7.7450000000000005E-2</v>
      </c>
    </row>
    <row r="186" spans="1:9" x14ac:dyDescent="0.25">
      <c r="A186" s="12" t="s">
        <v>744</v>
      </c>
      <c r="B186" s="30" t="s">
        <v>745</v>
      </c>
      <c r="C186" s="30" t="s">
        <v>218</v>
      </c>
      <c r="D186" s="13">
        <v>15000000</v>
      </c>
      <c r="E186" s="14">
        <v>14907.83</v>
      </c>
      <c r="F186" s="15">
        <v>1.46E-2</v>
      </c>
      <c r="G186" s="15">
        <v>7.6200000000000004E-2</v>
      </c>
    </row>
    <row r="187" spans="1:9" x14ac:dyDescent="0.25">
      <c r="A187" s="12" t="s">
        <v>883</v>
      </c>
      <c r="B187" s="30" t="s">
        <v>884</v>
      </c>
      <c r="C187" s="30" t="s">
        <v>218</v>
      </c>
      <c r="D187" s="13">
        <v>10000000</v>
      </c>
      <c r="E187" s="14">
        <v>10006.450000000001</v>
      </c>
      <c r="F187" s="15">
        <v>9.7999999999999997E-3</v>
      </c>
      <c r="G187" s="15">
        <v>7.7706999999999998E-2</v>
      </c>
    </row>
    <row r="188" spans="1:9" x14ac:dyDescent="0.25">
      <c r="A188" s="12" t="s">
        <v>1839</v>
      </c>
      <c r="B188" s="30" t="s">
        <v>1840</v>
      </c>
      <c r="C188" s="30" t="s">
        <v>218</v>
      </c>
      <c r="D188" s="13">
        <v>10000000</v>
      </c>
      <c r="E188" s="14">
        <v>9969.52</v>
      </c>
      <c r="F188" s="15">
        <v>9.7999999999999997E-3</v>
      </c>
      <c r="G188" s="15">
        <v>7.6822000000000001E-2</v>
      </c>
    </row>
    <row r="189" spans="1:9" x14ac:dyDescent="0.25">
      <c r="A189" s="12" t="s">
        <v>1841</v>
      </c>
      <c r="B189" s="30" t="s">
        <v>1842</v>
      </c>
      <c r="C189" s="30" t="s">
        <v>218</v>
      </c>
      <c r="D189" s="13">
        <v>10000000</v>
      </c>
      <c r="E189" s="14">
        <v>9940.3799999999992</v>
      </c>
      <c r="F189" s="15">
        <v>9.7000000000000003E-3</v>
      </c>
      <c r="G189" s="15">
        <v>8.2699999999999996E-2</v>
      </c>
    </row>
    <row r="190" spans="1:9" x14ac:dyDescent="0.25">
      <c r="A190" s="12" t="s">
        <v>746</v>
      </c>
      <c r="B190" s="30" t="s">
        <v>747</v>
      </c>
      <c r="C190" s="30" t="s">
        <v>218</v>
      </c>
      <c r="D190" s="13">
        <v>10000000</v>
      </c>
      <c r="E190" s="14">
        <v>9693.66</v>
      </c>
      <c r="F190" s="15">
        <v>9.4999999999999998E-3</v>
      </c>
      <c r="G190" s="15">
        <v>7.8E-2</v>
      </c>
    </row>
    <row r="191" spans="1:9" x14ac:dyDescent="0.25">
      <c r="A191" s="12" t="s">
        <v>1843</v>
      </c>
      <c r="B191" s="30" t="s">
        <v>1844</v>
      </c>
      <c r="C191" s="30" t="s">
        <v>218</v>
      </c>
      <c r="D191" s="13">
        <v>7500000</v>
      </c>
      <c r="E191" s="14">
        <v>7495.93</v>
      </c>
      <c r="F191" s="15">
        <v>7.3000000000000001E-3</v>
      </c>
      <c r="G191" s="15">
        <v>7.7249999999999999E-2</v>
      </c>
    </row>
    <row r="192" spans="1:9" x14ac:dyDescent="0.25">
      <c r="A192" s="12" t="s">
        <v>748</v>
      </c>
      <c r="B192" s="30" t="s">
        <v>749</v>
      </c>
      <c r="C192" s="30" t="s">
        <v>229</v>
      </c>
      <c r="D192" s="13">
        <v>7500000</v>
      </c>
      <c r="E192" s="14">
        <v>7442.87</v>
      </c>
      <c r="F192" s="15">
        <v>7.3000000000000001E-3</v>
      </c>
      <c r="G192" s="15">
        <v>7.7334E-2</v>
      </c>
    </row>
    <row r="193" spans="1:9" x14ac:dyDescent="0.25">
      <c r="A193" s="12" t="s">
        <v>1845</v>
      </c>
      <c r="B193" s="30" t="s">
        <v>1846</v>
      </c>
      <c r="C193" s="30" t="s">
        <v>218</v>
      </c>
      <c r="D193" s="13">
        <v>2500000</v>
      </c>
      <c r="E193" s="14">
        <v>2519.79</v>
      </c>
      <c r="F193" s="15">
        <v>2.5000000000000001E-3</v>
      </c>
      <c r="G193" s="15">
        <v>8.0397999999999997E-2</v>
      </c>
    </row>
    <row r="194" spans="1:9" x14ac:dyDescent="0.25">
      <c r="A194" s="12" t="s">
        <v>1847</v>
      </c>
      <c r="B194" s="30" t="s">
        <v>1848</v>
      </c>
      <c r="C194" s="30" t="s">
        <v>331</v>
      </c>
      <c r="D194" s="13">
        <v>2500000</v>
      </c>
      <c r="E194" s="14">
        <v>2467.61</v>
      </c>
      <c r="F194" s="15">
        <v>2.3999999999999998E-3</v>
      </c>
      <c r="G194" s="15">
        <v>8.1350000000000006E-2</v>
      </c>
    </row>
    <row r="195" spans="1:9" x14ac:dyDescent="0.25">
      <c r="A195" s="12" t="s">
        <v>1699</v>
      </c>
      <c r="B195" s="30" t="s">
        <v>1700</v>
      </c>
      <c r="C195" s="30" t="s">
        <v>218</v>
      </c>
      <c r="D195" s="13">
        <v>2500000</v>
      </c>
      <c r="E195" s="14">
        <v>2434.96</v>
      </c>
      <c r="F195" s="15">
        <v>2.3999999999999998E-3</v>
      </c>
      <c r="G195" s="15">
        <v>7.8149999999999997E-2</v>
      </c>
    </row>
    <row r="196" spans="1:9" x14ac:dyDescent="0.25">
      <c r="A196" s="16" t="s">
        <v>126</v>
      </c>
      <c r="B196" s="31"/>
      <c r="C196" s="31"/>
      <c r="D196" s="17"/>
      <c r="E196" s="37">
        <f>SUM(E185:E195)</f>
        <v>94274.14</v>
      </c>
      <c r="F196" s="38">
        <f>SUM(F185:F195)</f>
        <v>9.2300000000000007E-2</v>
      </c>
      <c r="G196" s="20"/>
      <c r="I196" s="55"/>
    </row>
    <row r="197" spans="1:9" x14ac:dyDescent="0.25">
      <c r="A197" s="12"/>
      <c r="B197" s="30"/>
      <c r="C197" s="30"/>
      <c r="D197" s="13"/>
      <c r="E197" s="14"/>
      <c r="F197" s="15"/>
      <c r="G197" s="15"/>
    </row>
    <row r="198" spans="1:9" x14ac:dyDescent="0.25">
      <c r="A198" s="16" t="s">
        <v>296</v>
      </c>
      <c r="B198" s="30"/>
      <c r="C198" s="30"/>
      <c r="D198" s="13"/>
      <c r="E198" s="14"/>
      <c r="F198" s="15"/>
      <c r="G198" s="15"/>
    </row>
    <row r="199" spans="1:9" x14ac:dyDescent="0.25">
      <c r="A199" s="12" t="s">
        <v>672</v>
      </c>
      <c r="B199" s="30" t="s">
        <v>673</v>
      </c>
      <c r="C199" s="30" t="s">
        <v>123</v>
      </c>
      <c r="D199" s="13">
        <v>25000000</v>
      </c>
      <c r="E199" s="14">
        <v>25221.63</v>
      </c>
      <c r="F199" s="15">
        <v>2.47E-2</v>
      </c>
      <c r="G199" s="15">
        <v>7.2116320329999997E-2</v>
      </c>
    </row>
    <row r="200" spans="1:9" x14ac:dyDescent="0.25">
      <c r="A200" s="12" t="s">
        <v>907</v>
      </c>
      <c r="B200" s="30" t="s">
        <v>908</v>
      </c>
      <c r="C200" s="30" t="s">
        <v>123</v>
      </c>
      <c r="D200" s="13">
        <v>3000000</v>
      </c>
      <c r="E200" s="14">
        <v>2898.9</v>
      </c>
      <c r="F200" s="15">
        <v>2.8E-3</v>
      </c>
      <c r="G200" s="15">
        <v>7.1773620225000001E-2</v>
      </c>
    </row>
    <row r="201" spans="1:9" x14ac:dyDescent="0.25">
      <c r="A201" s="16" t="s">
        <v>126</v>
      </c>
      <c r="B201" s="31"/>
      <c r="C201" s="31"/>
      <c r="D201" s="17"/>
      <c r="E201" s="37">
        <v>28120.53</v>
      </c>
      <c r="F201" s="38">
        <v>2.75E-2</v>
      </c>
      <c r="G201" s="20"/>
      <c r="I201" s="55"/>
    </row>
    <row r="202" spans="1:9" x14ac:dyDescent="0.25">
      <c r="A202" s="12"/>
      <c r="B202" s="30"/>
      <c r="C202" s="30"/>
      <c r="D202" s="13"/>
      <c r="E202" s="14"/>
      <c r="F202" s="15"/>
      <c r="G202" s="15"/>
    </row>
    <row r="203" spans="1:9" x14ac:dyDescent="0.25">
      <c r="A203" s="16" t="s">
        <v>299</v>
      </c>
      <c r="B203" s="30"/>
      <c r="C203" s="30"/>
      <c r="D203" s="13"/>
      <c r="E203" s="14"/>
      <c r="F203" s="15"/>
      <c r="G203" s="15"/>
    </row>
    <row r="204" spans="1:9" x14ac:dyDescent="0.25">
      <c r="A204" s="16" t="s">
        <v>126</v>
      </c>
      <c r="B204" s="30"/>
      <c r="C204" s="30"/>
      <c r="D204" s="13"/>
      <c r="E204" s="39" t="s">
        <v>118</v>
      </c>
      <c r="F204" s="40" t="s">
        <v>118</v>
      </c>
      <c r="G204" s="15"/>
    </row>
    <row r="205" spans="1:9" x14ac:dyDescent="0.25">
      <c r="A205" s="12"/>
      <c r="B205" s="30"/>
      <c r="C205" s="30"/>
      <c r="D205" s="13"/>
      <c r="E205" s="14"/>
      <c r="F205" s="15"/>
      <c r="G205" s="15"/>
    </row>
    <row r="206" spans="1:9" x14ac:dyDescent="0.25">
      <c r="A206" s="16" t="s">
        <v>300</v>
      </c>
      <c r="B206" s="30"/>
      <c r="C206" s="30"/>
      <c r="D206" s="13"/>
      <c r="E206" s="14"/>
      <c r="F206" s="15"/>
      <c r="G206" s="15"/>
    </row>
    <row r="207" spans="1:9" x14ac:dyDescent="0.25">
      <c r="A207" s="16" t="s">
        <v>126</v>
      </c>
      <c r="B207" s="30"/>
      <c r="C207" s="30"/>
      <c r="D207" s="13"/>
      <c r="E207" s="39" t="s">
        <v>118</v>
      </c>
      <c r="F207" s="40" t="s">
        <v>118</v>
      </c>
      <c r="G207" s="15"/>
    </row>
    <row r="208" spans="1:9" x14ac:dyDescent="0.25">
      <c r="A208" s="12"/>
      <c r="B208" s="30"/>
      <c r="C208" s="30"/>
      <c r="D208" s="13"/>
      <c r="E208" s="14"/>
      <c r="F208" s="15"/>
      <c r="G208" s="15"/>
    </row>
    <row r="209" spans="1:9" x14ac:dyDescent="0.25">
      <c r="A209" s="21" t="s">
        <v>158</v>
      </c>
      <c r="B209" s="32"/>
      <c r="C209" s="32"/>
      <c r="D209" s="22"/>
      <c r="E209" s="18">
        <f>+E196+E201</f>
        <v>122394.67</v>
      </c>
      <c r="F209" s="38">
        <f>+F196+F201</f>
        <v>0.1198</v>
      </c>
      <c r="G209" s="20"/>
      <c r="I209" s="55"/>
    </row>
    <row r="210" spans="1:9" x14ac:dyDescent="0.25">
      <c r="A210" s="12"/>
      <c r="B210" s="30"/>
      <c r="C210" s="30"/>
      <c r="D210" s="13"/>
      <c r="E210" s="14"/>
      <c r="F210" s="15"/>
      <c r="G210" s="15"/>
    </row>
    <row r="211" spans="1:9" x14ac:dyDescent="0.25">
      <c r="A211" s="12"/>
      <c r="B211" s="30"/>
      <c r="C211" s="30"/>
      <c r="D211" s="13"/>
      <c r="E211" s="14"/>
      <c r="F211" s="15"/>
      <c r="G211" s="15"/>
    </row>
    <row r="212" spans="1:9" x14ac:dyDescent="0.25">
      <c r="A212" s="16" t="s">
        <v>830</v>
      </c>
      <c r="B212" s="30"/>
      <c r="C212" s="30"/>
      <c r="D212" s="13"/>
      <c r="E212" s="14"/>
      <c r="F212" s="15"/>
      <c r="G212" s="15"/>
    </row>
    <row r="213" spans="1:9" x14ac:dyDescent="0.25">
      <c r="A213" s="12" t="s">
        <v>1757</v>
      </c>
      <c r="B213" s="30" t="s">
        <v>1758</v>
      </c>
      <c r="C213" s="30"/>
      <c r="D213" s="13">
        <v>654144.60199999996</v>
      </c>
      <c r="E213" s="14">
        <v>20019.05</v>
      </c>
      <c r="F213" s="15">
        <v>1.9599999999999999E-2</v>
      </c>
      <c r="G213" s="15"/>
    </row>
    <row r="214" spans="1:9" x14ac:dyDescent="0.25">
      <c r="A214" s="12" t="s">
        <v>1849</v>
      </c>
      <c r="B214" s="30" t="s">
        <v>1850</v>
      </c>
      <c r="C214" s="30"/>
      <c r="D214" s="13">
        <v>0.01</v>
      </c>
      <c r="E214" s="14">
        <v>0</v>
      </c>
      <c r="F214" s="15">
        <v>0</v>
      </c>
      <c r="G214" s="15"/>
    </row>
    <row r="215" spans="1:9" x14ac:dyDescent="0.25">
      <c r="A215" s="12"/>
      <c r="B215" s="30"/>
      <c r="C215" s="30"/>
      <c r="D215" s="13"/>
      <c r="E215" s="14"/>
      <c r="F215" s="15"/>
      <c r="G215" s="15"/>
    </row>
    <row r="216" spans="1:9" x14ac:dyDescent="0.25">
      <c r="A216" s="21" t="s">
        <v>158</v>
      </c>
      <c r="B216" s="32"/>
      <c r="C216" s="32"/>
      <c r="D216" s="22"/>
      <c r="E216" s="18">
        <v>20019.05</v>
      </c>
      <c r="F216" s="19">
        <v>1.9599999999999999E-2</v>
      </c>
      <c r="G216" s="20"/>
      <c r="I216" s="55"/>
    </row>
    <row r="217" spans="1:9" x14ac:dyDescent="0.25">
      <c r="A217" s="12"/>
      <c r="B217" s="30"/>
      <c r="C217" s="30"/>
      <c r="D217" s="13"/>
      <c r="E217" s="14"/>
      <c r="F217" s="15"/>
      <c r="G217" s="15"/>
    </row>
    <row r="218" spans="1:9" x14ac:dyDescent="0.25">
      <c r="A218" s="16" t="s">
        <v>162</v>
      </c>
      <c r="B218" s="30"/>
      <c r="C218" s="30"/>
      <c r="D218" s="13"/>
      <c r="E218" s="14"/>
      <c r="F218" s="15"/>
      <c r="G218" s="15"/>
    </row>
    <row r="219" spans="1:9" x14ac:dyDescent="0.25">
      <c r="A219" s="12" t="s">
        <v>163</v>
      </c>
      <c r="B219" s="30"/>
      <c r="C219" s="30"/>
      <c r="D219" s="13"/>
      <c r="E219" s="14">
        <v>58225.56</v>
      </c>
      <c r="F219" s="15">
        <v>5.7099999999999998E-2</v>
      </c>
      <c r="G219" s="15">
        <v>6.7793000000000006E-2</v>
      </c>
    </row>
    <row r="220" spans="1:9" x14ac:dyDescent="0.25">
      <c r="A220" s="16" t="s">
        <v>126</v>
      </c>
      <c r="B220" s="31"/>
      <c r="C220" s="31"/>
      <c r="D220" s="17"/>
      <c r="E220" s="37">
        <v>58225.56</v>
      </c>
      <c r="F220" s="38">
        <v>5.7099999999999998E-2</v>
      </c>
      <c r="G220" s="20"/>
    </row>
    <row r="221" spans="1:9" x14ac:dyDescent="0.25">
      <c r="A221" s="12"/>
      <c r="B221" s="30"/>
      <c r="C221" s="30"/>
      <c r="D221" s="13"/>
      <c r="E221" s="14"/>
      <c r="F221" s="15"/>
      <c r="G221" s="15"/>
    </row>
    <row r="222" spans="1:9" x14ac:dyDescent="0.25">
      <c r="A222" s="21" t="s">
        <v>158</v>
      </c>
      <c r="B222" s="32"/>
      <c r="C222" s="32"/>
      <c r="D222" s="22"/>
      <c r="E222" s="18">
        <v>58225.56</v>
      </c>
      <c r="F222" s="19">
        <v>5.7099999999999998E-2</v>
      </c>
      <c r="G222" s="20"/>
    </row>
    <row r="223" spans="1:9" x14ac:dyDescent="0.25">
      <c r="A223" s="12" t="s">
        <v>164</v>
      </c>
      <c r="B223" s="30"/>
      <c r="C223" s="30"/>
      <c r="D223" s="13"/>
      <c r="E223" s="14">
        <v>3437.8750611</v>
      </c>
      <c r="F223" s="15">
        <v>3.369E-3</v>
      </c>
      <c r="G223" s="15"/>
    </row>
    <row r="224" spans="1:9" x14ac:dyDescent="0.25">
      <c r="A224" s="12" t="s">
        <v>165</v>
      </c>
      <c r="B224" s="30"/>
      <c r="C224" s="30"/>
      <c r="D224" s="13"/>
      <c r="E224" s="14">
        <v>832.04493890000003</v>
      </c>
      <c r="F224" s="15">
        <v>5.31E-4</v>
      </c>
      <c r="G224" s="15">
        <v>6.7793000000000006E-2</v>
      </c>
    </row>
    <row r="225" spans="1:7" x14ac:dyDescent="0.25">
      <c r="A225" s="25" t="s">
        <v>166</v>
      </c>
      <c r="B225" s="33"/>
      <c r="C225" s="33"/>
      <c r="D225" s="26"/>
      <c r="E225" s="27">
        <v>1020301.39</v>
      </c>
      <c r="F225" s="28">
        <v>1</v>
      </c>
      <c r="G225" s="28"/>
    </row>
    <row r="227" spans="1:7" x14ac:dyDescent="0.25">
      <c r="A227" s="1" t="s">
        <v>1759</v>
      </c>
      <c r="E227" s="55"/>
      <c r="F227" s="55"/>
    </row>
    <row r="228" spans="1:7" x14ac:dyDescent="0.25">
      <c r="A228" s="1" t="s">
        <v>168</v>
      </c>
    </row>
    <row r="230" spans="1:7" x14ac:dyDescent="0.25">
      <c r="A230" s="1" t="s">
        <v>169</v>
      </c>
    </row>
    <row r="231" spans="1:7" x14ac:dyDescent="0.25">
      <c r="A231" s="47" t="s">
        <v>170</v>
      </c>
      <c r="B231" s="34" t="s">
        <v>118</v>
      </c>
    </row>
    <row r="232" spans="1:7" x14ac:dyDescent="0.25">
      <c r="A232" t="s">
        <v>171</v>
      </c>
    </row>
    <row r="233" spans="1:7" x14ac:dyDescent="0.25">
      <c r="A233" t="s">
        <v>172</v>
      </c>
      <c r="B233" t="s">
        <v>173</v>
      </c>
      <c r="C233" t="s">
        <v>173</v>
      </c>
    </row>
    <row r="234" spans="1:7" x14ac:dyDescent="0.25">
      <c r="B234" s="48">
        <v>45260</v>
      </c>
      <c r="C234" s="48">
        <v>45289</v>
      </c>
    </row>
    <row r="235" spans="1:7" x14ac:dyDescent="0.25">
      <c r="A235" t="s">
        <v>1851</v>
      </c>
      <c r="B235">
        <v>24.4</v>
      </c>
      <c r="C235">
        <v>25.51</v>
      </c>
      <c r="E235" s="2"/>
    </row>
    <row r="236" spans="1:7" x14ac:dyDescent="0.25">
      <c r="A236" t="s">
        <v>177</v>
      </c>
      <c r="B236">
        <v>46.16</v>
      </c>
      <c r="C236">
        <v>48.64</v>
      </c>
      <c r="E236" s="2"/>
    </row>
    <row r="237" spans="1:7" x14ac:dyDescent="0.25">
      <c r="A237" t="s">
        <v>648</v>
      </c>
      <c r="B237">
        <v>24.31</v>
      </c>
      <c r="C237">
        <v>25.47</v>
      </c>
      <c r="E237" s="2"/>
    </row>
    <row r="238" spans="1:7" x14ac:dyDescent="0.25">
      <c r="A238" t="s">
        <v>1852</v>
      </c>
      <c r="B238">
        <v>18.850000000000001</v>
      </c>
      <c r="C238">
        <v>19.64</v>
      </c>
      <c r="E238" s="2"/>
    </row>
    <row r="239" spans="1:7" x14ac:dyDescent="0.25">
      <c r="A239" t="s">
        <v>651</v>
      </c>
      <c r="B239">
        <v>41.38</v>
      </c>
      <c r="C239">
        <v>43.56</v>
      </c>
      <c r="E239" s="2"/>
    </row>
    <row r="240" spans="1:7" x14ac:dyDescent="0.25">
      <c r="A240" t="s">
        <v>653</v>
      </c>
      <c r="B240">
        <v>20.64</v>
      </c>
      <c r="C240">
        <v>21.58</v>
      </c>
      <c r="E240" s="2"/>
    </row>
    <row r="241" spans="1:5" x14ac:dyDescent="0.25">
      <c r="E241" s="2"/>
    </row>
    <row r="242" spans="1:5" x14ac:dyDescent="0.25">
      <c r="A242" t="s">
        <v>655</v>
      </c>
    </row>
    <row r="244" spans="1:5" x14ac:dyDescent="0.25">
      <c r="A244" s="50" t="s">
        <v>656</v>
      </c>
      <c r="B244" s="50" t="s">
        <v>657</v>
      </c>
      <c r="C244" s="50" t="s">
        <v>658</v>
      </c>
      <c r="D244" s="50" t="s">
        <v>659</v>
      </c>
    </row>
    <row r="245" spans="1:5" x14ac:dyDescent="0.25">
      <c r="A245" s="50" t="s">
        <v>1853</v>
      </c>
      <c r="B245" s="50"/>
      <c r="C245" s="50">
        <v>0.2</v>
      </c>
      <c r="D245" s="50">
        <v>0.2</v>
      </c>
    </row>
    <row r="246" spans="1:5" x14ac:dyDescent="0.25">
      <c r="A246" s="50" t="s">
        <v>1854</v>
      </c>
      <c r="B246" s="50"/>
      <c r="C246" s="50">
        <v>0.15</v>
      </c>
      <c r="D246" s="50">
        <v>0.15</v>
      </c>
    </row>
    <row r="247" spans="1:5" x14ac:dyDescent="0.25">
      <c r="A247" s="50" t="s">
        <v>1855</v>
      </c>
      <c r="B247" s="50"/>
      <c r="C247" s="50">
        <v>0.15</v>
      </c>
      <c r="D247" s="50">
        <v>0.15</v>
      </c>
    </row>
    <row r="248" spans="1:5" x14ac:dyDescent="0.25">
      <c r="A248" s="50" t="s">
        <v>1856</v>
      </c>
      <c r="B248" s="50"/>
      <c r="C248" s="50">
        <v>0.2</v>
      </c>
      <c r="D248" s="50">
        <v>0.2</v>
      </c>
    </row>
    <row r="250" spans="1:5" x14ac:dyDescent="0.25">
      <c r="A250" t="s">
        <v>189</v>
      </c>
      <c r="B250" s="34" t="s">
        <v>118</v>
      </c>
    </row>
    <row r="251" spans="1:5" ht="30" customHeight="1" x14ac:dyDescent="0.25">
      <c r="A251" s="47" t="s">
        <v>190</v>
      </c>
      <c r="B251" s="34" t="s">
        <v>118</v>
      </c>
    </row>
    <row r="252" spans="1:5" ht="30" customHeight="1" x14ac:dyDescent="0.25">
      <c r="A252" s="47" t="s">
        <v>191</v>
      </c>
      <c r="B252" s="34" t="s">
        <v>118</v>
      </c>
    </row>
    <row r="253" spans="1:5" x14ac:dyDescent="0.25">
      <c r="A253" t="s">
        <v>1760</v>
      </c>
      <c r="B253" s="49">
        <v>2.0027170000000001</v>
      </c>
    </row>
    <row r="254" spans="1:5" ht="45" customHeight="1" x14ac:dyDescent="0.25">
      <c r="A254" s="47" t="s">
        <v>193</v>
      </c>
      <c r="B254" s="34">
        <v>13273.000550000001</v>
      </c>
    </row>
    <row r="255" spans="1:5" ht="30" customHeight="1" x14ac:dyDescent="0.25">
      <c r="A255" s="47" t="s">
        <v>194</v>
      </c>
      <c r="B255" s="34" t="s">
        <v>118</v>
      </c>
    </row>
    <row r="256" spans="1:5" ht="30" customHeight="1" x14ac:dyDescent="0.25">
      <c r="A256" s="47" t="s">
        <v>195</v>
      </c>
      <c r="B256" s="34" t="s">
        <v>118</v>
      </c>
    </row>
    <row r="257" spans="1:4" x14ac:dyDescent="0.25">
      <c r="A257" t="s">
        <v>196</v>
      </c>
      <c r="B257" s="34" t="s">
        <v>118</v>
      </c>
    </row>
    <row r="258" spans="1:4" x14ac:dyDescent="0.25">
      <c r="A258" t="s">
        <v>197</v>
      </c>
      <c r="B258" s="34" t="s">
        <v>118</v>
      </c>
    </row>
    <row r="260" spans="1:4" ht="69.95" customHeight="1" x14ac:dyDescent="0.25">
      <c r="A260" s="72" t="s">
        <v>207</v>
      </c>
      <c r="B260" s="72" t="s">
        <v>208</v>
      </c>
      <c r="C260" s="72" t="s">
        <v>5</v>
      </c>
      <c r="D260" s="72" t="s">
        <v>6</v>
      </c>
    </row>
    <row r="261" spans="1:4" ht="69.95" customHeight="1" x14ac:dyDescent="0.25">
      <c r="A261" s="72" t="s">
        <v>1857</v>
      </c>
      <c r="B261" s="72"/>
      <c r="C261" s="72" t="s">
        <v>51</v>
      </c>
      <c r="D261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146"/>
  <sheetViews>
    <sheetView showGridLines="0" workbookViewId="0">
      <pane ySplit="4" topLeftCell="A94" activePane="bottomLeft" state="frozen"/>
      <selection pane="bottomLeft" activeCell="B90" sqref="B90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4" t="s">
        <v>1858</v>
      </c>
      <c r="B1" s="75"/>
      <c r="C1" s="75"/>
      <c r="D1" s="75"/>
      <c r="E1" s="75"/>
      <c r="F1" s="75"/>
      <c r="G1" s="76"/>
      <c r="H1" s="51" t="str">
        <f>HYPERLINK("[EDEL_Portfolio Monthly Notes 31-Dec-2023.xlsx]Index!A1","Index")</f>
        <v>Index</v>
      </c>
    </row>
    <row r="2" spans="1:8" ht="19.5" customHeight="1" x14ac:dyDescent="0.25">
      <c r="A2" s="74" t="s">
        <v>1859</v>
      </c>
      <c r="B2" s="75"/>
      <c r="C2" s="75"/>
      <c r="D2" s="75"/>
      <c r="E2" s="75"/>
      <c r="F2" s="75"/>
      <c r="G2" s="76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1148</v>
      </c>
      <c r="B7" s="30"/>
      <c r="C7" s="30"/>
      <c r="D7" s="13"/>
      <c r="E7" s="14"/>
      <c r="F7" s="15"/>
      <c r="G7" s="15"/>
    </row>
    <row r="8" spans="1:8" x14ac:dyDescent="0.25">
      <c r="A8" s="12" t="s">
        <v>1184</v>
      </c>
      <c r="B8" s="30" t="s">
        <v>1185</v>
      </c>
      <c r="C8" s="30" t="s">
        <v>1154</v>
      </c>
      <c r="D8" s="13">
        <v>303837</v>
      </c>
      <c r="E8" s="14">
        <v>5193.33</v>
      </c>
      <c r="F8" s="15">
        <v>7.5700000000000003E-2</v>
      </c>
      <c r="G8" s="15"/>
    </row>
    <row r="9" spans="1:8" x14ac:dyDescent="0.25">
      <c r="A9" s="12" t="s">
        <v>1173</v>
      </c>
      <c r="B9" s="30" t="s">
        <v>1174</v>
      </c>
      <c r="C9" s="30" t="s">
        <v>1154</v>
      </c>
      <c r="D9" s="13">
        <v>463383</v>
      </c>
      <c r="E9" s="14">
        <v>4618.07</v>
      </c>
      <c r="F9" s="15">
        <v>6.7299999999999999E-2</v>
      </c>
      <c r="G9" s="15"/>
    </row>
    <row r="10" spans="1:8" x14ac:dyDescent="0.25">
      <c r="A10" s="12" t="s">
        <v>1167</v>
      </c>
      <c r="B10" s="30" t="s">
        <v>1168</v>
      </c>
      <c r="C10" s="30" t="s">
        <v>1169</v>
      </c>
      <c r="D10" s="13">
        <v>146920</v>
      </c>
      <c r="E10" s="14">
        <v>3797.81</v>
      </c>
      <c r="F10" s="15">
        <v>5.5399999999999998E-2</v>
      </c>
      <c r="G10" s="15"/>
    </row>
    <row r="11" spans="1:8" x14ac:dyDescent="0.25">
      <c r="A11" s="12" t="s">
        <v>1447</v>
      </c>
      <c r="B11" s="30" t="s">
        <v>1448</v>
      </c>
      <c r="C11" s="30" t="s">
        <v>1449</v>
      </c>
      <c r="D11" s="13">
        <v>100217</v>
      </c>
      <c r="E11" s="14">
        <v>3533.65</v>
      </c>
      <c r="F11" s="15">
        <v>5.1499999999999997E-2</v>
      </c>
      <c r="G11" s="15"/>
    </row>
    <row r="12" spans="1:8" x14ac:dyDescent="0.25">
      <c r="A12" s="12" t="s">
        <v>1216</v>
      </c>
      <c r="B12" s="30" t="s">
        <v>1217</v>
      </c>
      <c r="C12" s="30" t="s">
        <v>1218</v>
      </c>
      <c r="D12" s="13">
        <v>733500</v>
      </c>
      <c r="E12" s="14">
        <v>3389.5</v>
      </c>
      <c r="F12" s="15">
        <v>4.9399999999999999E-2</v>
      </c>
      <c r="G12" s="15"/>
    </row>
    <row r="13" spans="1:8" x14ac:dyDescent="0.25">
      <c r="A13" s="12" t="s">
        <v>1222</v>
      </c>
      <c r="B13" s="30" t="s">
        <v>1223</v>
      </c>
      <c r="C13" s="30" t="s">
        <v>1208</v>
      </c>
      <c r="D13" s="13">
        <v>157542</v>
      </c>
      <c r="E13" s="14">
        <v>2430.7199999999998</v>
      </c>
      <c r="F13" s="15">
        <v>3.5400000000000001E-2</v>
      </c>
      <c r="G13" s="15"/>
    </row>
    <row r="14" spans="1:8" x14ac:dyDescent="0.25">
      <c r="A14" s="12" t="s">
        <v>1199</v>
      </c>
      <c r="B14" s="30" t="s">
        <v>1200</v>
      </c>
      <c r="C14" s="30" t="s">
        <v>1154</v>
      </c>
      <c r="D14" s="13">
        <v>204082</v>
      </c>
      <c r="E14" s="14">
        <v>2249.6</v>
      </c>
      <c r="F14" s="15">
        <v>3.2800000000000003E-2</v>
      </c>
      <c r="G14" s="15"/>
    </row>
    <row r="15" spans="1:8" x14ac:dyDescent="0.25">
      <c r="A15" s="12" t="s">
        <v>1177</v>
      </c>
      <c r="B15" s="30" t="s">
        <v>1178</v>
      </c>
      <c r="C15" s="30" t="s">
        <v>1160</v>
      </c>
      <c r="D15" s="13">
        <v>199523</v>
      </c>
      <c r="E15" s="14">
        <v>2059.48</v>
      </c>
      <c r="F15" s="15">
        <v>0.03</v>
      </c>
      <c r="G15" s="15"/>
    </row>
    <row r="16" spans="1:8" x14ac:dyDescent="0.25">
      <c r="A16" s="12" t="s">
        <v>1189</v>
      </c>
      <c r="B16" s="30" t="s">
        <v>1190</v>
      </c>
      <c r="C16" s="30" t="s">
        <v>1154</v>
      </c>
      <c r="D16" s="13">
        <v>272615</v>
      </c>
      <c r="E16" s="14">
        <v>1750.32</v>
      </c>
      <c r="F16" s="15">
        <v>2.5499999999999998E-2</v>
      </c>
      <c r="G16" s="15"/>
    </row>
    <row r="17" spans="1:7" x14ac:dyDescent="0.25">
      <c r="A17" s="12" t="s">
        <v>1330</v>
      </c>
      <c r="B17" s="30" t="s">
        <v>1331</v>
      </c>
      <c r="C17" s="30" t="s">
        <v>1154</v>
      </c>
      <c r="D17" s="13">
        <v>88748</v>
      </c>
      <c r="E17" s="14">
        <v>1693.4</v>
      </c>
      <c r="F17" s="15">
        <v>2.47E-2</v>
      </c>
      <c r="G17" s="15"/>
    </row>
    <row r="18" spans="1:7" x14ac:dyDescent="0.25">
      <c r="A18" s="12" t="s">
        <v>1501</v>
      </c>
      <c r="B18" s="30" t="s">
        <v>1502</v>
      </c>
      <c r="C18" s="30" t="s">
        <v>1208</v>
      </c>
      <c r="D18" s="13">
        <v>108856</v>
      </c>
      <c r="E18" s="14">
        <v>1595.94</v>
      </c>
      <c r="F18" s="15">
        <v>2.3300000000000001E-2</v>
      </c>
      <c r="G18" s="15"/>
    </row>
    <row r="19" spans="1:7" x14ac:dyDescent="0.25">
      <c r="A19" s="12" t="s">
        <v>1394</v>
      </c>
      <c r="B19" s="30" t="s">
        <v>1395</v>
      </c>
      <c r="C19" s="30" t="s">
        <v>1166</v>
      </c>
      <c r="D19" s="13">
        <v>14166</v>
      </c>
      <c r="E19" s="14">
        <v>1459.43</v>
      </c>
      <c r="F19" s="15">
        <v>2.1299999999999999E-2</v>
      </c>
      <c r="G19" s="15"/>
    </row>
    <row r="20" spans="1:7" x14ac:dyDescent="0.25">
      <c r="A20" s="12" t="s">
        <v>1283</v>
      </c>
      <c r="B20" s="30" t="s">
        <v>1284</v>
      </c>
      <c r="C20" s="30" t="s">
        <v>1237</v>
      </c>
      <c r="D20" s="13">
        <v>18457</v>
      </c>
      <c r="E20" s="14">
        <v>1352.48</v>
      </c>
      <c r="F20" s="15">
        <v>1.9699999999999999E-2</v>
      </c>
      <c r="G20" s="15"/>
    </row>
    <row r="21" spans="1:7" x14ac:dyDescent="0.25">
      <c r="A21" s="12" t="s">
        <v>1396</v>
      </c>
      <c r="B21" s="30" t="s">
        <v>1397</v>
      </c>
      <c r="C21" s="30" t="s">
        <v>1243</v>
      </c>
      <c r="D21" s="13">
        <v>102257</v>
      </c>
      <c r="E21" s="14">
        <v>1287.8800000000001</v>
      </c>
      <c r="F21" s="15">
        <v>1.8800000000000001E-2</v>
      </c>
      <c r="G21" s="15"/>
    </row>
    <row r="22" spans="1:7" x14ac:dyDescent="0.25">
      <c r="A22" s="12" t="s">
        <v>1326</v>
      </c>
      <c r="B22" s="30" t="s">
        <v>1327</v>
      </c>
      <c r="C22" s="30" t="s">
        <v>1208</v>
      </c>
      <c r="D22" s="13">
        <v>33653</v>
      </c>
      <c r="E22" s="14">
        <v>1276.5899999999999</v>
      </c>
      <c r="F22" s="15">
        <v>1.8599999999999998E-2</v>
      </c>
      <c r="G22" s="15"/>
    </row>
    <row r="23" spans="1:7" x14ac:dyDescent="0.25">
      <c r="A23" s="12" t="s">
        <v>1219</v>
      </c>
      <c r="B23" s="30" t="s">
        <v>1220</v>
      </c>
      <c r="C23" s="30" t="s">
        <v>1221</v>
      </c>
      <c r="D23" s="13">
        <v>349575</v>
      </c>
      <c r="E23" s="14">
        <v>1087.7</v>
      </c>
      <c r="F23" s="15">
        <v>1.5900000000000001E-2</v>
      </c>
      <c r="G23" s="15"/>
    </row>
    <row r="24" spans="1:7" x14ac:dyDescent="0.25">
      <c r="A24" s="12" t="s">
        <v>1764</v>
      </c>
      <c r="B24" s="30" t="s">
        <v>1765</v>
      </c>
      <c r="C24" s="30" t="s">
        <v>1473</v>
      </c>
      <c r="D24" s="13">
        <v>19866</v>
      </c>
      <c r="E24" s="14">
        <v>1060.54</v>
      </c>
      <c r="F24" s="15">
        <v>1.55E-2</v>
      </c>
      <c r="G24" s="15"/>
    </row>
    <row r="25" spans="1:7" x14ac:dyDescent="0.25">
      <c r="A25" s="12" t="s">
        <v>1817</v>
      </c>
      <c r="B25" s="30" t="s">
        <v>1818</v>
      </c>
      <c r="C25" s="30" t="s">
        <v>1259</v>
      </c>
      <c r="D25" s="13">
        <v>9569</v>
      </c>
      <c r="E25" s="14">
        <v>1005.04</v>
      </c>
      <c r="F25" s="15">
        <v>1.47E-2</v>
      </c>
      <c r="G25" s="15"/>
    </row>
    <row r="26" spans="1:7" x14ac:dyDescent="0.25">
      <c r="A26" s="12" t="s">
        <v>1352</v>
      </c>
      <c r="B26" s="30" t="s">
        <v>1353</v>
      </c>
      <c r="C26" s="30" t="s">
        <v>1218</v>
      </c>
      <c r="D26" s="13">
        <v>37547</v>
      </c>
      <c r="E26" s="14">
        <v>1000.23</v>
      </c>
      <c r="F26" s="15">
        <v>1.46E-2</v>
      </c>
      <c r="G26" s="15"/>
    </row>
    <row r="27" spans="1:7" x14ac:dyDescent="0.25">
      <c r="A27" s="12" t="s">
        <v>1308</v>
      </c>
      <c r="B27" s="30" t="s">
        <v>1309</v>
      </c>
      <c r="C27" s="30" t="s">
        <v>1166</v>
      </c>
      <c r="D27" s="13">
        <v>46573</v>
      </c>
      <c r="E27" s="14">
        <v>943.48</v>
      </c>
      <c r="F27" s="15">
        <v>1.38E-2</v>
      </c>
      <c r="G27" s="15"/>
    </row>
    <row r="28" spans="1:7" x14ac:dyDescent="0.25">
      <c r="A28" s="12" t="s">
        <v>1287</v>
      </c>
      <c r="B28" s="30" t="s">
        <v>1288</v>
      </c>
      <c r="C28" s="30" t="s">
        <v>1166</v>
      </c>
      <c r="D28" s="13">
        <v>19651</v>
      </c>
      <c r="E28" s="14">
        <v>814.24</v>
      </c>
      <c r="F28" s="15">
        <v>1.1900000000000001E-2</v>
      </c>
      <c r="G28" s="15"/>
    </row>
    <row r="29" spans="1:7" x14ac:dyDescent="0.25">
      <c r="A29" s="12" t="s">
        <v>1384</v>
      </c>
      <c r="B29" s="30" t="s">
        <v>1385</v>
      </c>
      <c r="C29" s="30" t="s">
        <v>1198</v>
      </c>
      <c r="D29" s="13">
        <v>178071</v>
      </c>
      <c r="E29" s="14">
        <v>780.57</v>
      </c>
      <c r="F29" s="15">
        <v>1.14E-2</v>
      </c>
      <c r="G29" s="15"/>
    </row>
    <row r="30" spans="1:7" x14ac:dyDescent="0.25">
      <c r="A30" s="12" t="s">
        <v>1382</v>
      </c>
      <c r="B30" s="30" t="s">
        <v>1383</v>
      </c>
      <c r="C30" s="30" t="s">
        <v>1237</v>
      </c>
      <c r="D30" s="13">
        <v>44533</v>
      </c>
      <c r="E30" s="14">
        <v>750.74</v>
      </c>
      <c r="F30" s="15">
        <v>1.09E-2</v>
      </c>
      <c r="G30" s="15"/>
    </row>
    <row r="31" spans="1:7" x14ac:dyDescent="0.25">
      <c r="A31" s="12" t="s">
        <v>1164</v>
      </c>
      <c r="B31" s="30" t="s">
        <v>1165</v>
      </c>
      <c r="C31" s="30" t="s">
        <v>1166</v>
      </c>
      <c r="D31" s="13">
        <v>94741</v>
      </c>
      <c r="E31" s="14">
        <v>738.93</v>
      </c>
      <c r="F31" s="15">
        <v>1.0800000000000001E-2</v>
      </c>
      <c r="G31" s="15"/>
    </row>
    <row r="32" spans="1:7" x14ac:dyDescent="0.25">
      <c r="A32" s="12" t="s">
        <v>1224</v>
      </c>
      <c r="B32" s="30" t="s">
        <v>1225</v>
      </c>
      <c r="C32" s="30" t="s">
        <v>1193</v>
      </c>
      <c r="D32" s="13">
        <v>115000</v>
      </c>
      <c r="E32" s="14">
        <v>707.08</v>
      </c>
      <c r="F32" s="15">
        <v>1.03E-2</v>
      </c>
      <c r="G32" s="15"/>
    </row>
    <row r="33" spans="1:7" x14ac:dyDescent="0.25">
      <c r="A33" s="12" t="s">
        <v>1194</v>
      </c>
      <c r="B33" s="30" t="s">
        <v>1195</v>
      </c>
      <c r="C33" s="30" t="s">
        <v>1154</v>
      </c>
      <c r="D33" s="13">
        <v>440524</v>
      </c>
      <c r="E33" s="14">
        <v>687.88</v>
      </c>
      <c r="F33" s="15">
        <v>0.01</v>
      </c>
      <c r="G33" s="15"/>
    </row>
    <row r="34" spans="1:7" x14ac:dyDescent="0.25">
      <c r="A34" s="12" t="s">
        <v>1860</v>
      </c>
      <c r="B34" s="30" t="s">
        <v>1861</v>
      </c>
      <c r="C34" s="30" t="s">
        <v>1166</v>
      </c>
      <c r="D34" s="13">
        <v>10104</v>
      </c>
      <c r="E34" s="14">
        <v>686.79</v>
      </c>
      <c r="F34" s="15">
        <v>0.01</v>
      </c>
      <c r="G34" s="15"/>
    </row>
    <row r="35" spans="1:7" x14ac:dyDescent="0.25">
      <c r="A35" s="12" t="s">
        <v>1770</v>
      </c>
      <c r="B35" s="30" t="s">
        <v>1771</v>
      </c>
      <c r="C35" s="30" t="s">
        <v>1154</v>
      </c>
      <c r="D35" s="13">
        <v>156187</v>
      </c>
      <c r="E35" s="14">
        <v>657.39</v>
      </c>
      <c r="F35" s="15">
        <v>9.5999999999999992E-3</v>
      </c>
      <c r="G35" s="15"/>
    </row>
    <row r="36" spans="1:7" x14ac:dyDescent="0.25">
      <c r="A36" s="12" t="s">
        <v>1281</v>
      </c>
      <c r="B36" s="30" t="s">
        <v>1282</v>
      </c>
      <c r="C36" s="30" t="s">
        <v>1163</v>
      </c>
      <c r="D36" s="13">
        <v>457368</v>
      </c>
      <c r="E36" s="14">
        <v>638.49</v>
      </c>
      <c r="F36" s="15">
        <v>9.2999999999999992E-3</v>
      </c>
      <c r="G36" s="15"/>
    </row>
    <row r="37" spans="1:7" x14ac:dyDescent="0.25">
      <c r="A37" s="12" t="s">
        <v>1521</v>
      </c>
      <c r="B37" s="30" t="s">
        <v>1522</v>
      </c>
      <c r="C37" s="30" t="s">
        <v>1166</v>
      </c>
      <c r="D37" s="13">
        <v>36868</v>
      </c>
      <c r="E37" s="14">
        <v>637.6</v>
      </c>
      <c r="F37" s="15">
        <v>9.2999999999999992E-3</v>
      </c>
      <c r="G37" s="15"/>
    </row>
    <row r="38" spans="1:7" x14ac:dyDescent="0.25">
      <c r="A38" s="12" t="s">
        <v>1862</v>
      </c>
      <c r="B38" s="30" t="s">
        <v>1863</v>
      </c>
      <c r="C38" s="30" t="s">
        <v>1243</v>
      </c>
      <c r="D38" s="13">
        <v>26872</v>
      </c>
      <c r="E38" s="14">
        <v>619.54999999999995</v>
      </c>
      <c r="F38" s="15">
        <v>8.9999999999999993E-3</v>
      </c>
      <c r="G38" s="15"/>
    </row>
    <row r="39" spans="1:7" x14ac:dyDescent="0.25">
      <c r="A39" s="12" t="s">
        <v>1772</v>
      </c>
      <c r="B39" s="30" t="s">
        <v>1773</v>
      </c>
      <c r="C39" s="30" t="s">
        <v>1371</v>
      </c>
      <c r="D39" s="13">
        <v>52352</v>
      </c>
      <c r="E39" s="14">
        <v>592.21</v>
      </c>
      <c r="F39" s="15">
        <v>8.6E-3</v>
      </c>
      <c r="G39" s="15"/>
    </row>
    <row r="40" spans="1:7" x14ac:dyDescent="0.25">
      <c r="A40" s="12" t="s">
        <v>1152</v>
      </c>
      <c r="B40" s="30" t="s">
        <v>1153</v>
      </c>
      <c r="C40" s="30" t="s">
        <v>1154</v>
      </c>
      <c r="D40" s="13">
        <v>255409</v>
      </c>
      <c r="E40" s="14">
        <v>590.25</v>
      </c>
      <c r="F40" s="15">
        <v>8.6E-3</v>
      </c>
      <c r="G40" s="15"/>
    </row>
    <row r="41" spans="1:7" x14ac:dyDescent="0.25">
      <c r="A41" s="12" t="s">
        <v>1459</v>
      </c>
      <c r="B41" s="30" t="s">
        <v>1460</v>
      </c>
      <c r="C41" s="30" t="s">
        <v>1266</v>
      </c>
      <c r="D41" s="13">
        <v>17237</v>
      </c>
      <c r="E41" s="14">
        <v>586.47</v>
      </c>
      <c r="F41" s="15">
        <v>8.6E-3</v>
      </c>
      <c r="G41" s="15"/>
    </row>
    <row r="42" spans="1:7" x14ac:dyDescent="0.25">
      <c r="A42" s="12" t="s">
        <v>1435</v>
      </c>
      <c r="B42" s="30" t="s">
        <v>1436</v>
      </c>
      <c r="C42" s="30" t="s">
        <v>1266</v>
      </c>
      <c r="D42" s="13">
        <v>15861</v>
      </c>
      <c r="E42" s="14">
        <v>582.96</v>
      </c>
      <c r="F42" s="15">
        <v>8.5000000000000006E-3</v>
      </c>
      <c r="G42" s="15"/>
    </row>
    <row r="43" spans="1:7" x14ac:dyDescent="0.25">
      <c r="A43" s="12" t="s">
        <v>1345</v>
      </c>
      <c r="B43" s="30" t="s">
        <v>1346</v>
      </c>
      <c r="C43" s="30" t="s">
        <v>1347</v>
      </c>
      <c r="D43" s="13">
        <v>19023</v>
      </c>
      <c r="E43" s="14">
        <v>581.14</v>
      </c>
      <c r="F43" s="15">
        <v>8.5000000000000006E-3</v>
      </c>
      <c r="G43" s="15"/>
    </row>
    <row r="44" spans="1:7" x14ac:dyDescent="0.25">
      <c r="A44" s="12" t="s">
        <v>1513</v>
      </c>
      <c r="B44" s="30" t="s">
        <v>1514</v>
      </c>
      <c r="C44" s="30" t="s">
        <v>1243</v>
      </c>
      <c r="D44" s="13">
        <v>11113</v>
      </c>
      <c r="E44" s="14">
        <v>578.16</v>
      </c>
      <c r="F44" s="15">
        <v>8.3999999999999995E-3</v>
      </c>
      <c r="G44" s="15"/>
    </row>
    <row r="45" spans="1:7" x14ac:dyDescent="0.25">
      <c r="A45" s="12" t="s">
        <v>1493</v>
      </c>
      <c r="B45" s="30" t="s">
        <v>1494</v>
      </c>
      <c r="C45" s="30" t="s">
        <v>1334</v>
      </c>
      <c r="D45" s="13">
        <v>2505</v>
      </c>
      <c r="E45" s="14">
        <v>556.21</v>
      </c>
      <c r="F45" s="15">
        <v>8.0999999999999996E-3</v>
      </c>
      <c r="G45" s="15"/>
    </row>
    <row r="46" spans="1:7" x14ac:dyDescent="0.25">
      <c r="A46" s="12" t="s">
        <v>1864</v>
      </c>
      <c r="B46" s="30" t="s">
        <v>1865</v>
      </c>
      <c r="C46" s="30" t="s">
        <v>1237</v>
      </c>
      <c r="D46" s="13">
        <v>43345</v>
      </c>
      <c r="E46" s="14">
        <v>546.05999999999995</v>
      </c>
      <c r="F46" s="15">
        <v>8.0000000000000002E-3</v>
      </c>
      <c r="G46" s="15"/>
    </row>
    <row r="47" spans="1:7" x14ac:dyDescent="0.25">
      <c r="A47" s="12" t="s">
        <v>1348</v>
      </c>
      <c r="B47" s="30" t="s">
        <v>1349</v>
      </c>
      <c r="C47" s="30" t="s">
        <v>1243</v>
      </c>
      <c r="D47" s="13">
        <v>43187</v>
      </c>
      <c r="E47" s="14">
        <v>538.24</v>
      </c>
      <c r="F47" s="15">
        <v>7.7999999999999996E-3</v>
      </c>
      <c r="G47" s="15"/>
    </row>
    <row r="48" spans="1:7" x14ac:dyDescent="0.25">
      <c r="A48" s="12" t="s">
        <v>1778</v>
      </c>
      <c r="B48" s="30" t="s">
        <v>1779</v>
      </c>
      <c r="C48" s="30" t="s">
        <v>1780</v>
      </c>
      <c r="D48" s="13">
        <v>1429</v>
      </c>
      <c r="E48" s="14">
        <v>533.15</v>
      </c>
      <c r="F48" s="15">
        <v>7.7999999999999996E-3</v>
      </c>
      <c r="G48" s="15"/>
    </row>
    <row r="49" spans="1:7" x14ac:dyDescent="0.25">
      <c r="A49" s="12" t="s">
        <v>1440</v>
      </c>
      <c r="B49" s="30" t="s">
        <v>1441</v>
      </c>
      <c r="C49" s="30" t="s">
        <v>1442</v>
      </c>
      <c r="D49" s="13">
        <v>45002</v>
      </c>
      <c r="E49" s="14">
        <v>489.08</v>
      </c>
      <c r="F49" s="15">
        <v>7.1000000000000004E-3</v>
      </c>
      <c r="G49" s="15"/>
    </row>
    <row r="50" spans="1:7" x14ac:dyDescent="0.25">
      <c r="A50" s="12" t="s">
        <v>1866</v>
      </c>
      <c r="B50" s="30" t="s">
        <v>1867</v>
      </c>
      <c r="C50" s="30" t="s">
        <v>1208</v>
      </c>
      <c r="D50" s="13">
        <v>32085</v>
      </c>
      <c r="E50" s="14">
        <v>485.72</v>
      </c>
      <c r="F50" s="15">
        <v>7.1000000000000004E-3</v>
      </c>
      <c r="G50" s="15"/>
    </row>
    <row r="51" spans="1:7" x14ac:dyDescent="0.25">
      <c r="A51" s="12" t="s">
        <v>1278</v>
      </c>
      <c r="B51" s="30" t="s">
        <v>1279</v>
      </c>
      <c r="C51" s="30" t="s">
        <v>1280</v>
      </c>
      <c r="D51" s="13">
        <v>24295</v>
      </c>
      <c r="E51" s="14">
        <v>477.14</v>
      </c>
      <c r="F51" s="15">
        <v>7.0000000000000001E-3</v>
      </c>
      <c r="G51" s="15"/>
    </row>
    <row r="52" spans="1:7" x14ac:dyDescent="0.25">
      <c r="A52" s="12" t="s">
        <v>1304</v>
      </c>
      <c r="B52" s="30" t="s">
        <v>1305</v>
      </c>
      <c r="C52" s="30" t="s">
        <v>1221</v>
      </c>
      <c r="D52" s="13">
        <v>194206</v>
      </c>
      <c r="E52" s="14">
        <v>460.66</v>
      </c>
      <c r="F52" s="15">
        <v>6.7000000000000002E-3</v>
      </c>
      <c r="G52" s="15"/>
    </row>
    <row r="53" spans="1:7" x14ac:dyDescent="0.25">
      <c r="A53" s="12" t="s">
        <v>1367</v>
      </c>
      <c r="B53" s="30" t="s">
        <v>1368</v>
      </c>
      <c r="C53" s="30" t="s">
        <v>1243</v>
      </c>
      <c r="D53" s="13">
        <v>7778</v>
      </c>
      <c r="E53" s="14">
        <v>450.96</v>
      </c>
      <c r="F53" s="15">
        <v>6.6E-3</v>
      </c>
      <c r="G53" s="15"/>
    </row>
    <row r="54" spans="1:7" x14ac:dyDescent="0.25">
      <c r="A54" s="12" t="s">
        <v>1419</v>
      </c>
      <c r="B54" s="30" t="s">
        <v>1420</v>
      </c>
      <c r="C54" s="30" t="s">
        <v>1280</v>
      </c>
      <c r="D54" s="13">
        <v>8079</v>
      </c>
      <c r="E54" s="14">
        <v>443.12</v>
      </c>
      <c r="F54" s="15">
        <v>6.4999999999999997E-3</v>
      </c>
      <c r="G54" s="15"/>
    </row>
    <row r="55" spans="1:7" x14ac:dyDescent="0.25">
      <c r="A55" s="12" t="s">
        <v>1310</v>
      </c>
      <c r="B55" s="30" t="s">
        <v>1311</v>
      </c>
      <c r="C55" s="30" t="s">
        <v>1237</v>
      </c>
      <c r="D55" s="13">
        <v>21566</v>
      </c>
      <c r="E55" s="14">
        <v>442.81</v>
      </c>
      <c r="F55" s="15">
        <v>6.4999999999999997E-3</v>
      </c>
      <c r="G55" s="15"/>
    </row>
    <row r="56" spans="1:7" x14ac:dyDescent="0.25">
      <c r="A56" s="12" t="s">
        <v>1306</v>
      </c>
      <c r="B56" s="30" t="s">
        <v>1307</v>
      </c>
      <c r="C56" s="30" t="s">
        <v>1157</v>
      </c>
      <c r="D56" s="13">
        <v>9466</v>
      </c>
      <c r="E56" s="14">
        <v>442.52</v>
      </c>
      <c r="F56" s="15">
        <v>6.4999999999999997E-3</v>
      </c>
      <c r="G56" s="15"/>
    </row>
    <row r="57" spans="1:7" x14ac:dyDescent="0.25">
      <c r="A57" s="12" t="s">
        <v>1164</v>
      </c>
      <c r="B57" s="30" t="s">
        <v>1868</v>
      </c>
      <c r="C57" s="30" t="s">
        <v>1166</v>
      </c>
      <c r="D57" s="13">
        <v>76605</v>
      </c>
      <c r="E57" s="14">
        <v>397.81</v>
      </c>
      <c r="F57" s="15">
        <v>5.7999999999999996E-3</v>
      </c>
      <c r="G57" s="15"/>
    </row>
    <row r="58" spans="1:7" x14ac:dyDescent="0.25">
      <c r="A58" s="12" t="s">
        <v>1267</v>
      </c>
      <c r="B58" s="30" t="s">
        <v>1268</v>
      </c>
      <c r="C58" s="30" t="s">
        <v>1169</v>
      </c>
      <c r="D58" s="13">
        <v>88179</v>
      </c>
      <c r="E58" s="14">
        <v>397.38</v>
      </c>
      <c r="F58" s="15">
        <v>5.7999999999999996E-3</v>
      </c>
      <c r="G58" s="15"/>
    </row>
    <row r="59" spans="1:7" x14ac:dyDescent="0.25">
      <c r="A59" s="12" t="s">
        <v>1295</v>
      </c>
      <c r="B59" s="30" t="s">
        <v>1296</v>
      </c>
      <c r="C59" s="30" t="s">
        <v>1240</v>
      </c>
      <c r="D59" s="13">
        <v>204686</v>
      </c>
      <c r="E59" s="14">
        <v>371.61</v>
      </c>
      <c r="F59" s="15">
        <v>5.4000000000000003E-3</v>
      </c>
      <c r="G59" s="15"/>
    </row>
    <row r="60" spans="1:7" x14ac:dyDescent="0.25">
      <c r="A60" s="12" t="s">
        <v>1813</v>
      </c>
      <c r="B60" s="30" t="s">
        <v>1814</v>
      </c>
      <c r="C60" s="30" t="s">
        <v>1237</v>
      </c>
      <c r="D60" s="13">
        <v>10576</v>
      </c>
      <c r="E60" s="14">
        <v>371.04</v>
      </c>
      <c r="F60" s="15">
        <v>5.4000000000000003E-3</v>
      </c>
      <c r="G60" s="15"/>
    </row>
    <row r="61" spans="1:7" x14ac:dyDescent="0.25">
      <c r="A61" s="12" t="s">
        <v>1471</v>
      </c>
      <c r="B61" s="30" t="s">
        <v>1472</v>
      </c>
      <c r="C61" s="30" t="s">
        <v>1473</v>
      </c>
      <c r="D61" s="13">
        <v>1373</v>
      </c>
      <c r="E61" s="14">
        <v>364.95</v>
      </c>
      <c r="F61" s="15">
        <v>5.3E-3</v>
      </c>
      <c r="G61" s="15"/>
    </row>
    <row r="62" spans="1:7" x14ac:dyDescent="0.25">
      <c r="A62" s="12" t="s">
        <v>1209</v>
      </c>
      <c r="B62" s="30" t="s">
        <v>1210</v>
      </c>
      <c r="C62" s="30" t="s">
        <v>1211</v>
      </c>
      <c r="D62" s="13">
        <v>173956</v>
      </c>
      <c r="E62" s="14">
        <v>364.7</v>
      </c>
      <c r="F62" s="15">
        <v>5.3E-3</v>
      </c>
      <c r="G62" s="15"/>
    </row>
    <row r="63" spans="1:7" x14ac:dyDescent="0.25">
      <c r="A63" s="12" t="s">
        <v>1332</v>
      </c>
      <c r="B63" s="30" t="s">
        <v>1333</v>
      </c>
      <c r="C63" s="30" t="s">
        <v>1334</v>
      </c>
      <c r="D63" s="13">
        <v>355965</v>
      </c>
      <c r="E63" s="14">
        <v>362.91</v>
      </c>
      <c r="F63" s="15">
        <v>5.3E-3</v>
      </c>
      <c r="G63" s="15"/>
    </row>
    <row r="64" spans="1:7" x14ac:dyDescent="0.25">
      <c r="A64" s="12" t="s">
        <v>1869</v>
      </c>
      <c r="B64" s="30" t="s">
        <v>1870</v>
      </c>
      <c r="C64" s="30" t="s">
        <v>1249</v>
      </c>
      <c r="D64" s="13">
        <v>15903</v>
      </c>
      <c r="E64" s="14">
        <v>356.97</v>
      </c>
      <c r="F64" s="15">
        <v>5.1999999999999998E-3</v>
      </c>
      <c r="G64" s="15"/>
    </row>
    <row r="65" spans="1:7" x14ac:dyDescent="0.25">
      <c r="A65" s="12" t="s">
        <v>1791</v>
      </c>
      <c r="B65" s="30" t="s">
        <v>1792</v>
      </c>
      <c r="C65" s="30" t="s">
        <v>1334</v>
      </c>
      <c r="D65" s="13">
        <v>55092</v>
      </c>
      <c r="E65" s="14">
        <v>355.07</v>
      </c>
      <c r="F65" s="15">
        <v>5.1999999999999998E-3</v>
      </c>
      <c r="G65" s="15"/>
    </row>
    <row r="66" spans="1:7" x14ac:dyDescent="0.25">
      <c r="A66" s="12" t="s">
        <v>1509</v>
      </c>
      <c r="B66" s="30" t="s">
        <v>1510</v>
      </c>
      <c r="C66" s="30" t="s">
        <v>1334</v>
      </c>
      <c r="D66" s="13">
        <v>272</v>
      </c>
      <c r="E66" s="14">
        <v>352.46</v>
      </c>
      <c r="F66" s="15">
        <v>5.1000000000000004E-3</v>
      </c>
      <c r="G66" s="15"/>
    </row>
    <row r="67" spans="1:7" x14ac:dyDescent="0.25">
      <c r="A67" s="12" t="s">
        <v>1417</v>
      </c>
      <c r="B67" s="30" t="s">
        <v>1418</v>
      </c>
      <c r="C67" s="30" t="s">
        <v>1208</v>
      </c>
      <c r="D67" s="13">
        <v>27352</v>
      </c>
      <c r="E67" s="14">
        <v>348.1</v>
      </c>
      <c r="F67" s="15">
        <v>5.1000000000000004E-3</v>
      </c>
      <c r="G67" s="15"/>
    </row>
    <row r="68" spans="1:7" x14ac:dyDescent="0.25">
      <c r="A68" s="12" t="s">
        <v>1322</v>
      </c>
      <c r="B68" s="30" t="s">
        <v>1323</v>
      </c>
      <c r="C68" s="30" t="s">
        <v>1208</v>
      </c>
      <c r="D68" s="13">
        <v>5480</v>
      </c>
      <c r="E68" s="14">
        <v>344.96</v>
      </c>
      <c r="F68" s="15">
        <v>5.0000000000000001E-3</v>
      </c>
      <c r="G68" s="15"/>
    </row>
    <row r="69" spans="1:7" x14ac:dyDescent="0.25">
      <c r="A69" s="12" t="s">
        <v>1363</v>
      </c>
      <c r="B69" s="30" t="s">
        <v>1364</v>
      </c>
      <c r="C69" s="30" t="s">
        <v>1154</v>
      </c>
      <c r="D69" s="13">
        <v>20929</v>
      </c>
      <c r="E69" s="14">
        <v>334.64</v>
      </c>
      <c r="F69" s="15">
        <v>4.8999999999999998E-3</v>
      </c>
      <c r="G69" s="15"/>
    </row>
    <row r="70" spans="1:7" x14ac:dyDescent="0.25">
      <c r="A70" s="12" t="s">
        <v>1491</v>
      </c>
      <c r="B70" s="30" t="s">
        <v>1492</v>
      </c>
      <c r="C70" s="30" t="s">
        <v>1243</v>
      </c>
      <c r="D70" s="13">
        <v>1332</v>
      </c>
      <c r="E70" s="14">
        <v>304.38</v>
      </c>
      <c r="F70" s="15">
        <v>4.4000000000000003E-3</v>
      </c>
      <c r="G70" s="15"/>
    </row>
    <row r="71" spans="1:7" x14ac:dyDescent="0.25">
      <c r="A71" s="12" t="s">
        <v>1431</v>
      </c>
      <c r="B71" s="30" t="s">
        <v>1432</v>
      </c>
      <c r="C71" s="30" t="s">
        <v>1234</v>
      </c>
      <c r="D71" s="13">
        <v>26054</v>
      </c>
      <c r="E71" s="14">
        <v>291.22000000000003</v>
      </c>
      <c r="F71" s="15">
        <v>4.1999999999999997E-3</v>
      </c>
      <c r="G71" s="15"/>
    </row>
    <row r="72" spans="1:7" x14ac:dyDescent="0.25">
      <c r="A72" s="12" t="s">
        <v>1425</v>
      </c>
      <c r="B72" s="30" t="s">
        <v>1426</v>
      </c>
      <c r="C72" s="30" t="s">
        <v>1169</v>
      </c>
      <c r="D72" s="13">
        <v>224092</v>
      </c>
      <c r="E72" s="14">
        <v>290.98</v>
      </c>
      <c r="F72" s="15">
        <v>4.1999999999999997E-3</v>
      </c>
      <c r="G72" s="15"/>
    </row>
    <row r="73" spans="1:7" x14ac:dyDescent="0.25">
      <c r="A73" s="12" t="s">
        <v>1247</v>
      </c>
      <c r="B73" s="30" t="s">
        <v>1248</v>
      </c>
      <c r="C73" s="30" t="s">
        <v>1249</v>
      </c>
      <c r="D73" s="13">
        <v>39889</v>
      </c>
      <c r="E73" s="14">
        <v>289.75</v>
      </c>
      <c r="F73" s="15">
        <v>4.1999999999999997E-3</v>
      </c>
      <c r="G73" s="15"/>
    </row>
    <row r="74" spans="1:7" x14ac:dyDescent="0.25">
      <c r="A74" s="12" t="s">
        <v>1409</v>
      </c>
      <c r="B74" s="30" t="s">
        <v>1410</v>
      </c>
      <c r="C74" s="30" t="s">
        <v>1408</v>
      </c>
      <c r="D74" s="13">
        <v>20360</v>
      </c>
      <c r="E74" s="14">
        <v>289.13</v>
      </c>
      <c r="F74" s="15">
        <v>4.1999999999999997E-3</v>
      </c>
      <c r="G74" s="15"/>
    </row>
    <row r="75" spans="1:7" x14ac:dyDescent="0.25">
      <c r="A75" s="12" t="s">
        <v>1232</v>
      </c>
      <c r="B75" s="30" t="s">
        <v>1233</v>
      </c>
      <c r="C75" s="30" t="s">
        <v>1234</v>
      </c>
      <c r="D75" s="13">
        <v>16099</v>
      </c>
      <c r="E75" s="14">
        <v>287.39</v>
      </c>
      <c r="F75" s="15">
        <v>4.1999999999999997E-3</v>
      </c>
      <c r="G75" s="15"/>
    </row>
    <row r="76" spans="1:7" x14ac:dyDescent="0.25">
      <c r="A76" s="12" t="s">
        <v>1476</v>
      </c>
      <c r="B76" s="30" t="s">
        <v>1477</v>
      </c>
      <c r="C76" s="30" t="s">
        <v>1259</v>
      </c>
      <c r="D76" s="13">
        <v>960</v>
      </c>
      <c r="E76" s="14">
        <v>275.07</v>
      </c>
      <c r="F76" s="15">
        <v>4.0000000000000001E-3</v>
      </c>
      <c r="G76" s="15"/>
    </row>
    <row r="77" spans="1:7" x14ac:dyDescent="0.25">
      <c r="A77" s="12" t="s">
        <v>1328</v>
      </c>
      <c r="B77" s="30" t="s">
        <v>1329</v>
      </c>
      <c r="C77" s="30" t="s">
        <v>1243</v>
      </c>
      <c r="D77" s="13">
        <v>6231</v>
      </c>
      <c r="E77" s="14">
        <v>243.25</v>
      </c>
      <c r="F77" s="15">
        <v>3.5000000000000001E-3</v>
      </c>
      <c r="G77" s="15"/>
    </row>
    <row r="78" spans="1:7" x14ac:dyDescent="0.25">
      <c r="A78" s="12" t="s">
        <v>1437</v>
      </c>
      <c r="B78" s="30" t="s">
        <v>1438</v>
      </c>
      <c r="C78" s="30" t="s">
        <v>1439</v>
      </c>
      <c r="D78" s="13">
        <v>605</v>
      </c>
      <c r="E78" s="14">
        <v>233</v>
      </c>
      <c r="F78" s="15">
        <v>3.3999999999999998E-3</v>
      </c>
      <c r="G78" s="15"/>
    </row>
    <row r="79" spans="1:7" x14ac:dyDescent="0.25">
      <c r="A79" s="12" t="s">
        <v>1821</v>
      </c>
      <c r="B79" s="30" t="s">
        <v>1822</v>
      </c>
      <c r="C79" s="30" t="s">
        <v>1203</v>
      </c>
      <c r="D79" s="13">
        <v>60807</v>
      </c>
      <c r="E79" s="14">
        <v>126.66</v>
      </c>
      <c r="F79" s="15">
        <v>1.8E-3</v>
      </c>
      <c r="G79" s="15"/>
    </row>
    <row r="80" spans="1:7" x14ac:dyDescent="0.25">
      <c r="A80" s="12" t="s">
        <v>1871</v>
      </c>
      <c r="B80" s="30" t="s">
        <v>1872</v>
      </c>
      <c r="C80" s="30" t="s">
        <v>1280</v>
      </c>
      <c r="D80" s="13">
        <v>2283</v>
      </c>
      <c r="E80" s="14">
        <v>20.149999999999999</v>
      </c>
      <c r="F80" s="15">
        <v>2.9999999999999997E-4</v>
      </c>
      <c r="G80" s="15"/>
    </row>
    <row r="81" spans="1:7" x14ac:dyDescent="0.25">
      <c r="A81" s="12" t="s">
        <v>1823</v>
      </c>
      <c r="B81" s="30" t="s">
        <v>1824</v>
      </c>
      <c r="C81" s="30" t="s">
        <v>1243</v>
      </c>
      <c r="D81" s="13">
        <v>3295</v>
      </c>
      <c r="E81" s="14">
        <v>17.84</v>
      </c>
      <c r="F81" s="15">
        <v>2.9999999999999997E-4</v>
      </c>
      <c r="G81" s="15"/>
    </row>
    <row r="82" spans="1:7" x14ac:dyDescent="0.25">
      <c r="A82" s="12" t="s">
        <v>1873</v>
      </c>
      <c r="B82" s="30" t="s">
        <v>1874</v>
      </c>
      <c r="C82" s="30" t="s">
        <v>1875</v>
      </c>
      <c r="D82" s="13">
        <v>1139</v>
      </c>
      <c r="E82" s="14">
        <v>3.97</v>
      </c>
      <c r="F82" s="15">
        <v>1E-4</v>
      </c>
      <c r="G82" s="15"/>
    </row>
    <row r="83" spans="1:7" x14ac:dyDescent="0.25">
      <c r="A83" s="16" t="s">
        <v>126</v>
      </c>
      <c r="B83" s="31"/>
      <c r="C83" s="31"/>
      <c r="D83" s="17"/>
      <c r="E83" s="37">
        <v>67276.7</v>
      </c>
      <c r="F83" s="38">
        <v>0.98089999999999999</v>
      </c>
      <c r="G83" s="20"/>
    </row>
    <row r="84" spans="1:7" x14ac:dyDescent="0.25">
      <c r="A84" s="16" t="s">
        <v>1527</v>
      </c>
      <c r="B84" s="30"/>
      <c r="C84" s="30"/>
      <c r="D84" s="13"/>
      <c r="E84" s="14"/>
      <c r="F84" s="15"/>
      <c r="G84" s="15"/>
    </row>
    <row r="85" spans="1:7" x14ac:dyDescent="0.25">
      <c r="A85" s="16" t="s">
        <v>126</v>
      </c>
      <c r="B85" s="30"/>
      <c r="C85" s="30"/>
      <c r="D85" s="13"/>
      <c r="E85" s="39" t="s">
        <v>118</v>
      </c>
      <c r="F85" s="40" t="s">
        <v>118</v>
      </c>
      <c r="G85" s="15"/>
    </row>
    <row r="86" spans="1:7" x14ac:dyDescent="0.25">
      <c r="A86" s="21" t="s">
        <v>158</v>
      </c>
      <c r="B86" s="32"/>
      <c r="C86" s="32"/>
      <c r="D86" s="22"/>
      <c r="E86" s="27">
        <v>67276.7</v>
      </c>
      <c r="F86" s="28">
        <v>0.98089999999999999</v>
      </c>
      <c r="G86" s="20"/>
    </row>
    <row r="87" spans="1:7" x14ac:dyDescent="0.25">
      <c r="A87" s="12"/>
      <c r="B87" s="30"/>
      <c r="C87" s="30"/>
      <c r="D87" s="13"/>
      <c r="E87" s="14"/>
      <c r="F87" s="15"/>
      <c r="G87" s="15"/>
    </row>
    <row r="88" spans="1:7" x14ac:dyDescent="0.25">
      <c r="A88" s="16" t="s">
        <v>1528</v>
      </c>
      <c r="B88" s="30"/>
      <c r="C88" s="30"/>
      <c r="D88" s="13"/>
      <c r="E88" s="14"/>
      <c r="F88" s="15"/>
      <c r="G88" s="15"/>
    </row>
    <row r="89" spans="1:7" x14ac:dyDescent="0.25">
      <c r="A89" s="16" t="s">
        <v>1529</v>
      </c>
      <c r="B89" s="30"/>
      <c r="C89" s="30"/>
      <c r="D89" s="13"/>
      <c r="E89" s="14"/>
      <c r="F89" s="15"/>
      <c r="G89" s="15"/>
    </row>
    <row r="90" spans="1:7" x14ac:dyDescent="0.25">
      <c r="A90" s="12" t="s">
        <v>1876</v>
      </c>
      <c r="B90" s="30"/>
      <c r="C90" s="30" t="s">
        <v>1877</v>
      </c>
      <c r="D90" s="13">
        <v>1000</v>
      </c>
      <c r="E90" s="14">
        <v>218.86</v>
      </c>
      <c r="F90" s="15">
        <v>3.1909999999999998E-3</v>
      </c>
      <c r="G90" s="15"/>
    </row>
    <row r="91" spans="1:7" x14ac:dyDescent="0.25">
      <c r="A91" s="12" t="s">
        <v>1878</v>
      </c>
      <c r="B91" s="30"/>
      <c r="C91" s="30" t="s">
        <v>1877</v>
      </c>
      <c r="D91" s="13">
        <v>420</v>
      </c>
      <c r="E91" s="14">
        <v>204.24</v>
      </c>
      <c r="F91" s="15">
        <v>2.9780000000000002E-3</v>
      </c>
      <c r="G91" s="15"/>
    </row>
    <row r="92" spans="1:7" x14ac:dyDescent="0.25">
      <c r="A92" s="16" t="s">
        <v>126</v>
      </c>
      <c r="B92" s="31"/>
      <c r="C92" s="31"/>
      <c r="D92" s="17"/>
      <c r="E92" s="37">
        <v>423.1</v>
      </c>
      <c r="F92" s="38">
        <v>6.169E-3</v>
      </c>
      <c r="G92" s="20"/>
    </row>
    <row r="93" spans="1:7" x14ac:dyDescent="0.25">
      <c r="A93" s="12"/>
      <c r="B93" s="30"/>
      <c r="C93" s="30"/>
      <c r="D93" s="13"/>
      <c r="E93" s="14"/>
      <c r="F93" s="15"/>
      <c r="G93" s="15"/>
    </row>
    <row r="94" spans="1:7" x14ac:dyDescent="0.25">
      <c r="A94" s="12"/>
      <c r="B94" s="30"/>
      <c r="C94" s="30"/>
      <c r="D94" s="13"/>
      <c r="E94" s="14"/>
      <c r="F94" s="15"/>
      <c r="G94" s="15"/>
    </row>
    <row r="95" spans="1:7" x14ac:dyDescent="0.25">
      <c r="A95" s="12"/>
      <c r="B95" s="30"/>
      <c r="C95" s="30"/>
      <c r="D95" s="13"/>
      <c r="E95" s="14"/>
      <c r="F95" s="15"/>
      <c r="G95" s="15"/>
    </row>
    <row r="96" spans="1:7" x14ac:dyDescent="0.25">
      <c r="A96" s="21" t="s">
        <v>158</v>
      </c>
      <c r="B96" s="32"/>
      <c r="C96" s="32"/>
      <c r="D96" s="22"/>
      <c r="E96" s="18">
        <v>423.1</v>
      </c>
      <c r="F96" s="19">
        <v>6.169E-3</v>
      </c>
      <c r="G96" s="20"/>
    </row>
    <row r="97" spans="1:7" x14ac:dyDescent="0.25">
      <c r="A97" s="12"/>
      <c r="B97" s="30"/>
      <c r="C97" s="30"/>
      <c r="D97" s="13"/>
      <c r="E97" s="14"/>
      <c r="F97" s="15"/>
      <c r="G97" s="15"/>
    </row>
    <row r="98" spans="1:7" x14ac:dyDescent="0.25">
      <c r="A98" s="16" t="s">
        <v>119</v>
      </c>
      <c r="B98" s="30"/>
      <c r="C98" s="30"/>
      <c r="D98" s="13"/>
      <c r="E98" s="14"/>
      <c r="F98" s="15"/>
      <c r="G98" s="15"/>
    </row>
    <row r="99" spans="1:7" x14ac:dyDescent="0.25">
      <c r="A99" s="12"/>
      <c r="B99" s="30"/>
      <c r="C99" s="30"/>
      <c r="D99" s="13"/>
      <c r="E99" s="14"/>
      <c r="F99" s="15"/>
      <c r="G99" s="15"/>
    </row>
    <row r="100" spans="1:7" x14ac:dyDescent="0.25">
      <c r="A100" s="16" t="s">
        <v>120</v>
      </c>
      <c r="B100" s="30"/>
      <c r="C100" s="30"/>
      <c r="D100" s="13"/>
      <c r="E100" s="14"/>
      <c r="F100" s="15"/>
      <c r="G100" s="15"/>
    </row>
    <row r="101" spans="1:7" x14ac:dyDescent="0.25">
      <c r="A101" s="12" t="s">
        <v>1729</v>
      </c>
      <c r="B101" s="30" t="s">
        <v>1730</v>
      </c>
      <c r="C101" s="30" t="s">
        <v>123</v>
      </c>
      <c r="D101" s="13">
        <v>200000</v>
      </c>
      <c r="E101" s="14">
        <v>199.89</v>
      </c>
      <c r="F101" s="15">
        <v>2.8999999999999998E-3</v>
      </c>
      <c r="G101" s="15">
        <v>6.8537000000000001E-2</v>
      </c>
    </row>
    <row r="102" spans="1:7" x14ac:dyDescent="0.25">
      <c r="A102" s="12" t="s">
        <v>1879</v>
      </c>
      <c r="B102" s="30" t="s">
        <v>1880</v>
      </c>
      <c r="C102" s="30" t="s">
        <v>123</v>
      </c>
      <c r="D102" s="13">
        <v>200000</v>
      </c>
      <c r="E102" s="14">
        <v>199.37</v>
      </c>
      <c r="F102" s="15">
        <v>2.8999999999999998E-3</v>
      </c>
      <c r="G102" s="15">
        <v>6.8192000000000003E-2</v>
      </c>
    </row>
    <row r="103" spans="1:7" x14ac:dyDescent="0.25">
      <c r="A103" s="16" t="s">
        <v>126</v>
      </c>
      <c r="B103" s="31"/>
      <c r="C103" s="31"/>
      <c r="D103" s="17"/>
      <c r="E103" s="37">
        <v>399.26</v>
      </c>
      <c r="F103" s="38">
        <v>5.7999999999999996E-3</v>
      </c>
      <c r="G103" s="20"/>
    </row>
    <row r="104" spans="1:7" x14ac:dyDescent="0.25">
      <c r="A104" s="12"/>
      <c r="B104" s="30"/>
      <c r="C104" s="30"/>
      <c r="D104" s="13"/>
      <c r="E104" s="14"/>
      <c r="F104" s="15"/>
      <c r="G104" s="15"/>
    </row>
    <row r="105" spans="1:7" x14ac:dyDescent="0.25">
      <c r="A105" s="21" t="s">
        <v>158</v>
      </c>
      <c r="B105" s="32"/>
      <c r="C105" s="32"/>
      <c r="D105" s="22"/>
      <c r="E105" s="18">
        <v>399.26</v>
      </c>
      <c r="F105" s="19">
        <v>5.7999999999999996E-3</v>
      </c>
      <c r="G105" s="20"/>
    </row>
    <row r="106" spans="1:7" x14ac:dyDescent="0.25">
      <c r="A106" s="12"/>
      <c r="B106" s="30"/>
      <c r="C106" s="30"/>
      <c r="D106" s="13"/>
      <c r="E106" s="14"/>
      <c r="F106" s="15"/>
      <c r="G106" s="15"/>
    </row>
    <row r="107" spans="1:7" x14ac:dyDescent="0.25">
      <c r="A107" s="12"/>
      <c r="B107" s="30"/>
      <c r="C107" s="30"/>
      <c r="D107" s="13"/>
      <c r="E107" s="14"/>
      <c r="F107" s="15"/>
      <c r="G107" s="15"/>
    </row>
    <row r="108" spans="1:7" x14ac:dyDescent="0.25">
      <c r="A108" s="16" t="s">
        <v>162</v>
      </c>
      <c r="B108" s="30"/>
      <c r="C108" s="30"/>
      <c r="D108" s="13"/>
      <c r="E108" s="14"/>
      <c r="F108" s="15"/>
      <c r="G108" s="15"/>
    </row>
    <row r="109" spans="1:7" x14ac:dyDescent="0.25">
      <c r="A109" s="12" t="s">
        <v>163</v>
      </c>
      <c r="B109" s="30"/>
      <c r="C109" s="30"/>
      <c r="D109" s="13"/>
      <c r="E109" s="14">
        <v>1609.1</v>
      </c>
      <c r="F109" s="15">
        <v>2.35E-2</v>
      </c>
      <c r="G109" s="15">
        <v>6.7793000000000006E-2</v>
      </c>
    </row>
    <row r="110" spans="1:7" x14ac:dyDescent="0.25">
      <c r="A110" s="16" t="s">
        <v>126</v>
      </c>
      <c r="B110" s="31"/>
      <c r="C110" s="31"/>
      <c r="D110" s="17"/>
      <c r="E110" s="37">
        <v>1609.1</v>
      </c>
      <c r="F110" s="38">
        <v>2.35E-2</v>
      </c>
      <c r="G110" s="20"/>
    </row>
    <row r="111" spans="1:7" x14ac:dyDescent="0.25">
      <c r="A111" s="12"/>
      <c r="B111" s="30"/>
      <c r="C111" s="30"/>
      <c r="D111" s="13"/>
      <c r="E111" s="14"/>
      <c r="F111" s="15"/>
      <c r="G111" s="15"/>
    </row>
    <row r="112" spans="1:7" x14ac:dyDescent="0.25">
      <c r="A112" s="21" t="s">
        <v>158</v>
      </c>
      <c r="B112" s="32"/>
      <c r="C112" s="32"/>
      <c r="D112" s="22"/>
      <c r="E112" s="18">
        <v>1609.1</v>
      </c>
      <c r="F112" s="19">
        <v>2.35E-2</v>
      </c>
      <c r="G112" s="20"/>
    </row>
    <row r="113" spans="1:7" x14ac:dyDescent="0.25">
      <c r="A113" s="12" t="s">
        <v>164</v>
      </c>
      <c r="B113" s="30"/>
      <c r="C113" s="30"/>
      <c r="D113" s="13"/>
      <c r="E113" s="14">
        <v>0.89659679999999997</v>
      </c>
      <c r="F113" s="15">
        <v>1.2999999999999999E-5</v>
      </c>
      <c r="G113" s="15"/>
    </row>
    <row r="114" spans="1:7" x14ac:dyDescent="0.25">
      <c r="A114" s="12" t="s">
        <v>165</v>
      </c>
      <c r="B114" s="30"/>
      <c r="C114" s="30"/>
      <c r="D114" s="13"/>
      <c r="E114" s="23">
        <v>-717.58659680000005</v>
      </c>
      <c r="F114" s="24">
        <v>-1.0213E-2</v>
      </c>
      <c r="G114" s="15">
        <v>6.7793000000000006E-2</v>
      </c>
    </row>
    <row r="115" spans="1:7" x14ac:dyDescent="0.25">
      <c r="A115" s="25" t="s">
        <v>166</v>
      </c>
      <c r="B115" s="33"/>
      <c r="C115" s="33"/>
      <c r="D115" s="26"/>
      <c r="E115" s="27">
        <v>68568.37</v>
      </c>
      <c r="F115" s="28">
        <v>1</v>
      </c>
      <c r="G115" s="28"/>
    </row>
    <row r="117" spans="1:7" x14ac:dyDescent="0.25">
      <c r="A117" s="1" t="s">
        <v>1759</v>
      </c>
    </row>
    <row r="120" spans="1:7" x14ac:dyDescent="0.25">
      <c r="A120" s="1" t="s">
        <v>169</v>
      </c>
    </row>
    <row r="121" spans="1:7" x14ac:dyDescent="0.25">
      <c r="A121" s="47" t="s">
        <v>170</v>
      </c>
      <c r="B121" s="34" t="s">
        <v>118</v>
      </c>
    </row>
    <row r="122" spans="1:7" x14ac:dyDescent="0.25">
      <c r="A122" t="s">
        <v>171</v>
      </c>
    </row>
    <row r="123" spans="1:7" x14ac:dyDescent="0.25">
      <c r="A123" t="s">
        <v>172</v>
      </c>
      <c r="B123" t="s">
        <v>173</v>
      </c>
      <c r="C123" t="s">
        <v>173</v>
      </c>
    </row>
    <row r="124" spans="1:7" x14ac:dyDescent="0.25">
      <c r="B124" s="48">
        <v>45260</v>
      </c>
      <c r="C124" s="48">
        <v>45289</v>
      </c>
    </row>
    <row r="125" spans="1:7" x14ac:dyDescent="0.25">
      <c r="A125" t="s">
        <v>177</v>
      </c>
      <c r="B125">
        <v>74.03</v>
      </c>
      <c r="C125">
        <v>79.400000000000006</v>
      </c>
      <c r="E125" s="2"/>
    </row>
    <row r="126" spans="1:7" x14ac:dyDescent="0.25">
      <c r="A126" t="s">
        <v>178</v>
      </c>
      <c r="B126">
        <v>32.54</v>
      </c>
      <c r="C126">
        <v>34.909999999999997</v>
      </c>
      <c r="E126" s="2"/>
    </row>
    <row r="127" spans="1:7" x14ac:dyDescent="0.25">
      <c r="A127" t="s">
        <v>1881</v>
      </c>
      <c r="B127">
        <v>66.52</v>
      </c>
      <c r="C127">
        <v>71.260000000000005</v>
      </c>
      <c r="E127" s="2"/>
    </row>
    <row r="128" spans="1:7" x14ac:dyDescent="0.25">
      <c r="A128" t="s">
        <v>1882</v>
      </c>
      <c r="B128">
        <v>67.31</v>
      </c>
      <c r="C128">
        <v>72.11</v>
      </c>
      <c r="E128" s="2"/>
    </row>
    <row r="129" spans="1:5" x14ac:dyDescent="0.25">
      <c r="A129" t="s">
        <v>1883</v>
      </c>
      <c r="B129">
        <v>65.650000000000006</v>
      </c>
      <c r="C129">
        <v>70.33</v>
      </c>
      <c r="E129" s="2"/>
    </row>
    <row r="130" spans="1:5" x14ac:dyDescent="0.25">
      <c r="A130" t="s">
        <v>1884</v>
      </c>
      <c r="B130">
        <v>53.66</v>
      </c>
      <c r="C130">
        <v>57.48</v>
      </c>
      <c r="E130" s="2"/>
    </row>
    <row r="131" spans="1:5" x14ac:dyDescent="0.25">
      <c r="A131" t="s">
        <v>651</v>
      </c>
      <c r="B131">
        <v>66.12</v>
      </c>
      <c r="C131">
        <v>70.83</v>
      </c>
      <c r="E131" s="2"/>
    </row>
    <row r="132" spans="1:5" x14ac:dyDescent="0.25">
      <c r="A132" t="s">
        <v>652</v>
      </c>
      <c r="B132">
        <v>24.23</v>
      </c>
      <c r="C132">
        <v>25.96</v>
      </c>
      <c r="E132" s="2"/>
    </row>
    <row r="133" spans="1:5" x14ac:dyDescent="0.25">
      <c r="E133" s="2"/>
    </row>
    <row r="134" spans="1:5" x14ac:dyDescent="0.25">
      <c r="A134" t="s">
        <v>188</v>
      </c>
      <c r="B134" s="34" t="s">
        <v>118</v>
      </c>
    </row>
    <row r="135" spans="1:5" x14ac:dyDescent="0.25">
      <c r="A135" t="s">
        <v>189</v>
      </c>
      <c r="B135" s="34" t="s">
        <v>118</v>
      </c>
    </row>
    <row r="136" spans="1:5" ht="30" customHeight="1" x14ac:dyDescent="0.25">
      <c r="A136" s="47" t="s">
        <v>190</v>
      </c>
      <c r="B136" s="34" t="s">
        <v>118</v>
      </c>
    </row>
    <row r="137" spans="1:5" ht="30" customHeight="1" x14ac:dyDescent="0.25">
      <c r="A137" s="47" t="s">
        <v>191</v>
      </c>
      <c r="B137" s="34" t="s">
        <v>118</v>
      </c>
    </row>
    <row r="138" spans="1:5" x14ac:dyDescent="0.25">
      <c r="A138" t="s">
        <v>1760</v>
      </c>
      <c r="B138" s="49">
        <v>1.498097</v>
      </c>
    </row>
    <row r="139" spans="1:5" ht="45" customHeight="1" x14ac:dyDescent="0.25">
      <c r="A139" s="47" t="s">
        <v>193</v>
      </c>
      <c r="B139" s="34">
        <v>423.10046</v>
      </c>
    </row>
    <row r="140" spans="1:5" ht="30" customHeight="1" x14ac:dyDescent="0.25">
      <c r="A140" s="47" t="s">
        <v>194</v>
      </c>
      <c r="B140" s="34" t="s">
        <v>118</v>
      </c>
    </row>
    <row r="141" spans="1:5" ht="30" customHeight="1" x14ac:dyDescent="0.25">
      <c r="A141" s="47" t="s">
        <v>195</v>
      </c>
      <c r="B141" s="34" t="s">
        <v>118</v>
      </c>
    </row>
    <row r="142" spans="1:5" x14ac:dyDescent="0.25">
      <c r="A142" t="s">
        <v>196</v>
      </c>
      <c r="B142" s="34" t="s">
        <v>118</v>
      </c>
    </row>
    <row r="143" spans="1:5" x14ac:dyDescent="0.25">
      <c r="A143" t="s">
        <v>197</v>
      </c>
      <c r="B143" s="34" t="s">
        <v>118</v>
      </c>
    </row>
    <row r="145" spans="1:4" ht="69.95" customHeight="1" x14ac:dyDescent="0.25">
      <c r="A145" s="72" t="s">
        <v>207</v>
      </c>
      <c r="B145" s="72" t="s">
        <v>208</v>
      </c>
      <c r="C145" s="72" t="s">
        <v>5</v>
      </c>
      <c r="D145" s="72" t="s">
        <v>6</v>
      </c>
    </row>
    <row r="146" spans="1:4" ht="69.95" customHeight="1" x14ac:dyDescent="0.25">
      <c r="A146" s="72" t="s">
        <v>1885</v>
      </c>
      <c r="B146" s="72"/>
      <c r="C146" s="72" t="s">
        <v>53</v>
      </c>
      <c r="D146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114"/>
  <sheetViews>
    <sheetView showGridLines="0" workbookViewId="0">
      <pane ySplit="4" topLeftCell="A5" activePane="bottomLeft" state="frozen"/>
      <selection pane="bottomLeft" activeCell="B81" sqref="B81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4" t="s">
        <v>1886</v>
      </c>
      <c r="B1" s="75"/>
      <c r="C1" s="75"/>
      <c r="D1" s="75"/>
      <c r="E1" s="75"/>
      <c r="F1" s="75"/>
      <c r="G1" s="76"/>
      <c r="H1" s="51" t="str">
        <f>HYPERLINK("[EDEL_Portfolio Monthly Notes 31-Dec-2023.xlsx]Index!A1","Index")</f>
        <v>Index</v>
      </c>
    </row>
    <row r="2" spans="1:8" ht="19.5" customHeight="1" x14ac:dyDescent="0.25">
      <c r="A2" s="74" t="s">
        <v>1887</v>
      </c>
      <c r="B2" s="75"/>
      <c r="C2" s="75"/>
      <c r="D2" s="75"/>
      <c r="E2" s="75"/>
      <c r="F2" s="75"/>
      <c r="G2" s="76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1148</v>
      </c>
      <c r="B7" s="30"/>
      <c r="C7" s="30"/>
      <c r="D7" s="13"/>
      <c r="E7" s="14"/>
      <c r="F7" s="15"/>
      <c r="G7" s="15"/>
    </row>
    <row r="8" spans="1:8" x14ac:dyDescent="0.25">
      <c r="A8" s="12" t="s">
        <v>1184</v>
      </c>
      <c r="B8" s="30" t="s">
        <v>1185</v>
      </c>
      <c r="C8" s="30" t="s">
        <v>1154</v>
      </c>
      <c r="D8" s="13">
        <v>696011</v>
      </c>
      <c r="E8" s="14">
        <v>11896.57</v>
      </c>
      <c r="F8" s="15">
        <v>7.6899999999999996E-2</v>
      </c>
      <c r="G8" s="15"/>
    </row>
    <row r="9" spans="1:8" x14ac:dyDescent="0.25">
      <c r="A9" s="12" t="s">
        <v>1447</v>
      </c>
      <c r="B9" s="30" t="s">
        <v>1448</v>
      </c>
      <c r="C9" s="30" t="s">
        <v>1449</v>
      </c>
      <c r="D9" s="13">
        <v>248743</v>
      </c>
      <c r="E9" s="14">
        <v>8770.68</v>
      </c>
      <c r="F9" s="15">
        <v>5.67E-2</v>
      </c>
      <c r="G9" s="15"/>
    </row>
    <row r="10" spans="1:8" x14ac:dyDescent="0.25">
      <c r="A10" s="12" t="s">
        <v>1173</v>
      </c>
      <c r="B10" s="30" t="s">
        <v>1174</v>
      </c>
      <c r="C10" s="30" t="s">
        <v>1154</v>
      </c>
      <c r="D10" s="13">
        <v>838640</v>
      </c>
      <c r="E10" s="14">
        <v>8357.89</v>
      </c>
      <c r="F10" s="15">
        <v>5.3999999999999999E-2</v>
      </c>
      <c r="G10" s="15"/>
    </row>
    <row r="11" spans="1:8" x14ac:dyDescent="0.25">
      <c r="A11" s="12" t="s">
        <v>1167</v>
      </c>
      <c r="B11" s="30" t="s">
        <v>1168</v>
      </c>
      <c r="C11" s="30" t="s">
        <v>1169</v>
      </c>
      <c r="D11" s="13">
        <v>230044</v>
      </c>
      <c r="E11" s="14">
        <v>5946.52</v>
      </c>
      <c r="F11" s="15">
        <v>3.8399999999999997E-2</v>
      </c>
      <c r="G11" s="15"/>
    </row>
    <row r="12" spans="1:8" x14ac:dyDescent="0.25">
      <c r="A12" s="12" t="s">
        <v>1817</v>
      </c>
      <c r="B12" s="30" t="s">
        <v>1818</v>
      </c>
      <c r="C12" s="30" t="s">
        <v>1259</v>
      </c>
      <c r="D12" s="13">
        <v>39455</v>
      </c>
      <c r="E12" s="14">
        <v>4143.9799999999996</v>
      </c>
      <c r="F12" s="15">
        <v>2.6800000000000001E-2</v>
      </c>
      <c r="G12" s="15"/>
    </row>
    <row r="13" spans="1:8" x14ac:dyDescent="0.25">
      <c r="A13" s="12" t="s">
        <v>1860</v>
      </c>
      <c r="B13" s="30" t="s">
        <v>1861</v>
      </c>
      <c r="C13" s="30" t="s">
        <v>1166</v>
      </c>
      <c r="D13" s="13">
        <v>58772</v>
      </c>
      <c r="E13" s="14">
        <v>3994.88</v>
      </c>
      <c r="F13" s="15">
        <v>2.58E-2</v>
      </c>
      <c r="G13" s="15"/>
    </row>
    <row r="14" spans="1:8" x14ac:dyDescent="0.25">
      <c r="A14" s="12" t="s">
        <v>1271</v>
      </c>
      <c r="B14" s="30" t="s">
        <v>1272</v>
      </c>
      <c r="C14" s="30" t="s">
        <v>1208</v>
      </c>
      <c r="D14" s="13">
        <v>58229</v>
      </c>
      <c r="E14" s="14">
        <v>3653.52</v>
      </c>
      <c r="F14" s="15">
        <v>2.3599999999999999E-2</v>
      </c>
      <c r="G14" s="15"/>
    </row>
    <row r="15" spans="1:8" x14ac:dyDescent="0.25">
      <c r="A15" s="12" t="s">
        <v>1250</v>
      </c>
      <c r="B15" s="30" t="s">
        <v>1251</v>
      </c>
      <c r="C15" s="30" t="s">
        <v>1252</v>
      </c>
      <c r="D15" s="13">
        <v>929009</v>
      </c>
      <c r="E15" s="14">
        <v>3493.07</v>
      </c>
      <c r="F15" s="15">
        <v>2.2599999999999999E-2</v>
      </c>
      <c r="G15" s="15"/>
    </row>
    <row r="16" spans="1:8" x14ac:dyDescent="0.25">
      <c r="A16" s="12" t="s">
        <v>1864</v>
      </c>
      <c r="B16" s="30" t="s">
        <v>1865</v>
      </c>
      <c r="C16" s="30" t="s">
        <v>1237</v>
      </c>
      <c r="D16" s="13">
        <v>276916</v>
      </c>
      <c r="E16" s="14">
        <v>3488.59</v>
      </c>
      <c r="F16" s="15">
        <v>2.2599999999999999E-2</v>
      </c>
      <c r="G16" s="15"/>
    </row>
    <row r="17" spans="1:7" x14ac:dyDescent="0.25">
      <c r="A17" s="12" t="s">
        <v>1361</v>
      </c>
      <c r="B17" s="30" t="s">
        <v>1362</v>
      </c>
      <c r="C17" s="30" t="s">
        <v>1183</v>
      </c>
      <c r="D17" s="13">
        <v>1887493</v>
      </c>
      <c r="E17" s="14">
        <v>3476.76</v>
      </c>
      <c r="F17" s="15">
        <v>2.2499999999999999E-2</v>
      </c>
      <c r="G17" s="15"/>
    </row>
    <row r="18" spans="1:7" x14ac:dyDescent="0.25">
      <c r="A18" s="12" t="s">
        <v>1189</v>
      </c>
      <c r="B18" s="30" t="s">
        <v>1190</v>
      </c>
      <c r="C18" s="30" t="s">
        <v>1154</v>
      </c>
      <c r="D18" s="13">
        <v>530151</v>
      </c>
      <c r="E18" s="14">
        <v>3403.83</v>
      </c>
      <c r="F18" s="15">
        <v>2.1999999999999999E-2</v>
      </c>
      <c r="G18" s="15"/>
    </row>
    <row r="19" spans="1:7" x14ac:dyDescent="0.25">
      <c r="A19" s="12" t="s">
        <v>1825</v>
      </c>
      <c r="B19" s="30" t="s">
        <v>1826</v>
      </c>
      <c r="C19" s="30" t="s">
        <v>1208</v>
      </c>
      <c r="D19" s="13">
        <v>45679</v>
      </c>
      <c r="E19" s="14">
        <v>3375.4</v>
      </c>
      <c r="F19" s="15">
        <v>2.18E-2</v>
      </c>
      <c r="G19" s="15"/>
    </row>
    <row r="20" spans="1:7" x14ac:dyDescent="0.25">
      <c r="A20" s="12" t="s">
        <v>1199</v>
      </c>
      <c r="B20" s="30" t="s">
        <v>1200</v>
      </c>
      <c r="C20" s="30" t="s">
        <v>1154</v>
      </c>
      <c r="D20" s="13">
        <v>301063</v>
      </c>
      <c r="E20" s="14">
        <v>3318.62</v>
      </c>
      <c r="F20" s="15">
        <v>2.1499999999999998E-2</v>
      </c>
      <c r="G20" s="15"/>
    </row>
    <row r="21" spans="1:7" x14ac:dyDescent="0.25">
      <c r="A21" s="12" t="s">
        <v>1322</v>
      </c>
      <c r="B21" s="30" t="s">
        <v>1323</v>
      </c>
      <c r="C21" s="30" t="s">
        <v>1208</v>
      </c>
      <c r="D21" s="13">
        <v>50234</v>
      </c>
      <c r="E21" s="14">
        <v>3162.21</v>
      </c>
      <c r="F21" s="15">
        <v>2.0400000000000001E-2</v>
      </c>
      <c r="G21" s="15"/>
    </row>
    <row r="22" spans="1:7" x14ac:dyDescent="0.25">
      <c r="A22" s="12" t="s">
        <v>1219</v>
      </c>
      <c r="B22" s="30" t="s">
        <v>1220</v>
      </c>
      <c r="C22" s="30" t="s">
        <v>1221</v>
      </c>
      <c r="D22" s="13">
        <v>967978</v>
      </c>
      <c r="E22" s="14">
        <v>3011.86</v>
      </c>
      <c r="F22" s="15">
        <v>1.95E-2</v>
      </c>
      <c r="G22" s="15"/>
    </row>
    <row r="23" spans="1:7" x14ac:dyDescent="0.25">
      <c r="A23" s="12" t="s">
        <v>1306</v>
      </c>
      <c r="B23" s="30" t="s">
        <v>1307</v>
      </c>
      <c r="C23" s="30" t="s">
        <v>1157</v>
      </c>
      <c r="D23" s="13">
        <v>62870</v>
      </c>
      <c r="E23" s="14">
        <v>2939.08</v>
      </c>
      <c r="F23" s="15">
        <v>1.9E-2</v>
      </c>
      <c r="G23" s="15"/>
    </row>
    <row r="24" spans="1:7" x14ac:dyDescent="0.25">
      <c r="A24" s="12" t="s">
        <v>1216</v>
      </c>
      <c r="B24" s="30" t="s">
        <v>1217</v>
      </c>
      <c r="C24" s="30" t="s">
        <v>1218</v>
      </c>
      <c r="D24" s="13">
        <v>632077</v>
      </c>
      <c r="E24" s="14">
        <v>2920.83</v>
      </c>
      <c r="F24" s="15">
        <v>1.89E-2</v>
      </c>
      <c r="G24" s="15"/>
    </row>
    <row r="25" spans="1:7" x14ac:dyDescent="0.25">
      <c r="A25" s="12" t="s">
        <v>1326</v>
      </c>
      <c r="B25" s="30" t="s">
        <v>1327</v>
      </c>
      <c r="C25" s="30" t="s">
        <v>1208</v>
      </c>
      <c r="D25" s="13">
        <v>74736</v>
      </c>
      <c r="E25" s="14">
        <v>2835.04</v>
      </c>
      <c r="F25" s="15">
        <v>1.83E-2</v>
      </c>
      <c r="G25" s="15"/>
    </row>
    <row r="26" spans="1:7" x14ac:dyDescent="0.25">
      <c r="A26" s="12" t="s">
        <v>1396</v>
      </c>
      <c r="B26" s="30" t="s">
        <v>1397</v>
      </c>
      <c r="C26" s="30" t="s">
        <v>1243</v>
      </c>
      <c r="D26" s="13">
        <v>221213</v>
      </c>
      <c r="E26" s="14">
        <v>2786.07</v>
      </c>
      <c r="F26" s="15">
        <v>1.7999999999999999E-2</v>
      </c>
      <c r="G26" s="15"/>
    </row>
    <row r="27" spans="1:7" x14ac:dyDescent="0.25">
      <c r="A27" s="12" t="s">
        <v>1345</v>
      </c>
      <c r="B27" s="30" t="s">
        <v>1346</v>
      </c>
      <c r="C27" s="30" t="s">
        <v>1347</v>
      </c>
      <c r="D27" s="13">
        <v>87173</v>
      </c>
      <c r="E27" s="14">
        <v>2663.09</v>
      </c>
      <c r="F27" s="15">
        <v>1.72E-2</v>
      </c>
      <c r="G27" s="15"/>
    </row>
    <row r="28" spans="1:7" x14ac:dyDescent="0.25">
      <c r="A28" s="12" t="s">
        <v>1164</v>
      </c>
      <c r="B28" s="30" t="s">
        <v>1165</v>
      </c>
      <c r="C28" s="30" t="s">
        <v>1166</v>
      </c>
      <c r="D28" s="13">
        <v>328508</v>
      </c>
      <c r="E28" s="14">
        <v>2562.1999999999998</v>
      </c>
      <c r="F28" s="15">
        <v>1.66E-2</v>
      </c>
      <c r="G28" s="15"/>
    </row>
    <row r="29" spans="1:7" x14ac:dyDescent="0.25">
      <c r="A29" s="12" t="s">
        <v>1278</v>
      </c>
      <c r="B29" s="30" t="s">
        <v>1279</v>
      </c>
      <c r="C29" s="30" t="s">
        <v>1280</v>
      </c>
      <c r="D29" s="13">
        <v>129684</v>
      </c>
      <c r="E29" s="14">
        <v>2546.9299999999998</v>
      </c>
      <c r="F29" s="15">
        <v>1.6500000000000001E-2</v>
      </c>
      <c r="G29" s="15"/>
    </row>
    <row r="30" spans="1:7" x14ac:dyDescent="0.25">
      <c r="A30" s="12" t="s">
        <v>1283</v>
      </c>
      <c r="B30" s="30" t="s">
        <v>1284</v>
      </c>
      <c r="C30" s="30" t="s">
        <v>1237</v>
      </c>
      <c r="D30" s="13">
        <v>32991</v>
      </c>
      <c r="E30" s="14">
        <v>2417.5</v>
      </c>
      <c r="F30" s="15">
        <v>1.5599999999999999E-2</v>
      </c>
      <c r="G30" s="15"/>
    </row>
    <row r="31" spans="1:7" x14ac:dyDescent="0.25">
      <c r="A31" s="12" t="s">
        <v>1888</v>
      </c>
      <c r="B31" s="30" t="s">
        <v>1889</v>
      </c>
      <c r="C31" s="30" t="s">
        <v>1280</v>
      </c>
      <c r="D31" s="13">
        <v>74046</v>
      </c>
      <c r="E31" s="14">
        <v>2406.09</v>
      </c>
      <c r="F31" s="15">
        <v>1.5599999999999999E-2</v>
      </c>
      <c r="G31" s="15"/>
    </row>
    <row r="32" spans="1:7" x14ac:dyDescent="0.25">
      <c r="A32" s="12" t="s">
        <v>1501</v>
      </c>
      <c r="B32" s="30" t="s">
        <v>1502</v>
      </c>
      <c r="C32" s="30" t="s">
        <v>1208</v>
      </c>
      <c r="D32" s="13">
        <v>162017</v>
      </c>
      <c r="E32" s="14">
        <v>2375.33</v>
      </c>
      <c r="F32" s="15">
        <v>1.54E-2</v>
      </c>
      <c r="G32" s="15"/>
    </row>
    <row r="33" spans="1:7" x14ac:dyDescent="0.25">
      <c r="A33" s="12" t="s">
        <v>1332</v>
      </c>
      <c r="B33" s="30" t="s">
        <v>1333</v>
      </c>
      <c r="C33" s="30" t="s">
        <v>1334</v>
      </c>
      <c r="D33" s="13">
        <v>2291603</v>
      </c>
      <c r="E33" s="14">
        <v>2336.29</v>
      </c>
      <c r="F33" s="15">
        <v>1.5100000000000001E-2</v>
      </c>
      <c r="G33" s="15"/>
    </row>
    <row r="34" spans="1:7" x14ac:dyDescent="0.25">
      <c r="A34" s="12" t="s">
        <v>1503</v>
      </c>
      <c r="B34" s="30" t="s">
        <v>1504</v>
      </c>
      <c r="C34" s="30" t="s">
        <v>1249</v>
      </c>
      <c r="D34" s="13">
        <v>112178</v>
      </c>
      <c r="E34" s="14">
        <v>2258.54</v>
      </c>
      <c r="F34" s="15">
        <v>1.46E-2</v>
      </c>
      <c r="G34" s="15"/>
    </row>
    <row r="35" spans="1:7" x14ac:dyDescent="0.25">
      <c r="A35" s="12" t="s">
        <v>1222</v>
      </c>
      <c r="B35" s="30" t="s">
        <v>1223</v>
      </c>
      <c r="C35" s="30" t="s">
        <v>1208</v>
      </c>
      <c r="D35" s="13">
        <v>144138</v>
      </c>
      <c r="E35" s="14">
        <v>2223.91</v>
      </c>
      <c r="F35" s="15">
        <v>1.44E-2</v>
      </c>
      <c r="G35" s="15"/>
    </row>
    <row r="36" spans="1:7" x14ac:dyDescent="0.25">
      <c r="A36" s="12" t="s">
        <v>1363</v>
      </c>
      <c r="B36" s="30" t="s">
        <v>1364</v>
      </c>
      <c r="C36" s="30" t="s">
        <v>1154</v>
      </c>
      <c r="D36" s="13">
        <v>134855</v>
      </c>
      <c r="E36" s="14">
        <v>2156.2600000000002</v>
      </c>
      <c r="F36" s="15">
        <v>1.3899999999999999E-2</v>
      </c>
      <c r="G36" s="15"/>
    </row>
    <row r="37" spans="1:7" x14ac:dyDescent="0.25">
      <c r="A37" s="12" t="s">
        <v>1809</v>
      </c>
      <c r="B37" s="30" t="s">
        <v>1810</v>
      </c>
      <c r="C37" s="30" t="s">
        <v>1221</v>
      </c>
      <c r="D37" s="13">
        <v>526388</v>
      </c>
      <c r="E37" s="14">
        <v>2153.19</v>
      </c>
      <c r="F37" s="15">
        <v>1.3899999999999999E-2</v>
      </c>
      <c r="G37" s="15"/>
    </row>
    <row r="38" spans="1:7" x14ac:dyDescent="0.25">
      <c r="A38" s="12" t="s">
        <v>1308</v>
      </c>
      <c r="B38" s="30" t="s">
        <v>1309</v>
      </c>
      <c r="C38" s="30" t="s">
        <v>1166</v>
      </c>
      <c r="D38" s="13">
        <v>103178</v>
      </c>
      <c r="E38" s="14">
        <v>2090.1799999999998</v>
      </c>
      <c r="F38" s="15">
        <v>1.35E-2</v>
      </c>
      <c r="G38" s="15"/>
    </row>
    <row r="39" spans="1:7" x14ac:dyDescent="0.25">
      <c r="A39" s="12" t="s">
        <v>1289</v>
      </c>
      <c r="B39" s="30" t="s">
        <v>1290</v>
      </c>
      <c r="C39" s="30" t="s">
        <v>1266</v>
      </c>
      <c r="D39" s="13">
        <v>31124</v>
      </c>
      <c r="E39" s="14">
        <v>2043.84</v>
      </c>
      <c r="F39" s="15">
        <v>1.32E-2</v>
      </c>
      <c r="G39" s="15"/>
    </row>
    <row r="40" spans="1:7" x14ac:dyDescent="0.25">
      <c r="A40" s="12" t="s">
        <v>1890</v>
      </c>
      <c r="B40" s="30" t="s">
        <v>1891</v>
      </c>
      <c r="C40" s="30" t="s">
        <v>1183</v>
      </c>
      <c r="D40" s="13">
        <v>118524</v>
      </c>
      <c r="E40" s="14">
        <v>2029.55</v>
      </c>
      <c r="F40" s="15">
        <v>1.3100000000000001E-2</v>
      </c>
      <c r="G40" s="15"/>
    </row>
    <row r="41" spans="1:7" x14ac:dyDescent="0.25">
      <c r="A41" s="12" t="s">
        <v>1435</v>
      </c>
      <c r="B41" s="30" t="s">
        <v>1436</v>
      </c>
      <c r="C41" s="30" t="s">
        <v>1266</v>
      </c>
      <c r="D41" s="13">
        <v>53844</v>
      </c>
      <c r="E41" s="14">
        <v>1979.01</v>
      </c>
      <c r="F41" s="15">
        <v>1.2800000000000001E-2</v>
      </c>
      <c r="G41" s="15"/>
    </row>
    <row r="42" spans="1:7" x14ac:dyDescent="0.25">
      <c r="A42" s="12" t="s">
        <v>1194</v>
      </c>
      <c r="B42" s="30" t="s">
        <v>1195</v>
      </c>
      <c r="C42" s="30" t="s">
        <v>1154</v>
      </c>
      <c r="D42" s="13">
        <v>1203775</v>
      </c>
      <c r="E42" s="14">
        <v>1879.69</v>
      </c>
      <c r="F42" s="15">
        <v>1.2200000000000001E-2</v>
      </c>
      <c r="G42" s="15"/>
    </row>
    <row r="43" spans="1:7" x14ac:dyDescent="0.25">
      <c r="A43" s="12" t="s">
        <v>1813</v>
      </c>
      <c r="B43" s="30" t="s">
        <v>1814</v>
      </c>
      <c r="C43" s="30" t="s">
        <v>1237</v>
      </c>
      <c r="D43" s="13">
        <v>53072</v>
      </c>
      <c r="E43" s="14">
        <v>1861.92</v>
      </c>
      <c r="F43" s="15">
        <v>1.2E-2</v>
      </c>
      <c r="G43" s="15"/>
    </row>
    <row r="44" spans="1:7" x14ac:dyDescent="0.25">
      <c r="A44" s="12" t="s">
        <v>1253</v>
      </c>
      <c r="B44" s="30" t="s">
        <v>1254</v>
      </c>
      <c r="C44" s="30" t="s">
        <v>1237</v>
      </c>
      <c r="D44" s="13">
        <v>483637</v>
      </c>
      <c r="E44" s="14">
        <v>1850.4</v>
      </c>
      <c r="F44" s="15">
        <v>1.2E-2</v>
      </c>
      <c r="G44" s="15"/>
    </row>
    <row r="45" spans="1:7" x14ac:dyDescent="0.25">
      <c r="A45" s="12" t="s">
        <v>1768</v>
      </c>
      <c r="B45" s="30" t="s">
        <v>1769</v>
      </c>
      <c r="C45" s="30" t="s">
        <v>1347</v>
      </c>
      <c r="D45" s="13">
        <v>1483936</v>
      </c>
      <c r="E45" s="14">
        <v>1835.63</v>
      </c>
      <c r="F45" s="15">
        <v>1.1900000000000001E-2</v>
      </c>
      <c r="G45" s="15"/>
    </row>
    <row r="46" spans="1:7" x14ac:dyDescent="0.25">
      <c r="A46" s="12" t="s">
        <v>1774</v>
      </c>
      <c r="B46" s="30" t="s">
        <v>1775</v>
      </c>
      <c r="C46" s="30" t="s">
        <v>1266</v>
      </c>
      <c r="D46" s="13">
        <v>134944</v>
      </c>
      <c r="E46" s="14">
        <v>1756.57</v>
      </c>
      <c r="F46" s="15">
        <v>1.14E-2</v>
      </c>
      <c r="G46" s="15"/>
    </row>
    <row r="47" spans="1:7" x14ac:dyDescent="0.25">
      <c r="A47" s="12" t="s">
        <v>1892</v>
      </c>
      <c r="B47" s="30" t="s">
        <v>1893</v>
      </c>
      <c r="C47" s="30" t="s">
        <v>1243</v>
      </c>
      <c r="D47" s="13">
        <v>108084</v>
      </c>
      <c r="E47" s="14">
        <v>1755.99</v>
      </c>
      <c r="F47" s="15">
        <v>1.14E-2</v>
      </c>
      <c r="G47" s="15"/>
    </row>
    <row r="48" spans="1:7" x14ac:dyDescent="0.25">
      <c r="A48" s="12" t="s">
        <v>1894</v>
      </c>
      <c r="B48" s="30" t="s">
        <v>1895</v>
      </c>
      <c r="C48" s="30" t="s">
        <v>1473</v>
      </c>
      <c r="D48" s="13">
        <v>320214</v>
      </c>
      <c r="E48" s="14">
        <v>1748.69</v>
      </c>
      <c r="F48" s="15">
        <v>1.1299999999999999E-2</v>
      </c>
      <c r="G48" s="15"/>
    </row>
    <row r="49" spans="1:7" x14ac:dyDescent="0.25">
      <c r="A49" s="12" t="s">
        <v>1310</v>
      </c>
      <c r="B49" s="30" t="s">
        <v>1311</v>
      </c>
      <c r="C49" s="30" t="s">
        <v>1237</v>
      </c>
      <c r="D49" s="13">
        <v>76070</v>
      </c>
      <c r="E49" s="14">
        <v>1561.95</v>
      </c>
      <c r="F49" s="15">
        <v>1.01E-2</v>
      </c>
      <c r="G49" s="15"/>
    </row>
    <row r="50" spans="1:7" x14ac:dyDescent="0.25">
      <c r="A50" s="12" t="s">
        <v>1224</v>
      </c>
      <c r="B50" s="30" t="s">
        <v>1225</v>
      </c>
      <c r="C50" s="30" t="s">
        <v>1193</v>
      </c>
      <c r="D50" s="13">
        <v>246462</v>
      </c>
      <c r="E50" s="14">
        <v>1515.37</v>
      </c>
      <c r="F50" s="15">
        <v>9.7999999999999997E-3</v>
      </c>
      <c r="G50" s="15"/>
    </row>
    <row r="51" spans="1:7" x14ac:dyDescent="0.25">
      <c r="A51" s="12" t="s">
        <v>1471</v>
      </c>
      <c r="B51" s="30" t="s">
        <v>1472</v>
      </c>
      <c r="C51" s="30" t="s">
        <v>1473</v>
      </c>
      <c r="D51" s="13">
        <v>5696</v>
      </c>
      <c r="E51" s="14">
        <v>1514.01</v>
      </c>
      <c r="F51" s="15">
        <v>9.7999999999999997E-3</v>
      </c>
      <c r="G51" s="15"/>
    </row>
    <row r="52" spans="1:7" x14ac:dyDescent="0.25">
      <c r="A52" s="12" t="s">
        <v>1896</v>
      </c>
      <c r="B52" s="30" t="s">
        <v>1897</v>
      </c>
      <c r="C52" s="30" t="s">
        <v>1266</v>
      </c>
      <c r="D52" s="13">
        <v>44981</v>
      </c>
      <c r="E52" s="14">
        <v>1410.33</v>
      </c>
      <c r="F52" s="15">
        <v>9.1000000000000004E-3</v>
      </c>
      <c r="G52" s="15"/>
    </row>
    <row r="53" spans="1:7" x14ac:dyDescent="0.25">
      <c r="A53" s="12" t="s">
        <v>1495</v>
      </c>
      <c r="B53" s="30" t="s">
        <v>1496</v>
      </c>
      <c r="C53" s="30" t="s">
        <v>1408</v>
      </c>
      <c r="D53" s="13">
        <v>254084</v>
      </c>
      <c r="E53" s="14">
        <v>1358.97</v>
      </c>
      <c r="F53" s="15">
        <v>8.8000000000000005E-3</v>
      </c>
      <c r="G53" s="15"/>
    </row>
    <row r="54" spans="1:7" x14ac:dyDescent="0.25">
      <c r="A54" s="12" t="s">
        <v>1352</v>
      </c>
      <c r="B54" s="30" t="s">
        <v>1353</v>
      </c>
      <c r="C54" s="30" t="s">
        <v>1218</v>
      </c>
      <c r="D54" s="13">
        <v>44126</v>
      </c>
      <c r="E54" s="14">
        <v>1175.49</v>
      </c>
      <c r="F54" s="15">
        <v>7.6E-3</v>
      </c>
      <c r="G54" s="15"/>
    </row>
    <row r="55" spans="1:7" x14ac:dyDescent="0.25">
      <c r="A55" s="12" t="s">
        <v>1898</v>
      </c>
      <c r="B55" s="30" t="s">
        <v>1899</v>
      </c>
      <c r="C55" s="30" t="s">
        <v>1154</v>
      </c>
      <c r="D55" s="13">
        <v>655550</v>
      </c>
      <c r="E55" s="14">
        <v>1107.22</v>
      </c>
      <c r="F55" s="15">
        <v>7.1999999999999998E-3</v>
      </c>
      <c r="G55" s="15"/>
    </row>
    <row r="56" spans="1:7" x14ac:dyDescent="0.25">
      <c r="A56" s="12" t="s">
        <v>1417</v>
      </c>
      <c r="B56" s="30" t="s">
        <v>1418</v>
      </c>
      <c r="C56" s="30" t="s">
        <v>1208</v>
      </c>
      <c r="D56" s="13">
        <v>71299</v>
      </c>
      <c r="E56" s="14">
        <v>907.39</v>
      </c>
      <c r="F56" s="15">
        <v>5.8999999999999999E-3</v>
      </c>
      <c r="G56" s="15"/>
    </row>
    <row r="57" spans="1:7" x14ac:dyDescent="0.25">
      <c r="A57" s="12" t="s">
        <v>1900</v>
      </c>
      <c r="B57" s="30" t="s">
        <v>1901</v>
      </c>
      <c r="C57" s="30" t="s">
        <v>1449</v>
      </c>
      <c r="D57" s="13">
        <v>20612</v>
      </c>
      <c r="E57" s="14">
        <v>883.34</v>
      </c>
      <c r="F57" s="15">
        <v>5.7000000000000002E-3</v>
      </c>
      <c r="G57" s="15"/>
    </row>
    <row r="58" spans="1:7" x14ac:dyDescent="0.25">
      <c r="A58" s="12" t="s">
        <v>1902</v>
      </c>
      <c r="B58" s="30" t="s">
        <v>1903</v>
      </c>
      <c r="C58" s="30" t="s">
        <v>1334</v>
      </c>
      <c r="D58" s="13">
        <v>44770</v>
      </c>
      <c r="E58" s="14">
        <v>865.49</v>
      </c>
      <c r="F58" s="15">
        <v>5.5999999999999999E-3</v>
      </c>
      <c r="G58" s="15"/>
    </row>
    <row r="59" spans="1:7" x14ac:dyDescent="0.25">
      <c r="A59" s="12" t="s">
        <v>1770</v>
      </c>
      <c r="B59" s="30" t="s">
        <v>1771</v>
      </c>
      <c r="C59" s="30" t="s">
        <v>1154</v>
      </c>
      <c r="D59" s="13">
        <v>200506</v>
      </c>
      <c r="E59" s="14">
        <v>843.93</v>
      </c>
      <c r="F59" s="15">
        <v>5.4999999999999997E-3</v>
      </c>
      <c r="G59" s="15"/>
    </row>
    <row r="60" spans="1:7" x14ac:dyDescent="0.25">
      <c r="A60" s="12" t="s">
        <v>1904</v>
      </c>
      <c r="B60" s="30" t="s">
        <v>1905</v>
      </c>
      <c r="C60" s="30" t="s">
        <v>1906</v>
      </c>
      <c r="D60" s="13">
        <v>36503</v>
      </c>
      <c r="E60" s="14">
        <v>832.6</v>
      </c>
      <c r="F60" s="15">
        <v>5.4000000000000003E-3</v>
      </c>
      <c r="G60" s="15"/>
    </row>
    <row r="61" spans="1:7" x14ac:dyDescent="0.25">
      <c r="A61" s="12" t="s">
        <v>1228</v>
      </c>
      <c r="B61" s="30" t="s">
        <v>1229</v>
      </c>
      <c r="C61" s="30" t="s">
        <v>1163</v>
      </c>
      <c r="D61" s="13">
        <v>104856</v>
      </c>
      <c r="E61" s="14">
        <v>784.43</v>
      </c>
      <c r="F61" s="15">
        <v>5.1000000000000004E-3</v>
      </c>
      <c r="G61" s="15"/>
    </row>
    <row r="62" spans="1:7" x14ac:dyDescent="0.25">
      <c r="A62" s="12" t="s">
        <v>1177</v>
      </c>
      <c r="B62" s="30" t="s">
        <v>1178</v>
      </c>
      <c r="C62" s="30" t="s">
        <v>1160</v>
      </c>
      <c r="D62" s="13">
        <v>75664</v>
      </c>
      <c r="E62" s="14">
        <v>781</v>
      </c>
      <c r="F62" s="15">
        <v>5.0000000000000001E-3</v>
      </c>
      <c r="G62" s="15"/>
    </row>
    <row r="63" spans="1:7" x14ac:dyDescent="0.25">
      <c r="A63" s="12" t="s">
        <v>1264</v>
      </c>
      <c r="B63" s="30" t="s">
        <v>1265</v>
      </c>
      <c r="C63" s="30" t="s">
        <v>1266</v>
      </c>
      <c r="D63" s="13">
        <v>78852</v>
      </c>
      <c r="E63" s="14">
        <v>771.45</v>
      </c>
      <c r="F63" s="15">
        <v>5.0000000000000001E-3</v>
      </c>
      <c r="G63" s="15"/>
    </row>
    <row r="64" spans="1:7" x14ac:dyDescent="0.25">
      <c r="A64" s="12" t="s">
        <v>1287</v>
      </c>
      <c r="B64" s="30" t="s">
        <v>1288</v>
      </c>
      <c r="C64" s="30" t="s">
        <v>1166</v>
      </c>
      <c r="D64" s="13">
        <v>18475</v>
      </c>
      <c r="E64" s="14">
        <v>765.51</v>
      </c>
      <c r="F64" s="15">
        <v>4.8999999999999998E-3</v>
      </c>
      <c r="G64" s="15"/>
    </row>
    <row r="65" spans="1:7" x14ac:dyDescent="0.25">
      <c r="A65" s="12" t="s">
        <v>1907</v>
      </c>
      <c r="B65" s="30" t="s">
        <v>1908</v>
      </c>
      <c r="C65" s="30" t="s">
        <v>1237</v>
      </c>
      <c r="D65" s="13">
        <v>67553</v>
      </c>
      <c r="E65" s="14">
        <v>762.47</v>
      </c>
      <c r="F65" s="15">
        <v>4.8999999999999998E-3</v>
      </c>
      <c r="G65" s="15"/>
    </row>
    <row r="66" spans="1:7" x14ac:dyDescent="0.25">
      <c r="A66" s="12" t="s">
        <v>1348</v>
      </c>
      <c r="B66" s="30" t="s">
        <v>1349</v>
      </c>
      <c r="C66" s="30" t="s">
        <v>1243</v>
      </c>
      <c r="D66" s="13">
        <v>61073</v>
      </c>
      <c r="E66" s="14">
        <v>761.15</v>
      </c>
      <c r="F66" s="15">
        <v>4.8999999999999998E-3</v>
      </c>
      <c r="G66" s="15"/>
    </row>
    <row r="67" spans="1:7" x14ac:dyDescent="0.25">
      <c r="A67" s="12" t="s">
        <v>1521</v>
      </c>
      <c r="B67" s="30" t="s">
        <v>1522</v>
      </c>
      <c r="C67" s="30" t="s">
        <v>1166</v>
      </c>
      <c r="D67" s="13">
        <v>39830</v>
      </c>
      <c r="E67" s="14">
        <v>688.82</v>
      </c>
      <c r="F67" s="15">
        <v>4.4999999999999997E-3</v>
      </c>
      <c r="G67" s="15"/>
    </row>
    <row r="68" spans="1:7" x14ac:dyDescent="0.25">
      <c r="A68" s="12" t="s">
        <v>1411</v>
      </c>
      <c r="B68" s="30" t="s">
        <v>1412</v>
      </c>
      <c r="C68" s="30" t="s">
        <v>1319</v>
      </c>
      <c r="D68" s="13">
        <v>84918</v>
      </c>
      <c r="E68" s="14">
        <v>595.66</v>
      </c>
      <c r="F68" s="15">
        <v>3.8999999999999998E-3</v>
      </c>
      <c r="G68" s="15"/>
    </row>
    <row r="69" spans="1:7" x14ac:dyDescent="0.25">
      <c r="A69" s="12" t="s">
        <v>1367</v>
      </c>
      <c r="B69" s="30" t="s">
        <v>1368</v>
      </c>
      <c r="C69" s="30" t="s">
        <v>1243</v>
      </c>
      <c r="D69" s="13">
        <v>10108</v>
      </c>
      <c r="E69" s="14">
        <v>586.04999999999995</v>
      </c>
      <c r="F69" s="15">
        <v>3.8E-3</v>
      </c>
      <c r="G69" s="15"/>
    </row>
    <row r="70" spans="1:7" x14ac:dyDescent="0.25">
      <c r="A70" s="12" t="s">
        <v>1909</v>
      </c>
      <c r="B70" s="30" t="s">
        <v>1910</v>
      </c>
      <c r="C70" s="30" t="s">
        <v>1280</v>
      </c>
      <c r="D70" s="13">
        <v>24610</v>
      </c>
      <c r="E70" s="14">
        <v>378.21</v>
      </c>
      <c r="F70" s="15">
        <v>2.3999999999999998E-3</v>
      </c>
      <c r="G70" s="15"/>
    </row>
    <row r="71" spans="1:7" x14ac:dyDescent="0.25">
      <c r="A71" s="12" t="s">
        <v>1209</v>
      </c>
      <c r="B71" s="30" t="s">
        <v>1210</v>
      </c>
      <c r="C71" s="30" t="s">
        <v>1211</v>
      </c>
      <c r="D71" s="13">
        <v>149092</v>
      </c>
      <c r="E71" s="14">
        <v>312.57</v>
      </c>
      <c r="F71" s="15">
        <v>2E-3</v>
      </c>
      <c r="G71" s="15"/>
    </row>
    <row r="72" spans="1:7" x14ac:dyDescent="0.25">
      <c r="A72" s="12" t="s">
        <v>1394</v>
      </c>
      <c r="B72" s="30" t="s">
        <v>1395</v>
      </c>
      <c r="C72" s="30" t="s">
        <v>1166</v>
      </c>
      <c r="D72" s="13">
        <v>2291</v>
      </c>
      <c r="E72" s="14">
        <v>236.03</v>
      </c>
      <c r="F72" s="15">
        <v>1.5E-3</v>
      </c>
      <c r="G72" s="15"/>
    </row>
    <row r="73" spans="1:7" x14ac:dyDescent="0.25">
      <c r="A73" s="12" t="s">
        <v>1429</v>
      </c>
      <c r="B73" s="30" t="s">
        <v>1430</v>
      </c>
      <c r="C73" s="30" t="s">
        <v>1280</v>
      </c>
      <c r="D73" s="13">
        <v>9908</v>
      </c>
      <c r="E73" s="14">
        <v>189</v>
      </c>
      <c r="F73" s="15">
        <v>1.1999999999999999E-3</v>
      </c>
      <c r="G73" s="15"/>
    </row>
    <row r="74" spans="1:7" x14ac:dyDescent="0.25">
      <c r="A74" s="16" t="s">
        <v>126</v>
      </c>
      <c r="B74" s="31"/>
      <c r="C74" s="31"/>
      <c r="D74" s="17"/>
      <c r="E74" s="37">
        <v>153494.64000000001</v>
      </c>
      <c r="F74" s="38">
        <v>0.99250000000000005</v>
      </c>
      <c r="G74" s="20"/>
    </row>
    <row r="75" spans="1:7" x14ac:dyDescent="0.25">
      <c r="A75" s="16" t="s">
        <v>1527</v>
      </c>
      <c r="B75" s="30"/>
      <c r="C75" s="30"/>
      <c r="D75" s="13"/>
      <c r="E75" s="14"/>
      <c r="F75" s="15"/>
      <c r="G75" s="15"/>
    </row>
    <row r="76" spans="1:7" x14ac:dyDescent="0.25">
      <c r="A76" s="16" t="s">
        <v>126</v>
      </c>
      <c r="B76" s="30"/>
      <c r="C76" s="30"/>
      <c r="D76" s="13"/>
      <c r="E76" s="39" t="s">
        <v>118</v>
      </c>
      <c r="F76" s="40" t="s">
        <v>118</v>
      </c>
      <c r="G76" s="15"/>
    </row>
    <row r="77" spans="1:7" x14ac:dyDescent="0.25">
      <c r="A77" s="21" t="s">
        <v>158</v>
      </c>
      <c r="B77" s="32"/>
      <c r="C77" s="32"/>
      <c r="D77" s="22"/>
      <c r="E77" s="27">
        <v>153494.64000000001</v>
      </c>
      <c r="F77" s="28">
        <v>0.99250000000000005</v>
      </c>
      <c r="G77" s="20"/>
    </row>
    <row r="78" spans="1:7" x14ac:dyDescent="0.25">
      <c r="A78" s="12"/>
      <c r="B78" s="30"/>
      <c r="C78" s="30"/>
      <c r="D78" s="13"/>
      <c r="E78" s="14"/>
      <c r="F78" s="15"/>
      <c r="G78" s="15"/>
    </row>
    <row r="79" spans="1:7" x14ac:dyDescent="0.25">
      <c r="A79" s="12"/>
      <c r="B79" s="30"/>
      <c r="C79" s="30"/>
      <c r="D79" s="13"/>
      <c r="E79" s="14"/>
      <c r="F79" s="15"/>
      <c r="G79" s="15"/>
    </row>
    <row r="80" spans="1:7" x14ac:dyDescent="0.25">
      <c r="A80" s="16" t="s">
        <v>162</v>
      </c>
      <c r="B80" s="30"/>
      <c r="C80" s="30"/>
      <c r="D80" s="13"/>
      <c r="E80" s="14"/>
      <c r="F80" s="15"/>
      <c r="G80" s="15"/>
    </row>
    <row r="81" spans="1:7" x14ac:dyDescent="0.25">
      <c r="A81" s="12" t="s">
        <v>163</v>
      </c>
      <c r="B81" s="30"/>
      <c r="C81" s="30"/>
      <c r="D81" s="13"/>
      <c r="E81" s="14">
        <v>1681.06</v>
      </c>
      <c r="F81" s="15">
        <v>1.09E-2</v>
      </c>
      <c r="G81" s="15">
        <v>6.7793000000000006E-2</v>
      </c>
    </row>
    <row r="82" spans="1:7" x14ac:dyDescent="0.25">
      <c r="A82" s="16" t="s">
        <v>126</v>
      </c>
      <c r="B82" s="31"/>
      <c r="C82" s="31"/>
      <c r="D82" s="17"/>
      <c r="E82" s="37">
        <v>1681.06</v>
      </c>
      <c r="F82" s="38">
        <v>1.09E-2</v>
      </c>
      <c r="G82" s="20"/>
    </row>
    <row r="83" spans="1:7" x14ac:dyDescent="0.25">
      <c r="A83" s="12"/>
      <c r="B83" s="30"/>
      <c r="C83" s="30"/>
      <c r="D83" s="13"/>
      <c r="E83" s="14"/>
      <c r="F83" s="15"/>
      <c r="G83" s="15"/>
    </row>
    <row r="84" spans="1:7" x14ac:dyDescent="0.25">
      <c r="A84" s="21" t="s">
        <v>158</v>
      </c>
      <c r="B84" s="32"/>
      <c r="C84" s="32"/>
      <c r="D84" s="22"/>
      <c r="E84" s="18">
        <v>1681.06</v>
      </c>
      <c r="F84" s="19">
        <v>1.09E-2</v>
      </c>
      <c r="G84" s="20"/>
    </row>
    <row r="85" spans="1:7" x14ac:dyDescent="0.25">
      <c r="A85" s="12" t="s">
        <v>164</v>
      </c>
      <c r="B85" s="30"/>
      <c r="C85" s="30"/>
      <c r="D85" s="13"/>
      <c r="E85" s="14">
        <v>0.93669309999999995</v>
      </c>
      <c r="F85" s="15">
        <v>6.0000000000000002E-6</v>
      </c>
      <c r="G85" s="15"/>
    </row>
    <row r="86" spans="1:7" x14ac:dyDescent="0.25">
      <c r="A86" s="12" t="s">
        <v>165</v>
      </c>
      <c r="B86" s="30"/>
      <c r="C86" s="30"/>
      <c r="D86" s="13"/>
      <c r="E86" s="23">
        <v>-474.75669310000001</v>
      </c>
      <c r="F86" s="24">
        <v>-3.4060000000000002E-3</v>
      </c>
      <c r="G86" s="15">
        <v>6.7793000000000006E-2</v>
      </c>
    </row>
    <row r="87" spans="1:7" x14ac:dyDescent="0.25">
      <c r="A87" s="25" t="s">
        <v>166</v>
      </c>
      <c r="B87" s="33"/>
      <c r="C87" s="33"/>
      <c r="D87" s="26"/>
      <c r="E87" s="27">
        <v>154701.88</v>
      </c>
      <c r="F87" s="28">
        <v>1</v>
      </c>
      <c r="G87" s="28"/>
    </row>
    <row r="92" spans="1:7" x14ac:dyDescent="0.25">
      <c r="A92" s="1" t="s">
        <v>169</v>
      </c>
    </row>
    <row r="93" spans="1:7" x14ac:dyDescent="0.25">
      <c r="A93" s="47" t="s">
        <v>170</v>
      </c>
      <c r="B93" s="34" t="s">
        <v>118</v>
      </c>
    </row>
    <row r="94" spans="1:7" x14ac:dyDescent="0.25">
      <c r="A94" t="s">
        <v>171</v>
      </c>
    </row>
    <row r="95" spans="1:7" x14ac:dyDescent="0.25">
      <c r="A95" t="s">
        <v>172</v>
      </c>
      <c r="B95" t="s">
        <v>173</v>
      </c>
      <c r="C95" t="s">
        <v>173</v>
      </c>
    </row>
    <row r="96" spans="1:7" x14ac:dyDescent="0.25">
      <c r="B96" s="48">
        <v>45260</v>
      </c>
      <c r="C96" s="48">
        <v>45289</v>
      </c>
    </row>
    <row r="97" spans="1:5" x14ac:dyDescent="0.25">
      <c r="A97" t="s">
        <v>177</v>
      </c>
      <c r="B97">
        <v>31.338000000000001</v>
      </c>
      <c r="C97">
        <v>34.091000000000001</v>
      </c>
      <c r="E97" s="2"/>
    </row>
    <row r="98" spans="1:5" x14ac:dyDescent="0.25">
      <c r="A98" t="s">
        <v>178</v>
      </c>
      <c r="B98">
        <v>25.728000000000002</v>
      </c>
      <c r="C98">
        <v>27.989000000000001</v>
      </c>
      <c r="E98" s="2"/>
    </row>
    <row r="99" spans="1:5" x14ac:dyDescent="0.25">
      <c r="A99" t="s">
        <v>651</v>
      </c>
      <c r="B99">
        <v>27.783000000000001</v>
      </c>
      <c r="C99">
        <v>30.184999999999999</v>
      </c>
      <c r="E99" s="2"/>
    </row>
    <row r="100" spans="1:5" x14ac:dyDescent="0.25">
      <c r="A100" t="s">
        <v>652</v>
      </c>
      <c r="B100">
        <v>22.812000000000001</v>
      </c>
      <c r="C100">
        <v>24.785</v>
      </c>
      <c r="E100" s="2"/>
    </row>
    <row r="101" spans="1:5" x14ac:dyDescent="0.25">
      <c r="E101" s="2"/>
    </row>
    <row r="102" spans="1:5" x14ac:dyDescent="0.25">
      <c r="A102" t="s">
        <v>188</v>
      </c>
      <c r="B102" s="34" t="s">
        <v>118</v>
      </c>
    </row>
    <row r="103" spans="1:5" x14ac:dyDescent="0.25">
      <c r="A103" t="s">
        <v>189</v>
      </c>
      <c r="B103" s="34" t="s">
        <v>118</v>
      </c>
    </row>
    <row r="104" spans="1:5" ht="30" customHeight="1" x14ac:dyDescent="0.25">
      <c r="A104" s="47" t="s">
        <v>190</v>
      </c>
      <c r="B104" s="34" t="s">
        <v>118</v>
      </c>
    </row>
    <row r="105" spans="1:5" ht="30" customHeight="1" x14ac:dyDescent="0.25">
      <c r="A105" s="47" t="s">
        <v>191</v>
      </c>
      <c r="B105" s="34" t="s">
        <v>118</v>
      </c>
    </row>
    <row r="106" spans="1:5" x14ac:dyDescent="0.25">
      <c r="A106" t="s">
        <v>1760</v>
      </c>
      <c r="B106" s="49">
        <v>0.48094500000000001</v>
      </c>
    </row>
    <row r="107" spans="1:5" ht="45" customHeight="1" x14ac:dyDescent="0.25">
      <c r="A107" s="47" t="s">
        <v>193</v>
      </c>
      <c r="B107" s="34" t="s">
        <v>118</v>
      </c>
    </row>
    <row r="108" spans="1:5" ht="30" customHeight="1" x14ac:dyDescent="0.25">
      <c r="A108" s="47" t="s">
        <v>194</v>
      </c>
      <c r="B108" s="34" t="s">
        <v>118</v>
      </c>
    </row>
    <row r="109" spans="1:5" ht="30" customHeight="1" x14ac:dyDescent="0.25">
      <c r="A109" s="47" t="s">
        <v>195</v>
      </c>
      <c r="B109" s="34" t="s">
        <v>118</v>
      </c>
    </row>
    <row r="110" spans="1:5" x14ac:dyDescent="0.25">
      <c r="A110" t="s">
        <v>196</v>
      </c>
      <c r="B110" s="34" t="s">
        <v>118</v>
      </c>
    </row>
    <row r="111" spans="1:5" x14ac:dyDescent="0.25">
      <c r="A111" t="s">
        <v>197</v>
      </c>
      <c r="B111" s="34" t="s">
        <v>118</v>
      </c>
    </row>
    <row r="113" spans="1:4" ht="69.95" customHeight="1" x14ac:dyDescent="0.25">
      <c r="A113" s="72" t="s">
        <v>207</v>
      </c>
      <c r="B113" s="72" t="s">
        <v>208</v>
      </c>
      <c r="C113" s="72" t="s">
        <v>5</v>
      </c>
      <c r="D113" s="72" t="s">
        <v>6</v>
      </c>
    </row>
    <row r="114" spans="1:4" ht="69.95" customHeight="1" x14ac:dyDescent="0.25">
      <c r="A114" s="72" t="s">
        <v>1911</v>
      </c>
      <c r="B114" s="72"/>
      <c r="C114" s="72" t="s">
        <v>55</v>
      </c>
      <c r="D114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128"/>
  <sheetViews>
    <sheetView showGridLines="0" workbookViewId="0">
      <pane ySplit="4" topLeftCell="A13" activePane="bottomLeft" state="frozen"/>
      <selection pane="bottomLeft" activeCell="B90" sqref="B90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4" t="s">
        <v>1912</v>
      </c>
      <c r="B1" s="75"/>
      <c r="C1" s="75"/>
      <c r="D1" s="75"/>
      <c r="E1" s="75"/>
      <c r="F1" s="75"/>
      <c r="G1" s="76"/>
      <c r="H1" s="51" t="str">
        <f>HYPERLINK("[EDEL_Portfolio Monthly Notes 31-Dec-2023.xlsx]Index!A1","Index")</f>
        <v>Index</v>
      </c>
    </row>
    <row r="2" spans="1:8" ht="19.5" customHeight="1" x14ac:dyDescent="0.25">
      <c r="A2" s="74" t="s">
        <v>1913</v>
      </c>
      <c r="B2" s="75"/>
      <c r="C2" s="75"/>
      <c r="D2" s="75"/>
      <c r="E2" s="75"/>
      <c r="F2" s="75"/>
      <c r="G2" s="76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1148</v>
      </c>
      <c r="B7" s="30"/>
      <c r="C7" s="30"/>
      <c r="D7" s="13"/>
      <c r="E7" s="14"/>
      <c r="F7" s="15"/>
      <c r="G7" s="15"/>
    </row>
    <row r="8" spans="1:8" x14ac:dyDescent="0.25">
      <c r="A8" s="12" t="s">
        <v>1184</v>
      </c>
      <c r="B8" s="30" t="s">
        <v>1185</v>
      </c>
      <c r="C8" s="30" t="s">
        <v>1154</v>
      </c>
      <c r="D8" s="13">
        <v>132882</v>
      </c>
      <c r="E8" s="14">
        <v>2271.29</v>
      </c>
      <c r="F8" s="15">
        <v>7.6899999999999996E-2</v>
      </c>
      <c r="G8" s="15"/>
    </row>
    <row r="9" spans="1:8" x14ac:dyDescent="0.25">
      <c r="A9" s="12" t="s">
        <v>1447</v>
      </c>
      <c r="B9" s="30" t="s">
        <v>1448</v>
      </c>
      <c r="C9" s="30" t="s">
        <v>1449</v>
      </c>
      <c r="D9" s="13">
        <v>51257</v>
      </c>
      <c r="E9" s="14">
        <v>1807.32</v>
      </c>
      <c r="F9" s="15">
        <v>6.1199999999999997E-2</v>
      </c>
      <c r="G9" s="15"/>
    </row>
    <row r="10" spans="1:8" x14ac:dyDescent="0.25">
      <c r="A10" s="12" t="s">
        <v>1173</v>
      </c>
      <c r="B10" s="30" t="s">
        <v>1174</v>
      </c>
      <c r="C10" s="30" t="s">
        <v>1154</v>
      </c>
      <c r="D10" s="13">
        <v>181138</v>
      </c>
      <c r="E10" s="14">
        <v>1805.22</v>
      </c>
      <c r="F10" s="15">
        <v>6.1100000000000002E-2</v>
      </c>
      <c r="G10" s="15"/>
    </row>
    <row r="11" spans="1:8" x14ac:dyDescent="0.25">
      <c r="A11" s="12" t="s">
        <v>1167</v>
      </c>
      <c r="B11" s="30" t="s">
        <v>1168</v>
      </c>
      <c r="C11" s="30" t="s">
        <v>1169</v>
      </c>
      <c r="D11" s="13">
        <v>54330</v>
      </c>
      <c r="E11" s="14">
        <v>1404.4</v>
      </c>
      <c r="F11" s="15">
        <v>4.7600000000000003E-2</v>
      </c>
      <c r="G11" s="15"/>
    </row>
    <row r="12" spans="1:8" x14ac:dyDescent="0.25">
      <c r="A12" s="12" t="s">
        <v>1199</v>
      </c>
      <c r="B12" s="30" t="s">
        <v>1200</v>
      </c>
      <c r="C12" s="30" t="s">
        <v>1154</v>
      </c>
      <c r="D12" s="13">
        <v>98765</v>
      </c>
      <c r="E12" s="14">
        <v>1088.69</v>
      </c>
      <c r="F12" s="15">
        <v>3.6900000000000002E-2</v>
      </c>
      <c r="G12" s="15"/>
    </row>
    <row r="13" spans="1:8" x14ac:dyDescent="0.25">
      <c r="A13" s="12" t="s">
        <v>1817</v>
      </c>
      <c r="B13" s="30" t="s">
        <v>1818</v>
      </c>
      <c r="C13" s="30" t="s">
        <v>1259</v>
      </c>
      <c r="D13" s="13">
        <v>9300</v>
      </c>
      <c r="E13" s="14">
        <v>976.78</v>
      </c>
      <c r="F13" s="15">
        <v>3.3099999999999997E-2</v>
      </c>
      <c r="G13" s="15"/>
    </row>
    <row r="14" spans="1:8" x14ac:dyDescent="0.25">
      <c r="A14" s="12" t="s">
        <v>1189</v>
      </c>
      <c r="B14" s="30" t="s">
        <v>1190</v>
      </c>
      <c r="C14" s="30" t="s">
        <v>1154</v>
      </c>
      <c r="D14" s="13">
        <v>147324</v>
      </c>
      <c r="E14" s="14">
        <v>945.89</v>
      </c>
      <c r="F14" s="15">
        <v>3.2000000000000001E-2</v>
      </c>
      <c r="G14" s="15"/>
    </row>
    <row r="15" spans="1:8" x14ac:dyDescent="0.25">
      <c r="A15" s="12" t="s">
        <v>1216</v>
      </c>
      <c r="B15" s="30" t="s">
        <v>1217</v>
      </c>
      <c r="C15" s="30" t="s">
        <v>1218</v>
      </c>
      <c r="D15" s="13">
        <v>175158</v>
      </c>
      <c r="E15" s="14">
        <v>809.41</v>
      </c>
      <c r="F15" s="15">
        <v>2.7400000000000001E-2</v>
      </c>
      <c r="G15" s="15"/>
    </row>
    <row r="16" spans="1:8" x14ac:dyDescent="0.25">
      <c r="A16" s="12" t="s">
        <v>1222</v>
      </c>
      <c r="B16" s="30" t="s">
        <v>1223</v>
      </c>
      <c r="C16" s="30" t="s">
        <v>1208</v>
      </c>
      <c r="D16" s="13">
        <v>47648</v>
      </c>
      <c r="E16" s="14">
        <v>735.16</v>
      </c>
      <c r="F16" s="15">
        <v>2.4899999999999999E-2</v>
      </c>
      <c r="G16" s="15"/>
    </row>
    <row r="17" spans="1:7" x14ac:dyDescent="0.25">
      <c r="A17" s="12" t="s">
        <v>1345</v>
      </c>
      <c r="B17" s="30" t="s">
        <v>1346</v>
      </c>
      <c r="C17" s="30" t="s">
        <v>1347</v>
      </c>
      <c r="D17" s="13">
        <v>22899</v>
      </c>
      <c r="E17" s="14">
        <v>699.55</v>
      </c>
      <c r="F17" s="15">
        <v>2.3699999999999999E-2</v>
      </c>
      <c r="G17" s="15"/>
    </row>
    <row r="18" spans="1:7" x14ac:dyDescent="0.25">
      <c r="A18" s="12" t="s">
        <v>1326</v>
      </c>
      <c r="B18" s="30" t="s">
        <v>1327</v>
      </c>
      <c r="C18" s="30" t="s">
        <v>1208</v>
      </c>
      <c r="D18" s="13">
        <v>18428</v>
      </c>
      <c r="E18" s="14">
        <v>699.05</v>
      </c>
      <c r="F18" s="15">
        <v>2.3699999999999999E-2</v>
      </c>
      <c r="G18" s="15"/>
    </row>
    <row r="19" spans="1:7" x14ac:dyDescent="0.25">
      <c r="A19" s="12" t="s">
        <v>1177</v>
      </c>
      <c r="B19" s="30" t="s">
        <v>1178</v>
      </c>
      <c r="C19" s="30" t="s">
        <v>1160</v>
      </c>
      <c r="D19" s="13">
        <v>61438</v>
      </c>
      <c r="E19" s="14">
        <v>634.16</v>
      </c>
      <c r="F19" s="15">
        <v>2.1499999999999998E-2</v>
      </c>
      <c r="G19" s="15"/>
    </row>
    <row r="20" spans="1:7" x14ac:dyDescent="0.25">
      <c r="A20" s="12" t="s">
        <v>1361</v>
      </c>
      <c r="B20" s="30" t="s">
        <v>1362</v>
      </c>
      <c r="C20" s="30" t="s">
        <v>1183</v>
      </c>
      <c r="D20" s="13">
        <v>307615</v>
      </c>
      <c r="E20" s="14">
        <v>566.63</v>
      </c>
      <c r="F20" s="15">
        <v>1.9199999999999998E-2</v>
      </c>
      <c r="G20" s="15"/>
    </row>
    <row r="21" spans="1:7" x14ac:dyDescent="0.25">
      <c r="A21" s="12" t="s">
        <v>1396</v>
      </c>
      <c r="B21" s="30" t="s">
        <v>1397</v>
      </c>
      <c r="C21" s="30" t="s">
        <v>1243</v>
      </c>
      <c r="D21" s="13">
        <v>44172</v>
      </c>
      <c r="E21" s="14">
        <v>556.32000000000005</v>
      </c>
      <c r="F21" s="15">
        <v>1.8800000000000001E-2</v>
      </c>
      <c r="G21" s="15"/>
    </row>
    <row r="22" spans="1:7" x14ac:dyDescent="0.25">
      <c r="A22" s="12" t="s">
        <v>1864</v>
      </c>
      <c r="B22" s="30" t="s">
        <v>1865</v>
      </c>
      <c r="C22" s="30" t="s">
        <v>1237</v>
      </c>
      <c r="D22" s="13">
        <v>38149</v>
      </c>
      <c r="E22" s="14">
        <v>480.6</v>
      </c>
      <c r="F22" s="15">
        <v>1.6299999999999999E-2</v>
      </c>
      <c r="G22" s="15"/>
    </row>
    <row r="23" spans="1:7" x14ac:dyDescent="0.25">
      <c r="A23" s="12" t="s">
        <v>1332</v>
      </c>
      <c r="B23" s="30" t="s">
        <v>1333</v>
      </c>
      <c r="C23" s="30" t="s">
        <v>1334</v>
      </c>
      <c r="D23" s="13">
        <v>449586</v>
      </c>
      <c r="E23" s="14">
        <v>458.35</v>
      </c>
      <c r="F23" s="15">
        <v>1.55E-2</v>
      </c>
      <c r="G23" s="15"/>
    </row>
    <row r="24" spans="1:7" x14ac:dyDescent="0.25">
      <c r="A24" s="12" t="s">
        <v>1825</v>
      </c>
      <c r="B24" s="30" t="s">
        <v>1826</v>
      </c>
      <c r="C24" s="30" t="s">
        <v>1208</v>
      </c>
      <c r="D24" s="13">
        <v>6042</v>
      </c>
      <c r="E24" s="14">
        <v>446.47</v>
      </c>
      <c r="F24" s="15">
        <v>1.5100000000000001E-2</v>
      </c>
      <c r="G24" s="15"/>
    </row>
    <row r="25" spans="1:7" x14ac:dyDescent="0.25">
      <c r="A25" s="12" t="s">
        <v>1352</v>
      </c>
      <c r="B25" s="30" t="s">
        <v>1353</v>
      </c>
      <c r="C25" s="30" t="s">
        <v>1218</v>
      </c>
      <c r="D25" s="13">
        <v>15887</v>
      </c>
      <c r="E25" s="14">
        <v>423.22</v>
      </c>
      <c r="F25" s="15">
        <v>1.43E-2</v>
      </c>
      <c r="G25" s="15"/>
    </row>
    <row r="26" spans="1:7" x14ac:dyDescent="0.25">
      <c r="A26" s="12" t="s">
        <v>1322</v>
      </c>
      <c r="B26" s="30" t="s">
        <v>1323</v>
      </c>
      <c r="C26" s="30" t="s">
        <v>1208</v>
      </c>
      <c r="D26" s="13">
        <v>6677</v>
      </c>
      <c r="E26" s="14">
        <v>420.31</v>
      </c>
      <c r="F26" s="15">
        <v>1.4200000000000001E-2</v>
      </c>
      <c r="G26" s="15"/>
    </row>
    <row r="27" spans="1:7" x14ac:dyDescent="0.25">
      <c r="A27" s="12" t="s">
        <v>1890</v>
      </c>
      <c r="B27" s="30" t="s">
        <v>1891</v>
      </c>
      <c r="C27" s="30" t="s">
        <v>1183</v>
      </c>
      <c r="D27" s="13">
        <v>23667</v>
      </c>
      <c r="E27" s="14">
        <v>405.26</v>
      </c>
      <c r="F27" s="15">
        <v>1.37E-2</v>
      </c>
      <c r="G27" s="15"/>
    </row>
    <row r="28" spans="1:7" x14ac:dyDescent="0.25">
      <c r="A28" s="12" t="s">
        <v>1894</v>
      </c>
      <c r="B28" s="30" t="s">
        <v>1895</v>
      </c>
      <c r="C28" s="30" t="s">
        <v>1473</v>
      </c>
      <c r="D28" s="13">
        <v>74140</v>
      </c>
      <c r="E28" s="14">
        <v>404.88</v>
      </c>
      <c r="F28" s="15">
        <v>1.37E-2</v>
      </c>
      <c r="G28" s="15"/>
    </row>
    <row r="29" spans="1:7" x14ac:dyDescent="0.25">
      <c r="A29" s="12" t="s">
        <v>1219</v>
      </c>
      <c r="B29" s="30" t="s">
        <v>1220</v>
      </c>
      <c r="C29" s="30" t="s">
        <v>1221</v>
      </c>
      <c r="D29" s="13">
        <v>127422</v>
      </c>
      <c r="E29" s="14">
        <v>396.47</v>
      </c>
      <c r="F29" s="15">
        <v>1.34E-2</v>
      </c>
      <c r="G29" s="15"/>
    </row>
    <row r="30" spans="1:7" x14ac:dyDescent="0.25">
      <c r="A30" s="12" t="s">
        <v>1363</v>
      </c>
      <c r="B30" s="30" t="s">
        <v>1364</v>
      </c>
      <c r="C30" s="30" t="s">
        <v>1154</v>
      </c>
      <c r="D30" s="13">
        <v>23215</v>
      </c>
      <c r="E30" s="14">
        <v>371.2</v>
      </c>
      <c r="F30" s="15">
        <v>1.26E-2</v>
      </c>
      <c r="G30" s="15"/>
    </row>
    <row r="31" spans="1:7" x14ac:dyDescent="0.25">
      <c r="A31" s="12" t="s">
        <v>1194</v>
      </c>
      <c r="B31" s="30" t="s">
        <v>1195</v>
      </c>
      <c r="C31" s="30" t="s">
        <v>1154</v>
      </c>
      <c r="D31" s="13">
        <v>236821</v>
      </c>
      <c r="E31" s="14">
        <v>369.8</v>
      </c>
      <c r="F31" s="15">
        <v>1.2500000000000001E-2</v>
      </c>
      <c r="G31" s="15"/>
    </row>
    <row r="32" spans="1:7" x14ac:dyDescent="0.25">
      <c r="A32" s="12" t="s">
        <v>1164</v>
      </c>
      <c r="B32" s="30" t="s">
        <v>1165</v>
      </c>
      <c r="C32" s="30" t="s">
        <v>1166</v>
      </c>
      <c r="D32" s="13">
        <v>46177</v>
      </c>
      <c r="E32" s="14">
        <v>360.16</v>
      </c>
      <c r="F32" s="15">
        <v>1.2200000000000001E-2</v>
      </c>
      <c r="G32" s="15"/>
    </row>
    <row r="33" spans="1:7" x14ac:dyDescent="0.25">
      <c r="A33" s="12" t="s">
        <v>1306</v>
      </c>
      <c r="B33" s="30" t="s">
        <v>1307</v>
      </c>
      <c r="C33" s="30" t="s">
        <v>1157</v>
      </c>
      <c r="D33" s="13">
        <v>7290</v>
      </c>
      <c r="E33" s="14">
        <v>340.8</v>
      </c>
      <c r="F33" s="15">
        <v>1.15E-2</v>
      </c>
      <c r="G33" s="15"/>
    </row>
    <row r="34" spans="1:7" x14ac:dyDescent="0.25">
      <c r="A34" s="12" t="s">
        <v>1892</v>
      </c>
      <c r="B34" s="30" t="s">
        <v>1893</v>
      </c>
      <c r="C34" s="30" t="s">
        <v>1243</v>
      </c>
      <c r="D34" s="13">
        <v>20896</v>
      </c>
      <c r="E34" s="14">
        <v>339.49</v>
      </c>
      <c r="F34" s="15">
        <v>1.15E-2</v>
      </c>
      <c r="G34" s="15"/>
    </row>
    <row r="35" spans="1:7" x14ac:dyDescent="0.25">
      <c r="A35" s="12" t="s">
        <v>1278</v>
      </c>
      <c r="B35" s="30" t="s">
        <v>1279</v>
      </c>
      <c r="C35" s="30" t="s">
        <v>1280</v>
      </c>
      <c r="D35" s="13">
        <v>16816</v>
      </c>
      <c r="E35" s="14">
        <v>330.26</v>
      </c>
      <c r="F35" s="15">
        <v>1.12E-2</v>
      </c>
      <c r="G35" s="15"/>
    </row>
    <row r="36" spans="1:7" x14ac:dyDescent="0.25">
      <c r="A36" s="12" t="s">
        <v>1348</v>
      </c>
      <c r="B36" s="30" t="s">
        <v>1349</v>
      </c>
      <c r="C36" s="30" t="s">
        <v>1243</v>
      </c>
      <c r="D36" s="13">
        <v>24382</v>
      </c>
      <c r="E36" s="14">
        <v>303.87</v>
      </c>
      <c r="F36" s="15">
        <v>1.03E-2</v>
      </c>
      <c r="G36" s="15"/>
    </row>
    <row r="37" spans="1:7" x14ac:dyDescent="0.25">
      <c r="A37" s="12" t="s">
        <v>1271</v>
      </c>
      <c r="B37" s="30" t="s">
        <v>1272</v>
      </c>
      <c r="C37" s="30" t="s">
        <v>1208</v>
      </c>
      <c r="D37" s="13">
        <v>4726</v>
      </c>
      <c r="E37" s="14">
        <v>296.52999999999997</v>
      </c>
      <c r="F37" s="15">
        <v>0.01</v>
      </c>
      <c r="G37" s="15"/>
    </row>
    <row r="38" spans="1:7" x14ac:dyDescent="0.25">
      <c r="A38" s="12" t="s">
        <v>1152</v>
      </c>
      <c r="B38" s="30" t="s">
        <v>1153</v>
      </c>
      <c r="C38" s="30" t="s">
        <v>1154</v>
      </c>
      <c r="D38" s="13">
        <v>127247</v>
      </c>
      <c r="E38" s="14">
        <v>294.07</v>
      </c>
      <c r="F38" s="15">
        <v>0.01</v>
      </c>
      <c r="G38" s="15"/>
    </row>
    <row r="39" spans="1:7" x14ac:dyDescent="0.25">
      <c r="A39" s="12" t="s">
        <v>1898</v>
      </c>
      <c r="B39" s="30" t="s">
        <v>1899</v>
      </c>
      <c r="C39" s="30" t="s">
        <v>1154</v>
      </c>
      <c r="D39" s="13">
        <v>171645</v>
      </c>
      <c r="E39" s="14">
        <v>289.91000000000003</v>
      </c>
      <c r="F39" s="15">
        <v>9.7999999999999997E-3</v>
      </c>
      <c r="G39" s="15"/>
    </row>
    <row r="40" spans="1:7" x14ac:dyDescent="0.25">
      <c r="A40" s="12" t="s">
        <v>1501</v>
      </c>
      <c r="B40" s="30" t="s">
        <v>1502</v>
      </c>
      <c r="C40" s="30" t="s">
        <v>1208</v>
      </c>
      <c r="D40" s="13">
        <v>19563</v>
      </c>
      <c r="E40" s="14">
        <v>286.81</v>
      </c>
      <c r="F40" s="15">
        <v>9.7000000000000003E-3</v>
      </c>
      <c r="G40" s="15"/>
    </row>
    <row r="41" spans="1:7" x14ac:dyDescent="0.25">
      <c r="A41" s="12" t="s">
        <v>1411</v>
      </c>
      <c r="B41" s="30" t="s">
        <v>1412</v>
      </c>
      <c r="C41" s="30" t="s">
        <v>1319</v>
      </c>
      <c r="D41" s="13">
        <v>40421</v>
      </c>
      <c r="E41" s="14">
        <v>283.52999999999997</v>
      </c>
      <c r="F41" s="15">
        <v>9.5999999999999992E-3</v>
      </c>
      <c r="G41" s="15"/>
    </row>
    <row r="42" spans="1:7" x14ac:dyDescent="0.25">
      <c r="A42" s="12" t="s">
        <v>1914</v>
      </c>
      <c r="B42" s="30" t="s">
        <v>1915</v>
      </c>
      <c r="C42" s="30" t="s">
        <v>1243</v>
      </c>
      <c r="D42" s="13">
        <v>17540</v>
      </c>
      <c r="E42" s="14">
        <v>258.14999999999998</v>
      </c>
      <c r="F42" s="15">
        <v>8.6999999999999994E-3</v>
      </c>
      <c r="G42" s="15"/>
    </row>
    <row r="43" spans="1:7" x14ac:dyDescent="0.25">
      <c r="A43" s="12" t="s">
        <v>1394</v>
      </c>
      <c r="B43" s="30" t="s">
        <v>1395</v>
      </c>
      <c r="C43" s="30" t="s">
        <v>1166</v>
      </c>
      <c r="D43" s="13">
        <v>2467</v>
      </c>
      <c r="E43" s="14">
        <v>254.16</v>
      </c>
      <c r="F43" s="15">
        <v>8.6E-3</v>
      </c>
      <c r="G43" s="15"/>
    </row>
    <row r="44" spans="1:7" x14ac:dyDescent="0.25">
      <c r="A44" s="12" t="s">
        <v>1785</v>
      </c>
      <c r="B44" s="30" t="s">
        <v>1786</v>
      </c>
      <c r="C44" s="30" t="s">
        <v>1237</v>
      </c>
      <c r="D44" s="13">
        <v>14785</v>
      </c>
      <c r="E44" s="14">
        <v>236.05</v>
      </c>
      <c r="F44" s="15">
        <v>8.0000000000000002E-3</v>
      </c>
      <c r="G44" s="15"/>
    </row>
    <row r="45" spans="1:7" x14ac:dyDescent="0.25">
      <c r="A45" s="12" t="s">
        <v>1521</v>
      </c>
      <c r="B45" s="30" t="s">
        <v>1522</v>
      </c>
      <c r="C45" s="30" t="s">
        <v>1166</v>
      </c>
      <c r="D45" s="13">
        <v>13624</v>
      </c>
      <c r="E45" s="14">
        <v>235.61</v>
      </c>
      <c r="F45" s="15">
        <v>8.0000000000000002E-3</v>
      </c>
      <c r="G45" s="15"/>
    </row>
    <row r="46" spans="1:7" x14ac:dyDescent="0.25">
      <c r="A46" s="12" t="s">
        <v>1907</v>
      </c>
      <c r="B46" s="30" t="s">
        <v>1908</v>
      </c>
      <c r="C46" s="30" t="s">
        <v>1237</v>
      </c>
      <c r="D46" s="13">
        <v>20850</v>
      </c>
      <c r="E46" s="14">
        <v>235.33</v>
      </c>
      <c r="F46" s="15">
        <v>8.0000000000000002E-3</v>
      </c>
      <c r="G46" s="15"/>
    </row>
    <row r="47" spans="1:7" x14ac:dyDescent="0.25">
      <c r="A47" s="12" t="s">
        <v>1450</v>
      </c>
      <c r="B47" s="30" t="s">
        <v>1451</v>
      </c>
      <c r="C47" s="30" t="s">
        <v>1408</v>
      </c>
      <c r="D47" s="13">
        <v>16311</v>
      </c>
      <c r="E47" s="14">
        <v>233.67</v>
      </c>
      <c r="F47" s="15">
        <v>7.9000000000000008E-3</v>
      </c>
      <c r="G47" s="15"/>
    </row>
    <row r="48" spans="1:7" x14ac:dyDescent="0.25">
      <c r="A48" s="12" t="s">
        <v>1224</v>
      </c>
      <c r="B48" s="30" t="s">
        <v>1225</v>
      </c>
      <c r="C48" s="30" t="s">
        <v>1193</v>
      </c>
      <c r="D48" s="13">
        <v>37666</v>
      </c>
      <c r="E48" s="14">
        <v>231.59</v>
      </c>
      <c r="F48" s="15">
        <v>7.7999999999999996E-3</v>
      </c>
      <c r="G48" s="15"/>
    </row>
    <row r="49" spans="1:7" x14ac:dyDescent="0.25">
      <c r="A49" s="12" t="s">
        <v>1310</v>
      </c>
      <c r="B49" s="30" t="s">
        <v>1311</v>
      </c>
      <c r="C49" s="30" t="s">
        <v>1237</v>
      </c>
      <c r="D49" s="13">
        <v>11253</v>
      </c>
      <c r="E49" s="14">
        <v>231.06</v>
      </c>
      <c r="F49" s="15">
        <v>7.7999999999999996E-3</v>
      </c>
      <c r="G49" s="15"/>
    </row>
    <row r="50" spans="1:7" x14ac:dyDescent="0.25">
      <c r="A50" s="12" t="s">
        <v>1789</v>
      </c>
      <c r="B50" s="30" t="s">
        <v>1790</v>
      </c>
      <c r="C50" s="30" t="s">
        <v>1208</v>
      </c>
      <c r="D50" s="13">
        <v>8383</v>
      </c>
      <c r="E50" s="14">
        <v>229.67</v>
      </c>
      <c r="F50" s="15">
        <v>7.7999999999999996E-3</v>
      </c>
      <c r="G50" s="15"/>
    </row>
    <row r="51" spans="1:7" x14ac:dyDescent="0.25">
      <c r="A51" s="12" t="s">
        <v>1283</v>
      </c>
      <c r="B51" s="30" t="s">
        <v>1284</v>
      </c>
      <c r="C51" s="30" t="s">
        <v>1237</v>
      </c>
      <c r="D51" s="13">
        <v>3123</v>
      </c>
      <c r="E51" s="14">
        <v>228.85</v>
      </c>
      <c r="F51" s="15">
        <v>7.7000000000000002E-3</v>
      </c>
      <c r="G51" s="15"/>
    </row>
    <row r="52" spans="1:7" x14ac:dyDescent="0.25">
      <c r="A52" s="12" t="s">
        <v>1435</v>
      </c>
      <c r="B52" s="30" t="s">
        <v>1436</v>
      </c>
      <c r="C52" s="30" t="s">
        <v>1266</v>
      </c>
      <c r="D52" s="13">
        <v>6110</v>
      </c>
      <c r="E52" s="14">
        <v>224.57</v>
      </c>
      <c r="F52" s="15">
        <v>7.6E-3</v>
      </c>
      <c r="G52" s="15"/>
    </row>
    <row r="53" spans="1:7" x14ac:dyDescent="0.25">
      <c r="A53" s="12" t="s">
        <v>1916</v>
      </c>
      <c r="B53" s="30" t="s">
        <v>1917</v>
      </c>
      <c r="C53" s="30" t="s">
        <v>1237</v>
      </c>
      <c r="D53" s="13">
        <v>39480</v>
      </c>
      <c r="E53" s="14">
        <v>224.5</v>
      </c>
      <c r="F53" s="15">
        <v>7.6E-3</v>
      </c>
      <c r="G53" s="15"/>
    </row>
    <row r="54" spans="1:7" x14ac:dyDescent="0.25">
      <c r="A54" s="12" t="s">
        <v>1888</v>
      </c>
      <c r="B54" s="30" t="s">
        <v>1889</v>
      </c>
      <c r="C54" s="30" t="s">
        <v>1280</v>
      </c>
      <c r="D54" s="13">
        <v>6787</v>
      </c>
      <c r="E54" s="14">
        <v>220.54</v>
      </c>
      <c r="F54" s="15">
        <v>7.4999999999999997E-3</v>
      </c>
      <c r="G54" s="15"/>
    </row>
    <row r="55" spans="1:7" x14ac:dyDescent="0.25">
      <c r="A55" s="12" t="s">
        <v>1774</v>
      </c>
      <c r="B55" s="30" t="s">
        <v>1775</v>
      </c>
      <c r="C55" s="30" t="s">
        <v>1266</v>
      </c>
      <c r="D55" s="13">
        <v>16242</v>
      </c>
      <c r="E55" s="14">
        <v>211.42</v>
      </c>
      <c r="F55" s="15">
        <v>7.1999999999999998E-3</v>
      </c>
      <c r="G55" s="15"/>
    </row>
    <row r="56" spans="1:7" x14ac:dyDescent="0.25">
      <c r="A56" s="12" t="s">
        <v>1766</v>
      </c>
      <c r="B56" s="30" t="s">
        <v>1767</v>
      </c>
      <c r="C56" s="30" t="s">
        <v>1249</v>
      </c>
      <c r="D56" s="13">
        <v>23092</v>
      </c>
      <c r="E56" s="14">
        <v>207.08</v>
      </c>
      <c r="F56" s="15">
        <v>7.0000000000000001E-3</v>
      </c>
      <c r="G56" s="15"/>
    </row>
    <row r="57" spans="1:7" x14ac:dyDescent="0.25">
      <c r="A57" s="12" t="s">
        <v>1770</v>
      </c>
      <c r="B57" s="30" t="s">
        <v>1771</v>
      </c>
      <c r="C57" s="30" t="s">
        <v>1154</v>
      </c>
      <c r="D57" s="13">
        <v>48223</v>
      </c>
      <c r="E57" s="14">
        <v>202.97</v>
      </c>
      <c r="F57" s="15">
        <v>6.8999999999999999E-3</v>
      </c>
      <c r="G57" s="15"/>
    </row>
    <row r="58" spans="1:7" x14ac:dyDescent="0.25">
      <c r="A58" s="12" t="s">
        <v>1429</v>
      </c>
      <c r="B58" s="30" t="s">
        <v>1430</v>
      </c>
      <c r="C58" s="30" t="s">
        <v>1280</v>
      </c>
      <c r="D58" s="13">
        <v>10465</v>
      </c>
      <c r="E58" s="14">
        <v>199.63</v>
      </c>
      <c r="F58" s="15">
        <v>6.7999999999999996E-3</v>
      </c>
      <c r="G58" s="15"/>
    </row>
    <row r="59" spans="1:7" x14ac:dyDescent="0.25">
      <c r="A59" s="12" t="s">
        <v>1228</v>
      </c>
      <c r="B59" s="30" t="s">
        <v>1229</v>
      </c>
      <c r="C59" s="30" t="s">
        <v>1163</v>
      </c>
      <c r="D59" s="13">
        <v>24703</v>
      </c>
      <c r="E59" s="14">
        <v>184.8</v>
      </c>
      <c r="F59" s="15">
        <v>6.3E-3</v>
      </c>
      <c r="G59" s="15"/>
    </row>
    <row r="60" spans="1:7" x14ac:dyDescent="0.25">
      <c r="A60" s="12" t="s">
        <v>1918</v>
      </c>
      <c r="B60" s="30" t="s">
        <v>1919</v>
      </c>
      <c r="C60" s="30" t="s">
        <v>1237</v>
      </c>
      <c r="D60" s="13">
        <v>127408</v>
      </c>
      <c r="E60" s="14">
        <v>173.47</v>
      </c>
      <c r="F60" s="15">
        <v>5.8999999999999999E-3</v>
      </c>
      <c r="G60" s="15"/>
    </row>
    <row r="61" spans="1:7" x14ac:dyDescent="0.25">
      <c r="A61" s="12" t="s">
        <v>1900</v>
      </c>
      <c r="B61" s="30" t="s">
        <v>1901</v>
      </c>
      <c r="C61" s="30" t="s">
        <v>1449</v>
      </c>
      <c r="D61" s="13">
        <v>3865</v>
      </c>
      <c r="E61" s="14">
        <v>165.64</v>
      </c>
      <c r="F61" s="15">
        <v>5.5999999999999999E-3</v>
      </c>
      <c r="G61" s="15"/>
    </row>
    <row r="62" spans="1:7" x14ac:dyDescent="0.25">
      <c r="A62" s="12" t="s">
        <v>1308</v>
      </c>
      <c r="B62" s="30" t="s">
        <v>1309</v>
      </c>
      <c r="C62" s="30" t="s">
        <v>1166</v>
      </c>
      <c r="D62" s="13">
        <v>8142</v>
      </c>
      <c r="E62" s="14">
        <v>164.94</v>
      </c>
      <c r="F62" s="15">
        <v>5.5999999999999999E-3</v>
      </c>
      <c r="G62" s="15"/>
    </row>
    <row r="63" spans="1:7" x14ac:dyDescent="0.25">
      <c r="A63" s="12" t="s">
        <v>1423</v>
      </c>
      <c r="B63" s="30" t="s">
        <v>1424</v>
      </c>
      <c r="C63" s="30" t="s">
        <v>1334</v>
      </c>
      <c r="D63" s="13">
        <v>6413</v>
      </c>
      <c r="E63" s="14">
        <v>164.72</v>
      </c>
      <c r="F63" s="15">
        <v>5.5999999999999999E-3</v>
      </c>
      <c r="G63" s="15"/>
    </row>
    <row r="64" spans="1:7" x14ac:dyDescent="0.25">
      <c r="A64" s="12" t="s">
        <v>1264</v>
      </c>
      <c r="B64" s="30" t="s">
        <v>1265</v>
      </c>
      <c r="C64" s="30" t="s">
        <v>1266</v>
      </c>
      <c r="D64" s="13">
        <v>16631</v>
      </c>
      <c r="E64" s="14">
        <v>162.71</v>
      </c>
      <c r="F64" s="15">
        <v>5.4999999999999997E-3</v>
      </c>
      <c r="G64" s="15"/>
    </row>
    <row r="65" spans="1:7" x14ac:dyDescent="0.25">
      <c r="A65" s="12" t="s">
        <v>1503</v>
      </c>
      <c r="B65" s="30" t="s">
        <v>1504</v>
      </c>
      <c r="C65" s="30" t="s">
        <v>1249</v>
      </c>
      <c r="D65" s="13">
        <v>8018</v>
      </c>
      <c r="E65" s="14">
        <v>161.43</v>
      </c>
      <c r="F65" s="15">
        <v>5.4999999999999997E-3</v>
      </c>
      <c r="G65" s="15"/>
    </row>
    <row r="66" spans="1:7" x14ac:dyDescent="0.25">
      <c r="A66" s="12" t="s">
        <v>1341</v>
      </c>
      <c r="B66" s="30" t="s">
        <v>1342</v>
      </c>
      <c r="C66" s="30" t="s">
        <v>1249</v>
      </c>
      <c r="D66" s="13">
        <v>11118</v>
      </c>
      <c r="E66" s="14">
        <v>160.47</v>
      </c>
      <c r="F66" s="15">
        <v>5.4000000000000003E-3</v>
      </c>
      <c r="G66" s="15"/>
    </row>
    <row r="67" spans="1:7" x14ac:dyDescent="0.25">
      <c r="A67" s="12" t="s">
        <v>1860</v>
      </c>
      <c r="B67" s="30" t="s">
        <v>1861</v>
      </c>
      <c r="C67" s="30" t="s">
        <v>1166</v>
      </c>
      <c r="D67" s="13">
        <v>2211</v>
      </c>
      <c r="E67" s="14">
        <v>150.29</v>
      </c>
      <c r="F67" s="15">
        <v>5.1000000000000004E-3</v>
      </c>
      <c r="G67" s="15"/>
    </row>
    <row r="68" spans="1:7" x14ac:dyDescent="0.25">
      <c r="A68" s="12" t="s">
        <v>1497</v>
      </c>
      <c r="B68" s="30" t="s">
        <v>1498</v>
      </c>
      <c r="C68" s="30" t="s">
        <v>1316</v>
      </c>
      <c r="D68" s="13">
        <v>4212</v>
      </c>
      <c r="E68" s="14">
        <v>148.09</v>
      </c>
      <c r="F68" s="15">
        <v>5.0000000000000001E-3</v>
      </c>
      <c r="G68" s="15"/>
    </row>
    <row r="69" spans="1:7" x14ac:dyDescent="0.25">
      <c r="A69" s="12" t="s">
        <v>1417</v>
      </c>
      <c r="B69" s="30" t="s">
        <v>1418</v>
      </c>
      <c r="C69" s="30" t="s">
        <v>1208</v>
      </c>
      <c r="D69" s="13">
        <v>11409</v>
      </c>
      <c r="E69" s="14">
        <v>145.19999999999999</v>
      </c>
      <c r="F69" s="15">
        <v>4.8999999999999998E-3</v>
      </c>
      <c r="G69" s="15"/>
    </row>
    <row r="70" spans="1:7" x14ac:dyDescent="0.25">
      <c r="A70" s="12" t="s">
        <v>1920</v>
      </c>
      <c r="B70" s="30" t="s">
        <v>1921</v>
      </c>
      <c r="C70" s="30" t="s">
        <v>1237</v>
      </c>
      <c r="D70" s="13">
        <v>52021</v>
      </c>
      <c r="E70" s="14">
        <v>143.94</v>
      </c>
      <c r="F70" s="15">
        <v>4.8999999999999998E-3</v>
      </c>
      <c r="G70" s="15"/>
    </row>
    <row r="71" spans="1:7" x14ac:dyDescent="0.25">
      <c r="A71" s="12" t="s">
        <v>1909</v>
      </c>
      <c r="B71" s="30" t="s">
        <v>1910</v>
      </c>
      <c r="C71" s="30" t="s">
        <v>1280</v>
      </c>
      <c r="D71" s="13">
        <v>9269</v>
      </c>
      <c r="E71" s="14">
        <v>142.44999999999999</v>
      </c>
      <c r="F71" s="15">
        <v>4.7999999999999996E-3</v>
      </c>
      <c r="G71" s="15"/>
    </row>
    <row r="72" spans="1:7" x14ac:dyDescent="0.25">
      <c r="A72" s="12" t="s">
        <v>1922</v>
      </c>
      <c r="B72" s="30" t="s">
        <v>1923</v>
      </c>
      <c r="C72" s="30" t="s">
        <v>1237</v>
      </c>
      <c r="D72" s="13">
        <v>14109</v>
      </c>
      <c r="E72" s="14">
        <v>131.22999999999999</v>
      </c>
      <c r="F72" s="15">
        <v>4.4000000000000003E-3</v>
      </c>
      <c r="G72" s="15"/>
    </row>
    <row r="73" spans="1:7" x14ac:dyDescent="0.25">
      <c r="A73" s="12" t="s">
        <v>1369</v>
      </c>
      <c r="B73" s="30" t="s">
        <v>1370</v>
      </c>
      <c r="C73" s="30" t="s">
        <v>1371</v>
      </c>
      <c r="D73" s="13">
        <v>21834</v>
      </c>
      <c r="E73" s="14">
        <v>121.66</v>
      </c>
      <c r="F73" s="15">
        <v>4.1000000000000003E-3</v>
      </c>
      <c r="G73" s="15"/>
    </row>
    <row r="74" spans="1:7" x14ac:dyDescent="0.25">
      <c r="A74" s="12" t="s">
        <v>1924</v>
      </c>
      <c r="B74" s="30" t="s">
        <v>1925</v>
      </c>
      <c r="C74" s="30" t="s">
        <v>1237</v>
      </c>
      <c r="D74" s="13">
        <v>49507</v>
      </c>
      <c r="E74" s="14">
        <v>115.33</v>
      </c>
      <c r="F74" s="15">
        <v>3.8999999999999998E-3</v>
      </c>
      <c r="G74" s="15"/>
    </row>
    <row r="75" spans="1:7" x14ac:dyDescent="0.25">
      <c r="A75" s="12" t="s">
        <v>1926</v>
      </c>
      <c r="B75" s="30" t="s">
        <v>1927</v>
      </c>
      <c r="C75" s="30" t="s">
        <v>1234</v>
      </c>
      <c r="D75" s="13">
        <v>6122</v>
      </c>
      <c r="E75" s="14">
        <v>101.52</v>
      </c>
      <c r="F75" s="15">
        <v>3.3999999999999998E-3</v>
      </c>
      <c r="G75" s="15"/>
    </row>
    <row r="76" spans="1:7" x14ac:dyDescent="0.25">
      <c r="A76" s="12" t="s">
        <v>1869</v>
      </c>
      <c r="B76" s="30" t="s">
        <v>1870</v>
      </c>
      <c r="C76" s="30" t="s">
        <v>1249</v>
      </c>
      <c r="D76" s="13">
        <v>4276</v>
      </c>
      <c r="E76" s="14">
        <v>95.98</v>
      </c>
      <c r="F76" s="15">
        <v>3.3E-3</v>
      </c>
      <c r="G76" s="15"/>
    </row>
    <row r="77" spans="1:7" x14ac:dyDescent="0.25">
      <c r="A77" s="12" t="s">
        <v>1495</v>
      </c>
      <c r="B77" s="30" t="s">
        <v>1496</v>
      </c>
      <c r="C77" s="30" t="s">
        <v>1408</v>
      </c>
      <c r="D77" s="13">
        <v>15552</v>
      </c>
      <c r="E77" s="14">
        <v>83.18</v>
      </c>
      <c r="F77" s="15">
        <v>2.8E-3</v>
      </c>
      <c r="G77" s="15"/>
    </row>
    <row r="78" spans="1:7" x14ac:dyDescent="0.25">
      <c r="A78" s="12" t="s">
        <v>1365</v>
      </c>
      <c r="B78" s="30" t="s">
        <v>1366</v>
      </c>
      <c r="C78" s="30" t="s">
        <v>1237</v>
      </c>
      <c r="D78" s="13">
        <v>10500</v>
      </c>
      <c r="E78" s="14">
        <v>81.650000000000006</v>
      </c>
      <c r="F78" s="15">
        <v>2.8E-3</v>
      </c>
      <c r="G78" s="15"/>
    </row>
    <row r="79" spans="1:7" x14ac:dyDescent="0.25">
      <c r="A79" s="12" t="s">
        <v>1928</v>
      </c>
      <c r="B79" s="30" t="s">
        <v>1929</v>
      </c>
      <c r="C79" s="30" t="s">
        <v>1157</v>
      </c>
      <c r="D79" s="13">
        <v>11214</v>
      </c>
      <c r="E79" s="14">
        <v>66.069999999999993</v>
      </c>
      <c r="F79" s="15">
        <v>2.2000000000000001E-3</v>
      </c>
      <c r="G79" s="15"/>
    </row>
    <row r="80" spans="1:7" x14ac:dyDescent="0.25">
      <c r="A80" s="12" t="s">
        <v>1478</v>
      </c>
      <c r="B80" s="30" t="s">
        <v>1479</v>
      </c>
      <c r="C80" s="30" t="s">
        <v>1356</v>
      </c>
      <c r="D80" s="13">
        <v>1042</v>
      </c>
      <c r="E80" s="14">
        <v>40.15</v>
      </c>
      <c r="F80" s="15">
        <v>1.4E-3</v>
      </c>
      <c r="G80" s="15"/>
    </row>
    <row r="81" spans="1:7" x14ac:dyDescent="0.25">
      <c r="A81" s="12" t="s">
        <v>1295</v>
      </c>
      <c r="B81" s="30" t="s">
        <v>1296</v>
      </c>
      <c r="C81" s="30" t="s">
        <v>1240</v>
      </c>
      <c r="D81" s="13">
        <v>21461</v>
      </c>
      <c r="E81" s="14">
        <v>38.96</v>
      </c>
      <c r="F81" s="15">
        <v>1.2999999999999999E-3</v>
      </c>
      <c r="G81" s="15"/>
    </row>
    <row r="82" spans="1:7" x14ac:dyDescent="0.25">
      <c r="A82" s="12" t="s">
        <v>1930</v>
      </c>
      <c r="B82" s="30" t="s">
        <v>1931</v>
      </c>
      <c r="C82" s="30" t="s">
        <v>1484</v>
      </c>
      <c r="D82" s="13">
        <v>1500</v>
      </c>
      <c r="E82" s="14">
        <v>17.7</v>
      </c>
      <c r="F82" s="15">
        <v>5.9999999999999995E-4</v>
      </c>
      <c r="G82" s="15"/>
    </row>
    <row r="83" spans="1:7" x14ac:dyDescent="0.25">
      <c r="A83" s="16" t="s">
        <v>126</v>
      </c>
      <c r="B83" s="31"/>
      <c r="C83" s="31"/>
      <c r="D83" s="17"/>
      <c r="E83" s="37">
        <v>29128.29</v>
      </c>
      <c r="F83" s="38">
        <v>0.98629999999999995</v>
      </c>
      <c r="G83" s="20"/>
    </row>
    <row r="84" spans="1:7" x14ac:dyDescent="0.25">
      <c r="A84" s="16" t="s">
        <v>1527</v>
      </c>
      <c r="B84" s="30"/>
      <c r="C84" s="30"/>
      <c r="D84" s="13"/>
      <c r="E84" s="14"/>
      <c r="F84" s="15"/>
      <c r="G84" s="15"/>
    </row>
    <row r="85" spans="1:7" x14ac:dyDescent="0.25">
      <c r="A85" s="16" t="s">
        <v>126</v>
      </c>
      <c r="B85" s="30"/>
      <c r="C85" s="30"/>
      <c r="D85" s="13"/>
      <c r="E85" s="39" t="s">
        <v>118</v>
      </c>
      <c r="F85" s="40" t="s">
        <v>118</v>
      </c>
      <c r="G85" s="15"/>
    </row>
    <row r="86" spans="1:7" x14ac:dyDescent="0.25">
      <c r="A86" s="21" t="s">
        <v>158</v>
      </c>
      <c r="B86" s="32"/>
      <c r="C86" s="32"/>
      <c r="D86" s="22"/>
      <c r="E86" s="27">
        <v>29128.29</v>
      </c>
      <c r="F86" s="28">
        <v>0.98629999999999995</v>
      </c>
      <c r="G86" s="20"/>
    </row>
    <row r="87" spans="1:7" x14ac:dyDescent="0.25">
      <c r="A87" s="12"/>
      <c r="B87" s="30"/>
      <c r="C87" s="30"/>
      <c r="D87" s="13"/>
      <c r="E87" s="14"/>
      <c r="F87" s="15"/>
      <c r="G87" s="15"/>
    </row>
    <row r="88" spans="1:7" x14ac:dyDescent="0.25">
      <c r="A88" s="12"/>
      <c r="B88" s="30"/>
      <c r="C88" s="30"/>
      <c r="D88" s="13"/>
      <c r="E88" s="14"/>
      <c r="F88" s="15"/>
      <c r="G88" s="15"/>
    </row>
    <row r="89" spans="1:7" x14ac:dyDescent="0.25">
      <c r="A89" s="16" t="s">
        <v>162</v>
      </c>
      <c r="B89" s="30"/>
      <c r="C89" s="30"/>
      <c r="D89" s="13"/>
      <c r="E89" s="14"/>
      <c r="F89" s="15"/>
      <c r="G89" s="15"/>
    </row>
    <row r="90" spans="1:7" x14ac:dyDescent="0.25">
      <c r="A90" s="12" t="s">
        <v>163</v>
      </c>
      <c r="B90" s="30"/>
      <c r="C90" s="30"/>
      <c r="D90" s="13"/>
      <c r="E90" s="14">
        <v>460.74</v>
      </c>
      <c r="F90" s="15">
        <v>1.5599999999999999E-2</v>
      </c>
      <c r="G90" s="15">
        <v>6.7793000000000006E-2</v>
      </c>
    </row>
    <row r="91" spans="1:7" x14ac:dyDescent="0.25">
      <c r="A91" s="16" t="s">
        <v>126</v>
      </c>
      <c r="B91" s="31"/>
      <c r="C91" s="31"/>
      <c r="D91" s="17"/>
      <c r="E91" s="37">
        <v>460.74</v>
      </c>
      <c r="F91" s="38">
        <v>1.5599999999999999E-2</v>
      </c>
      <c r="G91" s="20"/>
    </row>
    <row r="92" spans="1:7" x14ac:dyDescent="0.25">
      <c r="A92" s="12"/>
      <c r="B92" s="30"/>
      <c r="C92" s="30"/>
      <c r="D92" s="13"/>
      <c r="E92" s="14"/>
      <c r="F92" s="15"/>
      <c r="G92" s="15"/>
    </row>
    <row r="93" spans="1:7" x14ac:dyDescent="0.25">
      <c r="A93" s="21" t="s">
        <v>158</v>
      </c>
      <c r="B93" s="32"/>
      <c r="C93" s="32"/>
      <c r="D93" s="22"/>
      <c r="E93" s="18">
        <v>460.74</v>
      </c>
      <c r="F93" s="19">
        <v>1.5599999999999999E-2</v>
      </c>
      <c r="G93" s="20"/>
    </row>
    <row r="94" spans="1:7" x14ac:dyDescent="0.25">
      <c r="A94" s="12" t="s">
        <v>164</v>
      </c>
      <c r="B94" s="30"/>
      <c r="C94" s="30"/>
      <c r="D94" s="13"/>
      <c r="E94" s="14">
        <v>0.25672739999999999</v>
      </c>
      <c r="F94" s="15">
        <v>7.9999999999999996E-6</v>
      </c>
      <c r="G94" s="15"/>
    </row>
    <row r="95" spans="1:7" x14ac:dyDescent="0.25">
      <c r="A95" s="12" t="s">
        <v>165</v>
      </c>
      <c r="B95" s="30"/>
      <c r="C95" s="30"/>
      <c r="D95" s="13"/>
      <c r="E95" s="23">
        <v>-59.3067274</v>
      </c>
      <c r="F95" s="24">
        <v>-1.908E-3</v>
      </c>
      <c r="G95" s="15">
        <v>6.7793000000000006E-2</v>
      </c>
    </row>
    <row r="96" spans="1:7" x14ac:dyDescent="0.25">
      <c r="A96" s="25" t="s">
        <v>166</v>
      </c>
      <c r="B96" s="33"/>
      <c r="C96" s="33"/>
      <c r="D96" s="26"/>
      <c r="E96" s="27">
        <v>29529.98</v>
      </c>
      <c r="F96" s="28">
        <v>1</v>
      </c>
      <c r="G96" s="28"/>
    </row>
    <row r="101" spans="1:5" x14ac:dyDescent="0.25">
      <c r="A101" s="1" t="s">
        <v>169</v>
      </c>
    </row>
    <row r="102" spans="1:5" x14ac:dyDescent="0.25">
      <c r="A102" s="47" t="s">
        <v>170</v>
      </c>
      <c r="B102" s="34" t="s">
        <v>118</v>
      </c>
    </row>
    <row r="103" spans="1:5" x14ac:dyDescent="0.25">
      <c r="A103" t="s">
        <v>171</v>
      </c>
    </row>
    <row r="104" spans="1:5" x14ac:dyDescent="0.25">
      <c r="A104" t="s">
        <v>172</v>
      </c>
      <c r="B104" t="s">
        <v>173</v>
      </c>
      <c r="C104" t="s">
        <v>173</v>
      </c>
    </row>
    <row r="105" spans="1:5" x14ac:dyDescent="0.25">
      <c r="B105" s="48">
        <v>45260</v>
      </c>
      <c r="C105" s="48">
        <v>45289</v>
      </c>
    </row>
    <row r="106" spans="1:5" x14ac:dyDescent="0.25">
      <c r="A106" t="s">
        <v>177</v>
      </c>
      <c r="B106">
        <v>96.88</v>
      </c>
      <c r="C106">
        <v>104.45</v>
      </c>
      <c r="E106" s="2"/>
    </row>
    <row r="107" spans="1:5" x14ac:dyDescent="0.25">
      <c r="A107" t="s">
        <v>178</v>
      </c>
      <c r="B107">
        <v>32.94</v>
      </c>
      <c r="C107">
        <v>35.32</v>
      </c>
      <c r="E107" s="2"/>
    </row>
    <row r="108" spans="1:5" x14ac:dyDescent="0.25">
      <c r="A108" t="s">
        <v>651</v>
      </c>
      <c r="B108">
        <v>84.15</v>
      </c>
      <c r="C108">
        <v>90.6</v>
      </c>
      <c r="E108" s="2"/>
    </row>
    <row r="109" spans="1:5" x14ac:dyDescent="0.25">
      <c r="A109" t="s">
        <v>652</v>
      </c>
      <c r="B109">
        <v>22.71</v>
      </c>
      <c r="C109">
        <v>24.25</v>
      </c>
      <c r="E109" s="2"/>
    </row>
    <row r="110" spans="1:5" x14ac:dyDescent="0.25">
      <c r="E110" s="2"/>
    </row>
    <row r="111" spans="1:5" x14ac:dyDescent="0.25">
      <c r="A111" t="s">
        <v>655</v>
      </c>
    </row>
    <row r="113" spans="1:4" x14ac:dyDescent="0.25">
      <c r="A113" s="50" t="s">
        <v>656</v>
      </c>
      <c r="B113" s="50" t="s">
        <v>657</v>
      </c>
      <c r="C113" s="50" t="s">
        <v>658</v>
      </c>
      <c r="D113" s="50" t="s">
        <v>659</v>
      </c>
    </row>
    <row r="114" spans="1:4" x14ac:dyDescent="0.25">
      <c r="A114" s="50" t="s">
        <v>1932</v>
      </c>
      <c r="B114" s="50"/>
      <c r="C114" s="50">
        <v>0.2</v>
      </c>
      <c r="D114" s="50">
        <v>0.2</v>
      </c>
    </row>
    <row r="115" spans="1:4" x14ac:dyDescent="0.25">
      <c r="A115" s="50" t="s">
        <v>1933</v>
      </c>
      <c r="B115" s="50"/>
      <c r="C115" s="50">
        <v>0.2</v>
      </c>
      <c r="D115" s="50">
        <v>0.2</v>
      </c>
    </row>
    <row r="117" spans="1:4" x14ac:dyDescent="0.25">
      <c r="A117" t="s">
        <v>189</v>
      </c>
      <c r="B117" s="34" t="s">
        <v>118</v>
      </c>
    </row>
    <row r="118" spans="1:4" ht="30" customHeight="1" x14ac:dyDescent="0.25">
      <c r="A118" s="47" t="s">
        <v>190</v>
      </c>
      <c r="B118" s="34" t="s">
        <v>118</v>
      </c>
    </row>
    <row r="119" spans="1:4" ht="30" customHeight="1" x14ac:dyDescent="0.25">
      <c r="A119" s="47" t="s">
        <v>191</v>
      </c>
      <c r="B119" s="34" t="s">
        <v>118</v>
      </c>
    </row>
    <row r="120" spans="1:4" x14ac:dyDescent="0.25">
      <c r="A120" t="s">
        <v>1760</v>
      </c>
      <c r="B120" s="49">
        <v>0.43276300000000001</v>
      </c>
    </row>
    <row r="121" spans="1:4" ht="45" customHeight="1" x14ac:dyDescent="0.25">
      <c r="A121" s="47" t="s">
        <v>193</v>
      </c>
      <c r="B121" s="34" t="s">
        <v>118</v>
      </c>
    </row>
    <row r="122" spans="1:4" ht="30" customHeight="1" x14ac:dyDescent="0.25">
      <c r="A122" s="47" t="s">
        <v>194</v>
      </c>
      <c r="B122" s="34" t="s">
        <v>118</v>
      </c>
    </row>
    <row r="123" spans="1:4" ht="30" customHeight="1" x14ac:dyDescent="0.25">
      <c r="A123" s="47" t="s">
        <v>195</v>
      </c>
      <c r="B123" s="34" t="s">
        <v>118</v>
      </c>
    </row>
    <row r="124" spans="1:4" x14ac:dyDescent="0.25">
      <c r="A124" t="s">
        <v>196</v>
      </c>
      <c r="B124" s="34" t="s">
        <v>118</v>
      </c>
    </row>
    <row r="125" spans="1:4" x14ac:dyDescent="0.25">
      <c r="A125" t="s">
        <v>197</v>
      </c>
      <c r="B125" s="34" t="s">
        <v>118</v>
      </c>
    </row>
    <row r="127" spans="1:4" ht="69.95" customHeight="1" x14ac:dyDescent="0.25">
      <c r="A127" s="72" t="s">
        <v>207</v>
      </c>
      <c r="B127" s="72" t="s">
        <v>208</v>
      </c>
      <c r="C127" s="72" t="s">
        <v>5</v>
      </c>
      <c r="D127" s="72" t="s">
        <v>6</v>
      </c>
    </row>
    <row r="128" spans="1:4" ht="69.95" customHeight="1" x14ac:dyDescent="0.25">
      <c r="A128" s="72" t="s">
        <v>1934</v>
      </c>
      <c r="B128" s="72"/>
      <c r="C128" s="72" t="s">
        <v>55</v>
      </c>
      <c r="D128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H123"/>
  <sheetViews>
    <sheetView showGridLines="0" workbookViewId="0">
      <pane ySplit="4" topLeftCell="A95" activePane="bottomLeft" state="frozen"/>
      <selection pane="bottomLeft" activeCell="B90" sqref="B90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4" t="s">
        <v>1935</v>
      </c>
      <c r="B1" s="75"/>
      <c r="C1" s="75"/>
      <c r="D1" s="75"/>
      <c r="E1" s="75"/>
      <c r="F1" s="75"/>
      <c r="G1" s="76"/>
      <c r="H1" s="51" t="str">
        <f>HYPERLINK("[EDEL_Portfolio Monthly Notes 31-Dec-2023.xlsx]Index!A1","Index")</f>
        <v>Index</v>
      </c>
    </row>
    <row r="2" spans="1:8" ht="19.5" customHeight="1" x14ac:dyDescent="0.25">
      <c r="A2" s="74" t="s">
        <v>1936</v>
      </c>
      <c r="B2" s="75"/>
      <c r="C2" s="75"/>
      <c r="D2" s="75"/>
      <c r="E2" s="75"/>
      <c r="F2" s="75"/>
      <c r="G2" s="76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1148</v>
      </c>
      <c r="B7" s="30"/>
      <c r="C7" s="30"/>
      <c r="D7" s="13"/>
      <c r="E7" s="14"/>
      <c r="F7" s="15"/>
      <c r="G7" s="15"/>
    </row>
    <row r="8" spans="1:8" x14ac:dyDescent="0.25">
      <c r="A8" s="12" t="s">
        <v>1184</v>
      </c>
      <c r="B8" s="30" t="s">
        <v>1185</v>
      </c>
      <c r="C8" s="30" t="s">
        <v>1154</v>
      </c>
      <c r="D8" s="13">
        <v>578913</v>
      </c>
      <c r="E8" s="14">
        <v>9895.07</v>
      </c>
      <c r="F8" s="15">
        <v>3.7699999999999997E-2</v>
      </c>
      <c r="G8" s="15"/>
    </row>
    <row r="9" spans="1:8" x14ac:dyDescent="0.25">
      <c r="A9" s="12" t="s">
        <v>1173</v>
      </c>
      <c r="B9" s="30" t="s">
        <v>1174</v>
      </c>
      <c r="C9" s="30" t="s">
        <v>1154</v>
      </c>
      <c r="D9" s="13">
        <v>920644</v>
      </c>
      <c r="E9" s="14">
        <v>9175.14</v>
      </c>
      <c r="F9" s="15">
        <v>3.49E-2</v>
      </c>
      <c r="G9" s="15"/>
    </row>
    <row r="10" spans="1:8" x14ac:dyDescent="0.25">
      <c r="A10" s="12" t="s">
        <v>1447</v>
      </c>
      <c r="B10" s="30" t="s">
        <v>1448</v>
      </c>
      <c r="C10" s="30" t="s">
        <v>1449</v>
      </c>
      <c r="D10" s="13">
        <v>228117</v>
      </c>
      <c r="E10" s="14">
        <v>8043.41</v>
      </c>
      <c r="F10" s="15">
        <v>3.0599999999999999E-2</v>
      </c>
      <c r="G10" s="15"/>
    </row>
    <row r="11" spans="1:8" x14ac:dyDescent="0.25">
      <c r="A11" s="12" t="s">
        <v>1825</v>
      </c>
      <c r="B11" s="30" t="s">
        <v>1826</v>
      </c>
      <c r="C11" s="30" t="s">
        <v>1208</v>
      </c>
      <c r="D11" s="13">
        <v>78963</v>
      </c>
      <c r="E11" s="14">
        <v>5834.89</v>
      </c>
      <c r="F11" s="15">
        <v>2.2200000000000001E-2</v>
      </c>
      <c r="G11" s="15"/>
    </row>
    <row r="12" spans="1:8" x14ac:dyDescent="0.25">
      <c r="A12" s="12" t="s">
        <v>1189</v>
      </c>
      <c r="B12" s="30" t="s">
        <v>1190</v>
      </c>
      <c r="C12" s="30" t="s">
        <v>1154</v>
      </c>
      <c r="D12" s="13">
        <v>900747</v>
      </c>
      <c r="E12" s="14">
        <v>5783.25</v>
      </c>
      <c r="F12" s="15">
        <v>2.1999999999999999E-2</v>
      </c>
      <c r="G12" s="15"/>
    </row>
    <row r="13" spans="1:8" x14ac:dyDescent="0.25">
      <c r="A13" s="12" t="s">
        <v>1372</v>
      </c>
      <c r="B13" s="30" t="s">
        <v>1373</v>
      </c>
      <c r="C13" s="30" t="s">
        <v>1208</v>
      </c>
      <c r="D13" s="13">
        <v>800000</v>
      </c>
      <c r="E13" s="14">
        <v>5768.4</v>
      </c>
      <c r="F13" s="15">
        <v>2.1999999999999999E-2</v>
      </c>
      <c r="G13" s="15"/>
    </row>
    <row r="14" spans="1:8" x14ac:dyDescent="0.25">
      <c r="A14" s="12" t="s">
        <v>1216</v>
      </c>
      <c r="B14" s="30" t="s">
        <v>1217</v>
      </c>
      <c r="C14" s="30" t="s">
        <v>1218</v>
      </c>
      <c r="D14" s="13">
        <v>1216675</v>
      </c>
      <c r="E14" s="14">
        <v>5622.26</v>
      </c>
      <c r="F14" s="15">
        <v>2.1399999999999999E-2</v>
      </c>
      <c r="G14" s="15"/>
    </row>
    <row r="15" spans="1:8" x14ac:dyDescent="0.25">
      <c r="A15" s="12" t="s">
        <v>1167</v>
      </c>
      <c r="B15" s="30" t="s">
        <v>1168</v>
      </c>
      <c r="C15" s="30" t="s">
        <v>1169</v>
      </c>
      <c r="D15" s="13">
        <v>210478</v>
      </c>
      <c r="E15" s="14">
        <v>5440.75</v>
      </c>
      <c r="F15" s="15">
        <v>2.07E-2</v>
      </c>
      <c r="G15" s="15"/>
    </row>
    <row r="16" spans="1:8" x14ac:dyDescent="0.25">
      <c r="A16" s="12" t="s">
        <v>1289</v>
      </c>
      <c r="B16" s="30" t="s">
        <v>1290</v>
      </c>
      <c r="C16" s="30" t="s">
        <v>1266</v>
      </c>
      <c r="D16" s="13">
        <v>76729</v>
      </c>
      <c r="E16" s="14">
        <v>5038.6000000000004</v>
      </c>
      <c r="F16" s="15">
        <v>1.9199999999999998E-2</v>
      </c>
      <c r="G16" s="15"/>
    </row>
    <row r="17" spans="1:7" x14ac:dyDescent="0.25">
      <c r="A17" s="12" t="s">
        <v>1937</v>
      </c>
      <c r="B17" s="30" t="s">
        <v>1938</v>
      </c>
      <c r="C17" s="30" t="s">
        <v>1198</v>
      </c>
      <c r="D17" s="13">
        <v>843799</v>
      </c>
      <c r="E17" s="14">
        <v>4767.8900000000003</v>
      </c>
      <c r="F17" s="15">
        <v>1.8100000000000002E-2</v>
      </c>
      <c r="G17" s="15"/>
    </row>
    <row r="18" spans="1:7" x14ac:dyDescent="0.25">
      <c r="A18" s="12" t="s">
        <v>1939</v>
      </c>
      <c r="B18" s="30" t="s">
        <v>1940</v>
      </c>
      <c r="C18" s="30" t="s">
        <v>1157</v>
      </c>
      <c r="D18" s="13">
        <v>11923112</v>
      </c>
      <c r="E18" s="14">
        <v>4554.63</v>
      </c>
      <c r="F18" s="15">
        <v>1.7299999999999999E-2</v>
      </c>
      <c r="G18" s="15"/>
    </row>
    <row r="19" spans="1:7" x14ac:dyDescent="0.25">
      <c r="A19" s="12" t="s">
        <v>1250</v>
      </c>
      <c r="B19" s="30" t="s">
        <v>1251</v>
      </c>
      <c r="C19" s="30" t="s">
        <v>1252</v>
      </c>
      <c r="D19" s="13">
        <v>1194293</v>
      </c>
      <c r="E19" s="14">
        <v>4490.54</v>
      </c>
      <c r="F19" s="15">
        <v>1.7100000000000001E-2</v>
      </c>
      <c r="G19" s="15"/>
    </row>
    <row r="20" spans="1:7" x14ac:dyDescent="0.25">
      <c r="A20" s="12" t="s">
        <v>1361</v>
      </c>
      <c r="B20" s="30" t="s">
        <v>1362</v>
      </c>
      <c r="C20" s="30" t="s">
        <v>1183</v>
      </c>
      <c r="D20" s="13">
        <v>2274040</v>
      </c>
      <c r="E20" s="14">
        <v>4188.78</v>
      </c>
      <c r="F20" s="15">
        <v>1.5900000000000001E-2</v>
      </c>
      <c r="G20" s="15"/>
    </row>
    <row r="21" spans="1:7" x14ac:dyDescent="0.25">
      <c r="A21" s="12" t="s">
        <v>1864</v>
      </c>
      <c r="B21" s="30" t="s">
        <v>1865</v>
      </c>
      <c r="C21" s="30" t="s">
        <v>1237</v>
      </c>
      <c r="D21" s="13">
        <v>331865</v>
      </c>
      <c r="E21" s="14">
        <v>4180.84</v>
      </c>
      <c r="F21" s="15">
        <v>1.5900000000000001E-2</v>
      </c>
      <c r="G21" s="15"/>
    </row>
    <row r="22" spans="1:7" x14ac:dyDescent="0.25">
      <c r="A22" s="12" t="s">
        <v>1194</v>
      </c>
      <c r="B22" s="30" t="s">
        <v>1195</v>
      </c>
      <c r="C22" s="30" t="s">
        <v>1154</v>
      </c>
      <c r="D22" s="13">
        <v>2657134</v>
      </c>
      <c r="E22" s="14">
        <v>4149.1099999999997</v>
      </c>
      <c r="F22" s="15">
        <v>1.5800000000000002E-2</v>
      </c>
      <c r="G22" s="15"/>
    </row>
    <row r="23" spans="1:7" x14ac:dyDescent="0.25">
      <c r="A23" s="12" t="s">
        <v>1365</v>
      </c>
      <c r="B23" s="30" t="s">
        <v>1366</v>
      </c>
      <c r="C23" s="30" t="s">
        <v>1237</v>
      </c>
      <c r="D23" s="13">
        <v>530924</v>
      </c>
      <c r="E23" s="14">
        <v>4128.7299999999996</v>
      </c>
      <c r="F23" s="15">
        <v>1.5699999999999999E-2</v>
      </c>
      <c r="G23" s="15"/>
    </row>
    <row r="24" spans="1:7" x14ac:dyDescent="0.25">
      <c r="A24" s="12" t="s">
        <v>1271</v>
      </c>
      <c r="B24" s="30" t="s">
        <v>1272</v>
      </c>
      <c r="C24" s="30" t="s">
        <v>1208</v>
      </c>
      <c r="D24" s="13">
        <v>65234</v>
      </c>
      <c r="E24" s="14">
        <v>4093.04</v>
      </c>
      <c r="F24" s="15">
        <v>1.5599999999999999E-2</v>
      </c>
      <c r="G24" s="15"/>
    </row>
    <row r="25" spans="1:7" x14ac:dyDescent="0.25">
      <c r="A25" s="12" t="s">
        <v>1345</v>
      </c>
      <c r="B25" s="30" t="s">
        <v>1346</v>
      </c>
      <c r="C25" s="30" t="s">
        <v>1347</v>
      </c>
      <c r="D25" s="13">
        <v>129592</v>
      </c>
      <c r="E25" s="14">
        <v>3958.97</v>
      </c>
      <c r="F25" s="15">
        <v>1.5100000000000001E-2</v>
      </c>
      <c r="G25" s="15"/>
    </row>
    <row r="26" spans="1:7" x14ac:dyDescent="0.25">
      <c r="A26" s="12" t="s">
        <v>1228</v>
      </c>
      <c r="B26" s="30" t="s">
        <v>1229</v>
      </c>
      <c r="C26" s="30" t="s">
        <v>1163</v>
      </c>
      <c r="D26" s="13">
        <v>524168</v>
      </c>
      <c r="E26" s="14">
        <v>3921.3</v>
      </c>
      <c r="F26" s="15">
        <v>1.49E-2</v>
      </c>
      <c r="G26" s="15"/>
    </row>
    <row r="27" spans="1:7" x14ac:dyDescent="0.25">
      <c r="A27" s="12" t="s">
        <v>1811</v>
      </c>
      <c r="B27" s="30" t="s">
        <v>1812</v>
      </c>
      <c r="C27" s="30" t="s">
        <v>1319</v>
      </c>
      <c r="D27" s="13">
        <v>565710</v>
      </c>
      <c r="E27" s="14">
        <v>3882.18</v>
      </c>
      <c r="F27" s="15">
        <v>1.4800000000000001E-2</v>
      </c>
      <c r="G27" s="15"/>
    </row>
    <row r="28" spans="1:7" x14ac:dyDescent="0.25">
      <c r="A28" s="12" t="s">
        <v>1269</v>
      </c>
      <c r="B28" s="30" t="s">
        <v>1270</v>
      </c>
      <c r="C28" s="30" t="s">
        <v>1259</v>
      </c>
      <c r="D28" s="13">
        <v>169350</v>
      </c>
      <c r="E28" s="14">
        <v>3853.05</v>
      </c>
      <c r="F28" s="15">
        <v>1.47E-2</v>
      </c>
      <c r="G28" s="15"/>
    </row>
    <row r="29" spans="1:7" x14ac:dyDescent="0.25">
      <c r="A29" s="12" t="s">
        <v>1909</v>
      </c>
      <c r="B29" s="30" t="s">
        <v>1910</v>
      </c>
      <c r="C29" s="30" t="s">
        <v>1280</v>
      </c>
      <c r="D29" s="13">
        <v>241666</v>
      </c>
      <c r="E29" s="14">
        <v>3713.92</v>
      </c>
      <c r="F29" s="15">
        <v>1.41E-2</v>
      </c>
      <c r="G29" s="15"/>
    </row>
    <row r="30" spans="1:7" x14ac:dyDescent="0.25">
      <c r="A30" s="12" t="s">
        <v>1795</v>
      </c>
      <c r="B30" s="30" t="s">
        <v>1796</v>
      </c>
      <c r="C30" s="30" t="s">
        <v>1334</v>
      </c>
      <c r="D30" s="13">
        <v>531885</v>
      </c>
      <c r="E30" s="14">
        <v>3657.51</v>
      </c>
      <c r="F30" s="15">
        <v>1.3899999999999999E-2</v>
      </c>
      <c r="G30" s="15"/>
    </row>
    <row r="31" spans="1:7" x14ac:dyDescent="0.25">
      <c r="A31" s="12" t="s">
        <v>1770</v>
      </c>
      <c r="B31" s="30" t="s">
        <v>1771</v>
      </c>
      <c r="C31" s="30" t="s">
        <v>1154</v>
      </c>
      <c r="D31" s="13">
        <v>868132</v>
      </c>
      <c r="E31" s="14">
        <v>3653.97</v>
      </c>
      <c r="F31" s="15">
        <v>1.3899999999999999E-2</v>
      </c>
      <c r="G31" s="15"/>
    </row>
    <row r="32" spans="1:7" x14ac:dyDescent="0.25">
      <c r="A32" s="12" t="s">
        <v>1152</v>
      </c>
      <c r="B32" s="30" t="s">
        <v>1153</v>
      </c>
      <c r="C32" s="30" t="s">
        <v>1154</v>
      </c>
      <c r="D32" s="13">
        <v>1574966</v>
      </c>
      <c r="E32" s="14">
        <v>3639.75</v>
      </c>
      <c r="F32" s="15">
        <v>1.3899999999999999E-2</v>
      </c>
      <c r="G32" s="15"/>
    </row>
    <row r="33" spans="1:7" x14ac:dyDescent="0.25">
      <c r="A33" s="12" t="s">
        <v>1817</v>
      </c>
      <c r="B33" s="30" t="s">
        <v>1818</v>
      </c>
      <c r="C33" s="30" t="s">
        <v>1259</v>
      </c>
      <c r="D33" s="13">
        <v>34098</v>
      </c>
      <c r="E33" s="14">
        <v>3581.33</v>
      </c>
      <c r="F33" s="15">
        <v>1.3599999999999999E-2</v>
      </c>
      <c r="G33" s="15"/>
    </row>
    <row r="34" spans="1:7" x14ac:dyDescent="0.25">
      <c r="A34" s="12" t="s">
        <v>1478</v>
      </c>
      <c r="B34" s="30" t="s">
        <v>1479</v>
      </c>
      <c r="C34" s="30" t="s">
        <v>1356</v>
      </c>
      <c r="D34" s="13">
        <v>92929</v>
      </c>
      <c r="E34" s="14">
        <v>3580.74</v>
      </c>
      <c r="F34" s="15">
        <v>1.3599999999999999E-2</v>
      </c>
      <c r="G34" s="15"/>
    </row>
    <row r="35" spans="1:7" x14ac:dyDescent="0.25">
      <c r="A35" s="12" t="s">
        <v>1791</v>
      </c>
      <c r="B35" s="30" t="s">
        <v>1792</v>
      </c>
      <c r="C35" s="30" t="s">
        <v>1334</v>
      </c>
      <c r="D35" s="13">
        <v>542402</v>
      </c>
      <c r="E35" s="14">
        <v>3495.78</v>
      </c>
      <c r="F35" s="15">
        <v>1.3299999999999999E-2</v>
      </c>
      <c r="G35" s="15"/>
    </row>
    <row r="36" spans="1:7" x14ac:dyDescent="0.25">
      <c r="A36" s="12" t="s">
        <v>1224</v>
      </c>
      <c r="B36" s="30" t="s">
        <v>1225</v>
      </c>
      <c r="C36" s="30" t="s">
        <v>1193</v>
      </c>
      <c r="D36" s="13">
        <v>568237</v>
      </c>
      <c r="E36" s="14">
        <v>3493.81</v>
      </c>
      <c r="F36" s="15">
        <v>1.3299999999999999E-2</v>
      </c>
      <c r="G36" s="15"/>
    </row>
    <row r="37" spans="1:7" x14ac:dyDescent="0.25">
      <c r="A37" s="12" t="s">
        <v>1774</v>
      </c>
      <c r="B37" s="30" t="s">
        <v>1775</v>
      </c>
      <c r="C37" s="30" t="s">
        <v>1266</v>
      </c>
      <c r="D37" s="13">
        <v>267364</v>
      </c>
      <c r="E37" s="14">
        <v>3480.28</v>
      </c>
      <c r="F37" s="15">
        <v>1.32E-2</v>
      </c>
      <c r="G37" s="15"/>
    </row>
    <row r="38" spans="1:7" x14ac:dyDescent="0.25">
      <c r="A38" s="12" t="s">
        <v>1417</v>
      </c>
      <c r="B38" s="30" t="s">
        <v>1418</v>
      </c>
      <c r="C38" s="30" t="s">
        <v>1208</v>
      </c>
      <c r="D38" s="13">
        <v>270080</v>
      </c>
      <c r="E38" s="14">
        <v>3437.17</v>
      </c>
      <c r="F38" s="15">
        <v>1.3100000000000001E-2</v>
      </c>
      <c r="G38" s="15"/>
    </row>
    <row r="39" spans="1:7" x14ac:dyDescent="0.25">
      <c r="A39" s="12" t="s">
        <v>1396</v>
      </c>
      <c r="B39" s="30" t="s">
        <v>1397</v>
      </c>
      <c r="C39" s="30" t="s">
        <v>1243</v>
      </c>
      <c r="D39" s="13">
        <v>269488</v>
      </c>
      <c r="E39" s="14">
        <v>3394.07</v>
      </c>
      <c r="F39" s="15">
        <v>1.29E-2</v>
      </c>
      <c r="G39" s="15"/>
    </row>
    <row r="40" spans="1:7" x14ac:dyDescent="0.25">
      <c r="A40" s="12" t="s">
        <v>1164</v>
      </c>
      <c r="B40" s="30" t="s">
        <v>1165</v>
      </c>
      <c r="C40" s="30" t="s">
        <v>1166</v>
      </c>
      <c r="D40" s="13">
        <v>432487</v>
      </c>
      <c r="E40" s="14">
        <v>3373.18</v>
      </c>
      <c r="F40" s="15">
        <v>1.2800000000000001E-2</v>
      </c>
      <c r="G40" s="15"/>
    </row>
    <row r="41" spans="1:7" x14ac:dyDescent="0.25">
      <c r="A41" s="12" t="s">
        <v>1283</v>
      </c>
      <c r="B41" s="30" t="s">
        <v>1284</v>
      </c>
      <c r="C41" s="30" t="s">
        <v>1237</v>
      </c>
      <c r="D41" s="13">
        <v>46017</v>
      </c>
      <c r="E41" s="14">
        <v>3372.01</v>
      </c>
      <c r="F41" s="15">
        <v>1.2800000000000001E-2</v>
      </c>
      <c r="G41" s="15"/>
    </row>
    <row r="42" spans="1:7" x14ac:dyDescent="0.25">
      <c r="A42" s="12" t="s">
        <v>1322</v>
      </c>
      <c r="B42" s="30" t="s">
        <v>1323</v>
      </c>
      <c r="C42" s="30" t="s">
        <v>1208</v>
      </c>
      <c r="D42" s="13">
        <v>52963</v>
      </c>
      <c r="E42" s="14">
        <v>3333.99</v>
      </c>
      <c r="F42" s="15">
        <v>1.2699999999999999E-2</v>
      </c>
      <c r="G42" s="15"/>
    </row>
    <row r="43" spans="1:7" x14ac:dyDescent="0.25">
      <c r="A43" s="12" t="s">
        <v>1768</v>
      </c>
      <c r="B43" s="30" t="s">
        <v>1769</v>
      </c>
      <c r="C43" s="30" t="s">
        <v>1347</v>
      </c>
      <c r="D43" s="13">
        <v>2655874</v>
      </c>
      <c r="E43" s="14">
        <v>3285.32</v>
      </c>
      <c r="F43" s="15">
        <v>1.2500000000000001E-2</v>
      </c>
      <c r="G43" s="15"/>
    </row>
    <row r="44" spans="1:7" x14ac:dyDescent="0.25">
      <c r="A44" s="12" t="s">
        <v>1177</v>
      </c>
      <c r="B44" s="30" t="s">
        <v>1178</v>
      </c>
      <c r="C44" s="30" t="s">
        <v>1160</v>
      </c>
      <c r="D44" s="13">
        <v>315632</v>
      </c>
      <c r="E44" s="14">
        <v>3257.95</v>
      </c>
      <c r="F44" s="15">
        <v>1.24E-2</v>
      </c>
      <c r="G44" s="15"/>
    </row>
    <row r="45" spans="1:7" x14ac:dyDescent="0.25">
      <c r="A45" s="12" t="s">
        <v>1941</v>
      </c>
      <c r="B45" s="30" t="s">
        <v>1942</v>
      </c>
      <c r="C45" s="30" t="s">
        <v>1266</v>
      </c>
      <c r="D45" s="13">
        <v>410411</v>
      </c>
      <c r="E45" s="14">
        <v>3168.17</v>
      </c>
      <c r="F45" s="15">
        <v>1.21E-2</v>
      </c>
      <c r="G45" s="15"/>
    </row>
    <row r="46" spans="1:7" x14ac:dyDescent="0.25">
      <c r="A46" s="12" t="s">
        <v>1789</v>
      </c>
      <c r="B46" s="30" t="s">
        <v>1790</v>
      </c>
      <c r="C46" s="30" t="s">
        <v>1208</v>
      </c>
      <c r="D46" s="13">
        <v>114816</v>
      </c>
      <c r="E46" s="14">
        <v>3145.67</v>
      </c>
      <c r="F46" s="15">
        <v>1.2E-2</v>
      </c>
      <c r="G46" s="15"/>
    </row>
    <row r="47" spans="1:7" x14ac:dyDescent="0.25">
      <c r="A47" s="12" t="s">
        <v>1888</v>
      </c>
      <c r="B47" s="30" t="s">
        <v>1889</v>
      </c>
      <c r="C47" s="30" t="s">
        <v>1280</v>
      </c>
      <c r="D47" s="13">
        <v>96674</v>
      </c>
      <c r="E47" s="14">
        <v>3141.37</v>
      </c>
      <c r="F47" s="15">
        <v>1.2E-2</v>
      </c>
      <c r="G47" s="15"/>
    </row>
    <row r="48" spans="1:7" x14ac:dyDescent="0.25">
      <c r="A48" s="12" t="s">
        <v>1253</v>
      </c>
      <c r="B48" s="30" t="s">
        <v>1254</v>
      </c>
      <c r="C48" s="30" t="s">
        <v>1237</v>
      </c>
      <c r="D48" s="13">
        <v>810985</v>
      </c>
      <c r="E48" s="14">
        <v>3102.83</v>
      </c>
      <c r="F48" s="15">
        <v>1.18E-2</v>
      </c>
      <c r="G48" s="15"/>
    </row>
    <row r="49" spans="1:7" x14ac:dyDescent="0.25">
      <c r="A49" s="12" t="s">
        <v>1943</v>
      </c>
      <c r="B49" s="30" t="s">
        <v>1944</v>
      </c>
      <c r="C49" s="30" t="s">
        <v>1280</v>
      </c>
      <c r="D49" s="13">
        <v>132680</v>
      </c>
      <c r="E49" s="14">
        <v>3090.25</v>
      </c>
      <c r="F49" s="15">
        <v>1.18E-2</v>
      </c>
      <c r="G49" s="15"/>
    </row>
    <row r="50" spans="1:7" x14ac:dyDescent="0.25">
      <c r="A50" s="12" t="s">
        <v>1363</v>
      </c>
      <c r="B50" s="30" t="s">
        <v>1364</v>
      </c>
      <c r="C50" s="30" t="s">
        <v>1154</v>
      </c>
      <c r="D50" s="13">
        <v>193081</v>
      </c>
      <c r="E50" s="14">
        <v>3087.27</v>
      </c>
      <c r="F50" s="15">
        <v>1.17E-2</v>
      </c>
      <c r="G50" s="15"/>
    </row>
    <row r="51" spans="1:7" x14ac:dyDescent="0.25">
      <c r="A51" s="12" t="s">
        <v>1766</v>
      </c>
      <c r="B51" s="30" t="s">
        <v>1767</v>
      </c>
      <c r="C51" s="30" t="s">
        <v>1249</v>
      </c>
      <c r="D51" s="13">
        <v>334022</v>
      </c>
      <c r="E51" s="14">
        <v>2995.34</v>
      </c>
      <c r="F51" s="15">
        <v>1.14E-2</v>
      </c>
      <c r="G51" s="15"/>
    </row>
    <row r="52" spans="1:7" x14ac:dyDescent="0.25">
      <c r="A52" s="12" t="s">
        <v>1411</v>
      </c>
      <c r="B52" s="30" t="s">
        <v>1412</v>
      </c>
      <c r="C52" s="30" t="s">
        <v>1319</v>
      </c>
      <c r="D52" s="13">
        <v>426070</v>
      </c>
      <c r="E52" s="14">
        <v>2988.67</v>
      </c>
      <c r="F52" s="15">
        <v>1.14E-2</v>
      </c>
      <c r="G52" s="15"/>
    </row>
    <row r="53" spans="1:7" x14ac:dyDescent="0.25">
      <c r="A53" s="12" t="s">
        <v>1219</v>
      </c>
      <c r="B53" s="30" t="s">
        <v>1220</v>
      </c>
      <c r="C53" s="30" t="s">
        <v>1221</v>
      </c>
      <c r="D53" s="13">
        <v>934370</v>
      </c>
      <c r="E53" s="14">
        <v>2907.29</v>
      </c>
      <c r="F53" s="15">
        <v>1.11E-2</v>
      </c>
      <c r="G53" s="15"/>
    </row>
    <row r="54" spans="1:7" x14ac:dyDescent="0.25">
      <c r="A54" s="12" t="s">
        <v>1920</v>
      </c>
      <c r="B54" s="30" t="s">
        <v>1921</v>
      </c>
      <c r="C54" s="30" t="s">
        <v>1237</v>
      </c>
      <c r="D54" s="13">
        <v>1042925</v>
      </c>
      <c r="E54" s="14">
        <v>2885.77</v>
      </c>
      <c r="F54" s="15">
        <v>1.0999999999999999E-2</v>
      </c>
      <c r="G54" s="15"/>
    </row>
    <row r="55" spans="1:7" x14ac:dyDescent="0.25">
      <c r="A55" s="12" t="s">
        <v>1306</v>
      </c>
      <c r="B55" s="30" t="s">
        <v>1307</v>
      </c>
      <c r="C55" s="30" t="s">
        <v>1157</v>
      </c>
      <c r="D55" s="13">
        <v>61270</v>
      </c>
      <c r="E55" s="14">
        <v>2864.28</v>
      </c>
      <c r="F55" s="15">
        <v>1.09E-2</v>
      </c>
      <c r="G55" s="15"/>
    </row>
    <row r="56" spans="1:7" x14ac:dyDescent="0.25">
      <c r="A56" s="12" t="s">
        <v>1308</v>
      </c>
      <c r="B56" s="30" t="s">
        <v>1309</v>
      </c>
      <c r="C56" s="30" t="s">
        <v>1166</v>
      </c>
      <c r="D56" s="13">
        <v>140236</v>
      </c>
      <c r="E56" s="14">
        <v>2840.9</v>
      </c>
      <c r="F56" s="15">
        <v>1.0800000000000001E-2</v>
      </c>
      <c r="G56" s="15"/>
    </row>
    <row r="57" spans="1:7" x14ac:dyDescent="0.25">
      <c r="A57" s="12" t="s">
        <v>1278</v>
      </c>
      <c r="B57" s="30" t="s">
        <v>1279</v>
      </c>
      <c r="C57" s="30" t="s">
        <v>1280</v>
      </c>
      <c r="D57" s="13">
        <v>143278</v>
      </c>
      <c r="E57" s="14">
        <v>2813.91</v>
      </c>
      <c r="F57" s="15">
        <v>1.0699999999999999E-2</v>
      </c>
      <c r="G57" s="15"/>
    </row>
    <row r="58" spans="1:7" x14ac:dyDescent="0.25">
      <c r="A58" s="12" t="s">
        <v>1521</v>
      </c>
      <c r="B58" s="30" t="s">
        <v>1522</v>
      </c>
      <c r="C58" s="30" t="s">
        <v>1166</v>
      </c>
      <c r="D58" s="13">
        <v>161053</v>
      </c>
      <c r="E58" s="14">
        <v>2785.25</v>
      </c>
      <c r="F58" s="15">
        <v>1.06E-2</v>
      </c>
      <c r="G58" s="15"/>
    </row>
    <row r="59" spans="1:7" x14ac:dyDescent="0.25">
      <c r="A59" s="12" t="s">
        <v>1497</v>
      </c>
      <c r="B59" s="30" t="s">
        <v>1498</v>
      </c>
      <c r="C59" s="30" t="s">
        <v>1316</v>
      </c>
      <c r="D59" s="13">
        <v>78321</v>
      </c>
      <c r="E59" s="14">
        <v>2753.69</v>
      </c>
      <c r="F59" s="15">
        <v>1.0500000000000001E-2</v>
      </c>
      <c r="G59" s="15"/>
    </row>
    <row r="60" spans="1:7" x14ac:dyDescent="0.25">
      <c r="A60" s="12" t="s">
        <v>1945</v>
      </c>
      <c r="B60" s="30" t="s">
        <v>1946</v>
      </c>
      <c r="C60" s="30" t="s">
        <v>1319</v>
      </c>
      <c r="D60" s="13">
        <v>653693</v>
      </c>
      <c r="E60" s="14">
        <v>2740.28</v>
      </c>
      <c r="F60" s="15">
        <v>1.04E-2</v>
      </c>
      <c r="G60" s="15"/>
    </row>
    <row r="61" spans="1:7" x14ac:dyDescent="0.25">
      <c r="A61" s="12" t="s">
        <v>1869</v>
      </c>
      <c r="B61" s="30" t="s">
        <v>1870</v>
      </c>
      <c r="C61" s="30" t="s">
        <v>1249</v>
      </c>
      <c r="D61" s="13">
        <v>121873</v>
      </c>
      <c r="E61" s="14">
        <v>2735.62</v>
      </c>
      <c r="F61" s="15">
        <v>1.04E-2</v>
      </c>
      <c r="G61" s="15"/>
    </row>
    <row r="62" spans="1:7" x14ac:dyDescent="0.25">
      <c r="A62" s="12" t="s">
        <v>1310</v>
      </c>
      <c r="B62" s="30" t="s">
        <v>1311</v>
      </c>
      <c r="C62" s="30" t="s">
        <v>1237</v>
      </c>
      <c r="D62" s="13">
        <v>132973</v>
      </c>
      <c r="E62" s="14">
        <v>2730.33</v>
      </c>
      <c r="F62" s="15">
        <v>1.04E-2</v>
      </c>
      <c r="G62" s="15"/>
    </row>
    <row r="63" spans="1:7" x14ac:dyDescent="0.25">
      <c r="A63" s="12" t="s">
        <v>1450</v>
      </c>
      <c r="B63" s="30" t="s">
        <v>1451</v>
      </c>
      <c r="C63" s="30" t="s">
        <v>1408</v>
      </c>
      <c r="D63" s="13">
        <v>188169</v>
      </c>
      <c r="E63" s="14">
        <v>2695.71</v>
      </c>
      <c r="F63" s="15">
        <v>1.03E-2</v>
      </c>
      <c r="G63" s="15"/>
    </row>
    <row r="64" spans="1:7" x14ac:dyDescent="0.25">
      <c r="A64" s="12" t="s">
        <v>1222</v>
      </c>
      <c r="B64" s="30" t="s">
        <v>1223</v>
      </c>
      <c r="C64" s="30" t="s">
        <v>1208</v>
      </c>
      <c r="D64" s="13">
        <v>170167</v>
      </c>
      <c r="E64" s="14">
        <v>2625.51</v>
      </c>
      <c r="F64" s="15">
        <v>0.01</v>
      </c>
      <c r="G64" s="15"/>
    </row>
    <row r="65" spans="1:7" x14ac:dyDescent="0.25">
      <c r="A65" s="12" t="s">
        <v>1947</v>
      </c>
      <c r="B65" s="30" t="s">
        <v>1948</v>
      </c>
      <c r="C65" s="30" t="s">
        <v>1266</v>
      </c>
      <c r="D65" s="13">
        <v>202479</v>
      </c>
      <c r="E65" s="14">
        <v>2575.94</v>
      </c>
      <c r="F65" s="15">
        <v>9.7999999999999997E-3</v>
      </c>
      <c r="G65" s="15"/>
    </row>
    <row r="66" spans="1:7" x14ac:dyDescent="0.25">
      <c r="A66" s="12" t="s">
        <v>1435</v>
      </c>
      <c r="B66" s="30" t="s">
        <v>1436</v>
      </c>
      <c r="C66" s="30" t="s">
        <v>1266</v>
      </c>
      <c r="D66" s="13">
        <v>68102</v>
      </c>
      <c r="E66" s="14">
        <v>2503.0500000000002</v>
      </c>
      <c r="F66" s="15">
        <v>9.4999999999999998E-3</v>
      </c>
      <c r="G66" s="15"/>
    </row>
    <row r="67" spans="1:7" x14ac:dyDescent="0.25">
      <c r="A67" s="12" t="s">
        <v>1332</v>
      </c>
      <c r="B67" s="30" t="s">
        <v>1333</v>
      </c>
      <c r="C67" s="30" t="s">
        <v>1334</v>
      </c>
      <c r="D67" s="13">
        <v>2417344</v>
      </c>
      <c r="E67" s="14">
        <v>2464.48</v>
      </c>
      <c r="F67" s="15">
        <v>9.4000000000000004E-3</v>
      </c>
      <c r="G67" s="15"/>
    </row>
    <row r="68" spans="1:7" x14ac:dyDescent="0.25">
      <c r="A68" s="12" t="s">
        <v>1293</v>
      </c>
      <c r="B68" s="30" t="s">
        <v>1294</v>
      </c>
      <c r="C68" s="30" t="s">
        <v>1259</v>
      </c>
      <c r="D68" s="13">
        <v>61595</v>
      </c>
      <c r="E68" s="14">
        <v>2333.37</v>
      </c>
      <c r="F68" s="15">
        <v>8.8999999999999999E-3</v>
      </c>
      <c r="G68" s="15"/>
    </row>
    <row r="69" spans="1:7" x14ac:dyDescent="0.25">
      <c r="A69" s="12" t="s">
        <v>1926</v>
      </c>
      <c r="B69" s="30" t="s">
        <v>1927</v>
      </c>
      <c r="C69" s="30" t="s">
        <v>1234</v>
      </c>
      <c r="D69" s="13">
        <v>129702</v>
      </c>
      <c r="E69" s="14">
        <v>2150.7800000000002</v>
      </c>
      <c r="F69" s="15">
        <v>8.2000000000000007E-3</v>
      </c>
      <c r="G69" s="15"/>
    </row>
    <row r="70" spans="1:7" x14ac:dyDescent="0.25">
      <c r="A70" s="12" t="s">
        <v>1297</v>
      </c>
      <c r="B70" s="30" t="s">
        <v>1298</v>
      </c>
      <c r="C70" s="30" t="s">
        <v>1243</v>
      </c>
      <c r="D70" s="13">
        <v>190570</v>
      </c>
      <c r="E70" s="14">
        <v>2121.33</v>
      </c>
      <c r="F70" s="15">
        <v>8.0999999999999996E-3</v>
      </c>
      <c r="G70" s="15"/>
    </row>
    <row r="71" spans="1:7" x14ac:dyDescent="0.25">
      <c r="A71" s="12" t="s">
        <v>1406</v>
      </c>
      <c r="B71" s="30" t="s">
        <v>1407</v>
      </c>
      <c r="C71" s="30" t="s">
        <v>1408</v>
      </c>
      <c r="D71" s="13">
        <v>220750</v>
      </c>
      <c r="E71" s="14">
        <v>2106.62</v>
      </c>
      <c r="F71" s="15">
        <v>8.0000000000000002E-3</v>
      </c>
      <c r="G71" s="15"/>
    </row>
    <row r="72" spans="1:7" x14ac:dyDescent="0.25">
      <c r="A72" s="12" t="s">
        <v>1914</v>
      </c>
      <c r="B72" s="30" t="s">
        <v>1915</v>
      </c>
      <c r="C72" s="30" t="s">
        <v>1243</v>
      </c>
      <c r="D72" s="13">
        <v>138974</v>
      </c>
      <c r="E72" s="14">
        <v>2045.42</v>
      </c>
      <c r="F72" s="15">
        <v>7.7999999999999996E-3</v>
      </c>
      <c r="G72" s="15"/>
    </row>
    <row r="73" spans="1:7" x14ac:dyDescent="0.25">
      <c r="A73" s="12" t="s">
        <v>1429</v>
      </c>
      <c r="B73" s="30" t="s">
        <v>1430</v>
      </c>
      <c r="C73" s="30" t="s">
        <v>1280</v>
      </c>
      <c r="D73" s="13">
        <v>105405</v>
      </c>
      <c r="E73" s="14">
        <v>2010.65</v>
      </c>
      <c r="F73" s="15">
        <v>7.7000000000000002E-3</v>
      </c>
      <c r="G73" s="15"/>
    </row>
    <row r="74" spans="1:7" x14ac:dyDescent="0.25">
      <c r="A74" s="12" t="s">
        <v>1949</v>
      </c>
      <c r="B74" s="30" t="s">
        <v>1950</v>
      </c>
      <c r="C74" s="30" t="s">
        <v>1906</v>
      </c>
      <c r="D74" s="13">
        <v>124437</v>
      </c>
      <c r="E74" s="14">
        <v>2005.8</v>
      </c>
      <c r="F74" s="15">
        <v>7.6E-3</v>
      </c>
      <c r="G74" s="15"/>
    </row>
    <row r="75" spans="1:7" x14ac:dyDescent="0.25">
      <c r="A75" s="12" t="s">
        <v>1264</v>
      </c>
      <c r="B75" s="30" t="s">
        <v>1265</v>
      </c>
      <c r="C75" s="30" t="s">
        <v>1266</v>
      </c>
      <c r="D75" s="13">
        <v>201072</v>
      </c>
      <c r="E75" s="14">
        <v>1967.19</v>
      </c>
      <c r="F75" s="15">
        <v>7.4999999999999997E-3</v>
      </c>
      <c r="G75" s="15"/>
    </row>
    <row r="76" spans="1:7" x14ac:dyDescent="0.25">
      <c r="A76" s="12" t="s">
        <v>1896</v>
      </c>
      <c r="B76" s="30" t="s">
        <v>1897</v>
      </c>
      <c r="C76" s="30" t="s">
        <v>1266</v>
      </c>
      <c r="D76" s="13">
        <v>62549</v>
      </c>
      <c r="E76" s="14">
        <v>1961.16</v>
      </c>
      <c r="F76" s="15">
        <v>7.4999999999999997E-3</v>
      </c>
      <c r="G76" s="15"/>
    </row>
    <row r="77" spans="1:7" x14ac:dyDescent="0.25">
      <c r="A77" s="12" t="s">
        <v>1900</v>
      </c>
      <c r="B77" s="30" t="s">
        <v>1901</v>
      </c>
      <c r="C77" s="30" t="s">
        <v>1449</v>
      </c>
      <c r="D77" s="13">
        <v>45000</v>
      </c>
      <c r="E77" s="14">
        <v>1928.5</v>
      </c>
      <c r="F77" s="15">
        <v>7.3000000000000001E-3</v>
      </c>
      <c r="G77" s="15"/>
    </row>
    <row r="78" spans="1:7" x14ac:dyDescent="0.25">
      <c r="A78" s="12" t="s">
        <v>1809</v>
      </c>
      <c r="B78" s="30" t="s">
        <v>1810</v>
      </c>
      <c r="C78" s="30" t="s">
        <v>1221</v>
      </c>
      <c r="D78" s="13">
        <v>461925</v>
      </c>
      <c r="E78" s="14">
        <v>1889.5</v>
      </c>
      <c r="F78" s="15">
        <v>7.1999999999999998E-3</v>
      </c>
      <c r="G78" s="15"/>
    </row>
    <row r="79" spans="1:7" x14ac:dyDescent="0.25">
      <c r="A79" s="12" t="s">
        <v>1785</v>
      </c>
      <c r="B79" s="30" t="s">
        <v>1786</v>
      </c>
      <c r="C79" s="30" t="s">
        <v>1237</v>
      </c>
      <c r="D79" s="13">
        <v>115906</v>
      </c>
      <c r="E79" s="14">
        <v>1850.5</v>
      </c>
      <c r="F79" s="15">
        <v>7.0000000000000001E-3</v>
      </c>
      <c r="G79" s="15"/>
    </row>
    <row r="80" spans="1:7" x14ac:dyDescent="0.25">
      <c r="A80" s="12" t="s">
        <v>1916</v>
      </c>
      <c r="B80" s="30" t="s">
        <v>1917</v>
      </c>
      <c r="C80" s="30" t="s">
        <v>1237</v>
      </c>
      <c r="D80" s="13">
        <v>304443</v>
      </c>
      <c r="E80" s="14">
        <v>1731.22</v>
      </c>
      <c r="F80" s="15">
        <v>6.6E-3</v>
      </c>
      <c r="G80" s="15"/>
    </row>
    <row r="81" spans="1:7" x14ac:dyDescent="0.25">
      <c r="A81" s="12" t="s">
        <v>1813</v>
      </c>
      <c r="B81" s="30" t="s">
        <v>1814</v>
      </c>
      <c r="C81" s="30" t="s">
        <v>1237</v>
      </c>
      <c r="D81" s="13">
        <v>25129</v>
      </c>
      <c r="E81" s="14">
        <v>881.6</v>
      </c>
      <c r="F81" s="15">
        <v>3.3999999999999998E-3</v>
      </c>
      <c r="G81" s="15"/>
    </row>
    <row r="82" spans="1:7" x14ac:dyDescent="0.25">
      <c r="A82" s="12" t="s">
        <v>1930</v>
      </c>
      <c r="B82" s="30" t="s">
        <v>1931</v>
      </c>
      <c r="C82" s="30" t="s">
        <v>1484</v>
      </c>
      <c r="D82" s="13">
        <v>27000</v>
      </c>
      <c r="E82" s="14">
        <v>318.64</v>
      </c>
      <c r="F82" s="15">
        <v>1.1999999999999999E-3</v>
      </c>
      <c r="G82" s="15"/>
    </row>
    <row r="83" spans="1:7" x14ac:dyDescent="0.25">
      <c r="A83" s="16" t="s">
        <v>126</v>
      </c>
      <c r="B83" s="31"/>
      <c r="C83" s="31"/>
      <c r="D83" s="17"/>
      <c r="E83" s="37">
        <v>259465.47</v>
      </c>
      <c r="F83" s="38">
        <v>0.98760000000000003</v>
      </c>
      <c r="G83" s="20"/>
    </row>
    <row r="84" spans="1:7" x14ac:dyDescent="0.25">
      <c r="A84" s="16" t="s">
        <v>1527</v>
      </c>
      <c r="B84" s="30"/>
      <c r="C84" s="30"/>
      <c r="D84" s="13"/>
      <c r="E84" s="14"/>
      <c r="F84" s="15"/>
      <c r="G84" s="15"/>
    </row>
    <row r="85" spans="1:7" x14ac:dyDescent="0.25">
      <c r="A85" s="16" t="s">
        <v>126</v>
      </c>
      <c r="B85" s="30"/>
      <c r="C85" s="30"/>
      <c r="D85" s="13"/>
      <c r="E85" s="39" t="s">
        <v>118</v>
      </c>
      <c r="F85" s="40" t="s">
        <v>118</v>
      </c>
      <c r="G85" s="15"/>
    </row>
    <row r="86" spans="1:7" x14ac:dyDescent="0.25">
      <c r="A86" s="21" t="s">
        <v>158</v>
      </c>
      <c r="B86" s="32"/>
      <c r="C86" s="32"/>
      <c r="D86" s="22"/>
      <c r="E86" s="27">
        <v>259465.47</v>
      </c>
      <c r="F86" s="28">
        <v>0.98760000000000003</v>
      </c>
      <c r="G86" s="20"/>
    </row>
    <row r="87" spans="1:7" x14ac:dyDescent="0.25">
      <c r="A87" s="12"/>
      <c r="B87" s="30"/>
      <c r="C87" s="30"/>
      <c r="D87" s="13"/>
      <c r="E87" s="14"/>
      <c r="F87" s="15"/>
      <c r="G87" s="15"/>
    </row>
    <row r="88" spans="1:7" x14ac:dyDescent="0.25">
      <c r="A88" s="12"/>
      <c r="B88" s="30"/>
      <c r="C88" s="30"/>
      <c r="D88" s="13"/>
      <c r="E88" s="14"/>
      <c r="F88" s="15"/>
      <c r="G88" s="15"/>
    </row>
    <row r="89" spans="1:7" x14ac:dyDescent="0.25">
      <c r="A89" s="16" t="s">
        <v>162</v>
      </c>
      <c r="B89" s="30"/>
      <c r="C89" s="30"/>
      <c r="D89" s="13"/>
      <c r="E89" s="14"/>
      <c r="F89" s="15"/>
      <c r="G89" s="15"/>
    </row>
    <row r="90" spans="1:7" x14ac:dyDescent="0.25">
      <c r="A90" s="12" t="s">
        <v>163</v>
      </c>
      <c r="B90" s="30"/>
      <c r="C90" s="30"/>
      <c r="D90" s="13"/>
      <c r="E90" s="14">
        <v>3644.97</v>
      </c>
      <c r="F90" s="15">
        <v>1.3899999999999999E-2</v>
      </c>
      <c r="G90" s="15">
        <v>6.7793000000000006E-2</v>
      </c>
    </row>
    <row r="91" spans="1:7" x14ac:dyDescent="0.25">
      <c r="A91" s="16" t="s">
        <v>126</v>
      </c>
      <c r="B91" s="31"/>
      <c r="C91" s="31"/>
      <c r="D91" s="17"/>
      <c r="E91" s="37">
        <v>3644.97</v>
      </c>
      <c r="F91" s="38">
        <v>1.3899999999999999E-2</v>
      </c>
      <c r="G91" s="20"/>
    </row>
    <row r="92" spans="1:7" x14ac:dyDescent="0.25">
      <c r="A92" s="12"/>
      <c r="B92" s="30"/>
      <c r="C92" s="30"/>
      <c r="D92" s="13"/>
      <c r="E92" s="14"/>
      <c r="F92" s="15"/>
      <c r="G92" s="15"/>
    </row>
    <row r="93" spans="1:7" x14ac:dyDescent="0.25">
      <c r="A93" s="21" t="s">
        <v>158</v>
      </c>
      <c r="B93" s="32"/>
      <c r="C93" s="32"/>
      <c r="D93" s="22"/>
      <c r="E93" s="18">
        <v>3644.97</v>
      </c>
      <c r="F93" s="19">
        <v>1.3899999999999999E-2</v>
      </c>
      <c r="G93" s="20"/>
    </row>
    <row r="94" spans="1:7" x14ac:dyDescent="0.25">
      <c r="A94" s="12" t="s">
        <v>164</v>
      </c>
      <c r="B94" s="30"/>
      <c r="C94" s="30"/>
      <c r="D94" s="13"/>
      <c r="E94" s="14">
        <v>2.0309867000000001</v>
      </c>
      <c r="F94" s="15">
        <v>6.9999999999999999E-6</v>
      </c>
      <c r="G94" s="15"/>
    </row>
    <row r="95" spans="1:7" x14ac:dyDescent="0.25">
      <c r="A95" s="12" t="s">
        <v>165</v>
      </c>
      <c r="B95" s="30"/>
      <c r="C95" s="30"/>
      <c r="D95" s="13"/>
      <c r="E95" s="23">
        <v>-328.52098669999998</v>
      </c>
      <c r="F95" s="24">
        <v>-1.5070000000000001E-3</v>
      </c>
      <c r="G95" s="15">
        <v>6.7793000000000006E-2</v>
      </c>
    </row>
    <row r="96" spans="1:7" x14ac:dyDescent="0.25">
      <c r="A96" s="25" t="s">
        <v>166</v>
      </c>
      <c r="B96" s="33"/>
      <c r="C96" s="33"/>
      <c r="D96" s="26"/>
      <c r="E96" s="27">
        <v>262783.95</v>
      </c>
      <c r="F96" s="28">
        <v>1</v>
      </c>
      <c r="G96" s="28"/>
    </row>
    <row r="101" spans="1:5" x14ac:dyDescent="0.25">
      <c r="A101" s="1" t="s">
        <v>169</v>
      </c>
    </row>
    <row r="102" spans="1:5" x14ac:dyDescent="0.25">
      <c r="A102" s="47" t="s">
        <v>170</v>
      </c>
      <c r="B102" s="34" t="s">
        <v>118</v>
      </c>
    </row>
    <row r="103" spans="1:5" x14ac:dyDescent="0.25">
      <c r="A103" t="s">
        <v>171</v>
      </c>
    </row>
    <row r="104" spans="1:5" x14ac:dyDescent="0.25">
      <c r="A104" t="s">
        <v>172</v>
      </c>
      <c r="B104" t="s">
        <v>173</v>
      </c>
      <c r="C104" t="s">
        <v>173</v>
      </c>
    </row>
    <row r="105" spans="1:5" x14ac:dyDescent="0.25">
      <c r="B105" s="48">
        <v>45260</v>
      </c>
      <c r="C105" s="48">
        <v>45289</v>
      </c>
    </row>
    <row r="106" spans="1:5" x14ac:dyDescent="0.25">
      <c r="A106" t="s">
        <v>177</v>
      </c>
      <c r="B106">
        <v>75.165000000000006</v>
      </c>
      <c r="C106">
        <v>80.093000000000004</v>
      </c>
      <c r="E106" s="2"/>
    </row>
    <row r="107" spans="1:5" x14ac:dyDescent="0.25">
      <c r="A107" t="s">
        <v>178</v>
      </c>
      <c r="B107">
        <v>29.155000000000001</v>
      </c>
      <c r="C107">
        <v>31.067</v>
      </c>
      <c r="E107" s="2"/>
    </row>
    <row r="108" spans="1:5" x14ac:dyDescent="0.25">
      <c r="A108" t="s">
        <v>651</v>
      </c>
      <c r="B108">
        <v>65.408000000000001</v>
      </c>
      <c r="C108">
        <v>69.614000000000004</v>
      </c>
      <c r="E108" s="2"/>
    </row>
    <row r="109" spans="1:5" x14ac:dyDescent="0.25">
      <c r="A109" t="s">
        <v>652</v>
      </c>
      <c r="B109">
        <v>24.946000000000002</v>
      </c>
      <c r="C109">
        <v>26.55</v>
      </c>
      <c r="E109" s="2"/>
    </row>
    <row r="110" spans="1:5" x14ac:dyDescent="0.25">
      <c r="E110" s="2"/>
    </row>
    <row r="111" spans="1:5" x14ac:dyDescent="0.25">
      <c r="A111" t="s">
        <v>188</v>
      </c>
      <c r="B111" s="34" t="s">
        <v>118</v>
      </c>
    </row>
    <row r="112" spans="1:5" x14ac:dyDescent="0.25">
      <c r="A112" t="s">
        <v>189</v>
      </c>
      <c r="B112" s="34" t="s">
        <v>118</v>
      </c>
    </row>
    <row r="113" spans="1:4" ht="30" customHeight="1" x14ac:dyDescent="0.25">
      <c r="A113" s="47" t="s">
        <v>190</v>
      </c>
      <c r="B113" s="34" t="s">
        <v>118</v>
      </c>
    </row>
    <row r="114" spans="1:4" ht="30" customHeight="1" x14ac:dyDescent="0.25">
      <c r="A114" s="47" t="s">
        <v>191</v>
      </c>
      <c r="B114" s="34" t="s">
        <v>118</v>
      </c>
    </row>
    <row r="115" spans="1:4" x14ac:dyDescent="0.25">
      <c r="A115" t="s">
        <v>1760</v>
      </c>
      <c r="B115" s="49">
        <v>0.48844300000000002</v>
      </c>
    </row>
    <row r="116" spans="1:4" ht="45" customHeight="1" x14ac:dyDescent="0.25">
      <c r="A116" s="47" t="s">
        <v>193</v>
      </c>
      <c r="B116" s="34" t="s">
        <v>118</v>
      </c>
    </row>
    <row r="117" spans="1:4" ht="30" customHeight="1" x14ac:dyDescent="0.25">
      <c r="A117" s="47" t="s">
        <v>194</v>
      </c>
      <c r="B117" s="34" t="s">
        <v>118</v>
      </c>
    </row>
    <row r="118" spans="1:4" ht="30" customHeight="1" x14ac:dyDescent="0.25">
      <c r="A118" s="47" t="s">
        <v>195</v>
      </c>
      <c r="B118" s="34" t="s">
        <v>118</v>
      </c>
    </row>
    <row r="119" spans="1:4" x14ac:dyDescent="0.25">
      <c r="A119" t="s">
        <v>196</v>
      </c>
      <c r="B119" s="34" t="s">
        <v>118</v>
      </c>
    </row>
    <row r="120" spans="1:4" x14ac:dyDescent="0.25">
      <c r="A120" t="s">
        <v>197</v>
      </c>
      <c r="B120" s="34" t="s">
        <v>118</v>
      </c>
    </row>
    <row r="122" spans="1:4" ht="69.95" customHeight="1" x14ac:dyDescent="0.25">
      <c r="A122" s="72" t="s">
        <v>207</v>
      </c>
      <c r="B122" s="72" t="s">
        <v>208</v>
      </c>
      <c r="C122" s="72" t="s">
        <v>5</v>
      </c>
      <c r="D122" s="72" t="s">
        <v>6</v>
      </c>
    </row>
    <row r="123" spans="1:4" ht="69.95" customHeight="1" x14ac:dyDescent="0.25">
      <c r="A123" s="72" t="s">
        <v>1951</v>
      </c>
      <c r="B123" s="72"/>
      <c r="C123" s="72" t="s">
        <v>58</v>
      </c>
      <c r="D123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H123"/>
  <sheetViews>
    <sheetView showGridLines="0" workbookViewId="0">
      <pane ySplit="4" topLeftCell="A20" activePane="bottomLeft" state="frozen"/>
      <selection pane="bottomLeft" activeCell="B91" sqref="B91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4" t="s">
        <v>1952</v>
      </c>
      <c r="B1" s="75"/>
      <c r="C1" s="75"/>
      <c r="D1" s="75"/>
      <c r="E1" s="75"/>
      <c r="F1" s="75"/>
      <c r="G1" s="76"/>
      <c r="H1" s="51" t="str">
        <f>HYPERLINK("[EDEL_Portfolio Monthly Notes 31-Dec-2023.xlsx]Index!A1","Index")</f>
        <v>Index</v>
      </c>
    </row>
    <row r="2" spans="1:8" ht="19.5" customHeight="1" x14ac:dyDescent="0.25">
      <c r="A2" s="74" t="s">
        <v>1953</v>
      </c>
      <c r="B2" s="75"/>
      <c r="C2" s="75"/>
      <c r="D2" s="75"/>
      <c r="E2" s="75"/>
      <c r="F2" s="75"/>
      <c r="G2" s="76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1148</v>
      </c>
      <c r="B7" s="30"/>
      <c r="C7" s="30"/>
      <c r="D7" s="13"/>
      <c r="E7" s="14"/>
      <c r="F7" s="15"/>
      <c r="G7" s="15"/>
    </row>
    <row r="8" spans="1:8" x14ac:dyDescent="0.25">
      <c r="A8" s="12" t="s">
        <v>1372</v>
      </c>
      <c r="B8" s="30" t="s">
        <v>1373</v>
      </c>
      <c r="C8" s="30" t="s">
        <v>1208</v>
      </c>
      <c r="D8" s="13">
        <v>1280651</v>
      </c>
      <c r="E8" s="14">
        <v>9234.1299999999992</v>
      </c>
      <c r="F8" s="15">
        <v>3.0800000000000001E-2</v>
      </c>
      <c r="G8" s="15"/>
    </row>
    <row r="9" spans="1:8" x14ac:dyDescent="0.25">
      <c r="A9" s="12" t="s">
        <v>1888</v>
      </c>
      <c r="B9" s="30" t="s">
        <v>1889</v>
      </c>
      <c r="C9" s="30" t="s">
        <v>1280</v>
      </c>
      <c r="D9" s="13">
        <v>267561</v>
      </c>
      <c r="E9" s="14">
        <v>8694.26</v>
      </c>
      <c r="F9" s="15">
        <v>2.9000000000000001E-2</v>
      </c>
      <c r="G9" s="15"/>
    </row>
    <row r="10" spans="1:8" x14ac:dyDescent="0.25">
      <c r="A10" s="12" t="s">
        <v>1892</v>
      </c>
      <c r="B10" s="30" t="s">
        <v>1893</v>
      </c>
      <c r="C10" s="30" t="s">
        <v>1243</v>
      </c>
      <c r="D10" s="13">
        <v>508210</v>
      </c>
      <c r="E10" s="14">
        <v>8256.6299999999992</v>
      </c>
      <c r="F10" s="15">
        <v>2.75E-2</v>
      </c>
      <c r="G10" s="15"/>
    </row>
    <row r="11" spans="1:8" x14ac:dyDescent="0.25">
      <c r="A11" s="12" t="s">
        <v>1954</v>
      </c>
      <c r="B11" s="30" t="s">
        <v>1955</v>
      </c>
      <c r="C11" s="30" t="s">
        <v>1243</v>
      </c>
      <c r="D11" s="13">
        <v>324945</v>
      </c>
      <c r="E11" s="14">
        <v>6770.72</v>
      </c>
      <c r="F11" s="15">
        <v>2.2599999999999999E-2</v>
      </c>
      <c r="G11" s="15"/>
    </row>
    <row r="12" spans="1:8" x14ac:dyDescent="0.25">
      <c r="A12" s="12" t="s">
        <v>1795</v>
      </c>
      <c r="B12" s="30" t="s">
        <v>1796</v>
      </c>
      <c r="C12" s="30" t="s">
        <v>1334</v>
      </c>
      <c r="D12" s="13">
        <v>973695</v>
      </c>
      <c r="E12" s="14">
        <v>6695.61</v>
      </c>
      <c r="F12" s="15">
        <v>2.23E-2</v>
      </c>
      <c r="G12" s="15"/>
    </row>
    <row r="13" spans="1:8" x14ac:dyDescent="0.25">
      <c r="A13" s="12" t="s">
        <v>1807</v>
      </c>
      <c r="B13" s="30" t="s">
        <v>1808</v>
      </c>
      <c r="C13" s="30" t="s">
        <v>1198</v>
      </c>
      <c r="D13" s="13">
        <v>813196</v>
      </c>
      <c r="E13" s="14">
        <v>6642.59</v>
      </c>
      <c r="F13" s="15">
        <v>2.2100000000000002E-2</v>
      </c>
      <c r="G13" s="15"/>
    </row>
    <row r="14" spans="1:8" x14ac:dyDescent="0.25">
      <c r="A14" s="12" t="s">
        <v>1909</v>
      </c>
      <c r="B14" s="30" t="s">
        <v>1910</v>
      </c>
      <c r="C14" s="30" t="s">
        <v>1280</v>
      </c>
      <c r="D14" s="13">
        <v>401298</v>
      </c>
      <c r="E14" s="14">
        <v>6167.15</v>
      </c>
      <c r="F14" s="15">
        <v>2.0500000000000001E-2</v>
      </c>
      <c r="G14" s="15"/>
    </row>
    <row r="15" spans="1:8" x14ac:dyDescent="0.25">
      <c r="A15" s="12" t="s">
        <v>1941</v>
      </c>
      <c r="B15" s="30" t="s">
        <v>1942</v>
      </c>
      <c r="C15" s="30" t="s">
        <v>1266</v>
      </c>
      <c r="D15" s="13">
        <v>762843</v>
      </c>
      <c r="E15" s="14">
        <v>5888.77</v>
      </c>
      <c r="F15" s="15">
        <v>1.9599999999999999E-2</v>
      </c>
      <c r="G15" s="15"/>
    </row>
    <row r="16" spans="1:8" x14ac:dyDescent="0.25">
      <c r="A16" s="12" t="s">
        <v>1890</v>
      </c>
      <c r="B16" s="30" t="s">
        <v>1891</v>
      </c>
      <c r="C16" s="30" t="s">
        <v>1183</v>
      </c>
      <c r="D16" s="13">
        <v>333668</v>
      </c>
      <c r="E16" s="14">
        <v>5713.56</v>
      </c>
      <c r="F16" s="15">
        <v>1.9E-2</v>
      </c>
      <c r="G16" s="15"/>
    </row>
    <row r="17" spans="1:7" x14ac:dyDescent="0.25">
      <c r="A17" s="12" t="s">
        <v>1825</v>
      </c>
      <c r="B17" s="30" t="s">
        <v>1826</v>
      </c>
      <c r="C17" s="30" t="s">
        <v>1208</v>
      </c>
      <c r="D17" s="13">
        <v>75232</v>
      </c>
      <c r="E17" s="14">
        <v>5559.19</v>
      </c>
      <c r="F17" s="15">
        <v>1.8499999999999999E-2</v>
      </c>
      <c r="G17" s="15"/>
    </row>
    <row r="18" spans="1:7" x14ac:dyDescent="0.25">
      <c r="A18" s="12" t="s">
        <v>1194</v>
      </c>
      <c r="B18" s="30" t="s">
        <v>1195</v>
      </c>
      <c r="C18" s="30" t="s">
        <v>1154</v>
      </c>
      <c r="D18" s="13">
        <v>3541593</v>
      </c>
      <c r="E18" s="14">
        <v>5530.2</v>
      </c>
      <c r="F18" s="15">
        <v>1.84E-2</v>
      </c>
      <c r="G18" s="15"/>
    </row>
    <row r="19" spans="1:7" x14ac:dyDescent="0.25">
      <c r="A19" s="12" t="s">
        <v>1766</v>
      </c>
      <c r="B19" s="30" t="s">
        <v>1767</v>
      </c>
      <c r="C19" s="30" t="s">
        <v>1249</v>
      </c>
      <c r="D19" s="13">
        <v>600138</v>
      </c>
      <c r="E19" s="14">
        <v>5381.74</v>
      </c>
      <c r="F19" s="15">
        <v>1.7899999999999999E-2</v>
      </c>
      <c r="G19" s="15"/>
    </row>
    <row r="20" spans="1:7" x14ac:dyDescent="0.25">
      <c r="A20" s="12" t="s">
        <v>1365</v>
      </c>
      <c r="B20" s="30" t="s">
        <v>1366</v>
      </c>
      <c r="C20" s="30" t="s">
        <v>1237</v>
      </c>
      <c r="D20" s="13">
        <v>674013</v>
      </c>
      <c r="E20" s="14">
        <v>5241.46</v>
      </c>
      <c r="F20" s="15">
        <v>1.7500000000000002E-2</v>
      </c>
      <c r="G20" s="15"/>
    </row>
    <row r="21" spans="1:7" x14ac:dyDescent="0.25">
      <c r="A21" s="12" t="s">
        <v>1770</v>
      </c>
      <c r="B21" s="30" t="s">
        <v>1771</v>
      </c>
      <c r="C21" s="30" t="s">
        <v>1154</v>
      </c>
      <c r="D21" s="13">
        <v>1235969</v>
      </c>
      <c r="E21" s="14">
        <v>5202.1899999999996</v>
      </c>
      <c r="F21" s="15">
        <v>1.7299999999999999E-2</v>
      </c>
      <c r="G21" s="15"/>
    </row>
    <row r="22" spans="1:7" x14ac:dyDescent="0.25">
      <c r="A22" s="12" t="s">
        <v>1956</v>
      </c>
      <c r="B22" s="30" t="s">
        <v>1957</v>
      </c>
      <c r="C22" s="30" t="s">
        <v>1319</v>
      </c>
      <c r="D22" s="13">
        <v>261178</v>
      </c>
      <c r="E22" s="14">
        <v>5169.2299999999996</v>
      </c>
      <c r="F22" s="15">
        <v>1.72E-2</v>
      </c>
      <c r="G22" s="15"/>
    </row>
    <row r="23" spans="1:7" x14ac:dyDescent="0.25">
      <c r="A23" s="12" t="s">
        <v>1958</v>
      </c>
      <c r="B23" s="30" t="s">
        <v>1959</v>
      </c>
      <c r="C23" s="30" t="s">
        <v>1154</v>
      </c>
      <c r="D23" s="13">
        <v>4819435</v>
      </c>
      <c r="E23" s="14">
        <v>5084.5</v>
      </c>
      <c r="F23" s="15">
        <v>1.6899999999999998E-2</v>
      </c>
      <c r="G23" s="15"/>
    </row>
    <row r="24" spans="1:7" x14ac:dyDescent="0.25">
      <c r="A24" s="12" t="s">
        <v>1960</v>
      </c>
      <c r="B24" s="30" t="s">
        <v>1961</v>
      </c>
      <c r="C24" s="30" t="s">
        <v>1246</v>
      </c>
      <c r="D24" s="13">
        <v>141152</v>
      </c>
      <c r="E24" s="14">
        <v>4923.1000000000004</v>
      </c>
      <c r="F24" s="15">
        <v>1.6400000000000001E-2</v>
      </c>
      <c r="G24" s="15"/>
    </row>
    <row r="25" spans="1:7" x14ac:dyDescent="0.25">
      <c r="A25" s="12" t="s">
        <v>1894</v>
      </c>
      <c r="B25" s="30" t="s">
        <v>1895</v>
      </c>
      <c r="C25" s="30" t="s">
        <v>1473</v>
      </c>
      <c r="D25" s="13">
        <v>879368</v>
      </c>
      <c r="E25" s="14">
        <v>4802.2299999999996</v>
      </c>
      <c r="F25" s="15">
        <v>1.6E-2</v>
      </c>
      <c r="G25" s="15"/>
    </row>
    <row r="26" spans="1:7" x14ac:dyDescent="0.25">
      <c r="A26" s="12" t="s">
        <v>1907</v>
      </c>
      <c r="B26" s="30" t="s">
        <v>1908</v>
      </c>
      <c r="C26" s="30" t="s">
        <v>1237</v>
      </c>
      <c r="D26" s="13">
        <v>415729</v>
      </c>
      <c r="E26" s="14">
        <v>4692.33</v>
      </c>
      <c r="F26" s="15">
        <v>1.5599999999999999E-2</v>
      </c>
      <c r="G26" s="15"/>
    </row>
    <row r="27" spans="1:7" x14ac:dyDescent="0.25">
      <c r="A27" s="12" t="s">
        <v>1864</v>
      </c>
      <c r="B27" s="30" t="s">
        <v>1865</v>
      </c>
      <c r="C27" s="30" t="s">
        <v>1237</v>
      </c>
      <c r="D27" s="13">
        <v>360039</v>
      </c>
      <c r="E27" s="14">
        <v>4535.7700000000004</v>
      </c>
      <c r="F27" s="15">
        <v>1.5100000000000001E-2</v>
      </c>
      <c r="G27" s="15"/>
    </row>
    <row r="28" spans="1:7" x14ac:dyDescent="0.25">
      <c r="A28" s="12" t="s">
        <v>1289</v>
      </c>
      <c r="B28" s="30" t="s">
        <v>1290</v>
      </c>
      <c r="C28" s="30" t="s">
        <v>1266</v>
      </c>
      <c r="D28" s="13">
        <v>66682</v>
      </c>
      <c r="E28" s="14">
        <v>4378.84</v>
      </c>
      <c r="F28" s="15">
        <v>1.46E-2</v>
      </c>
      <c r="G28" s="15"/>
    </row>
    <row r="29" spans="1:7" x14ac:dyDescent="0.25">
      <c r="A29" s="12" t="s">
        <v>1869</v>
      </c>
      <c r="B29" s="30" t="s">
        <v>1870</v>
      </c>
      <c r="C29" s="30" t="s">
        <v>1249</v>
      </c>
      <c r="D29" s="13">
        <v>194245</v>
      </c>
      <c r="E29" s="14">
        <v>4360.12</v>
      </c>
      <c r="F29" s="15">
        <v>1.4500000000000001E-2</v>
      </c>
      <c r="G29" s="15"/>
    </row>
    <row r="30" spans="1:7" x14ac:dyDescent="0.25">
      <c r="A30" s="12" t="s">
        <v>1926</v>
      </c>
      <c r="B30" s="30" t="s">
        <v>1927</v>
      </c>
      <c r="C30" s="30" t="s">
        <v>1234</v>
      </c>
      <c r="D30" s="13">
        <v>262261</v>
      </c>
      <c r="E30" s="14">
        <v>4348.9399999999996</v>
      </c>
      <c r="F30" s="15">
        <v>1.4500000000000001E-2</v>
      </c>
      <c r="G30" s="15"/>
    </row>
    <row r="31" spans="1:7" x14ac:dyDescent="0.25">
      <c r="A31" s="12" t="s">
        <v>1898</v>
      </c>
      <c r="B31" s="30" t="s">
        <v>1899</v>
      </c>
      <c r="C31" s="30" t="s">
        <v>1154</v>
      </c>
      <c r="D31" s="13">
        <v>2562105</v>
      </c>
      <c r="E31" s="14">
        <v>4327.3999999999996</v>
      </c>
      <c r="F31" s="15">
        <v>1.44E-2</v>
      </c>
      <c r="G31" s="15"/>
    </row>
    <row r="32" spans="1:7" x14ac:dyDescent="0.25">
      <c r="A32" s="12" t="s">
        <v>1962</v>
      </c>
      <c r="B32" s="30" t="s">
        <v>1963</v>
      </c>
      <c r="C32" s="30" t="s">
        <v>1280</v>
      </c>
      <c r="D32" s="13">
        <v>127658</v>
      </c>
      <c r="E32" s="14">
        <v>4293.46</v>
      </c>
      <c r="F32" s="15">
        <v>1.43E-2</v>
      </c>
      <c r="G32" s="15"/>
    </row>
    <row r="33" spans="1:7" x14ac:dyDescent="0.25">
      <c r="A33" s="12" t="s">
        <v>1964</v>
      </c>
      <c r="B33" s="30" t="s">
        <v>1965</v>
      </c>
      <c r="C33" s="30" t="s">
        <v>1259</v>
      </c>
      <c r="D33" s="13">
        <v>474450</v>
      </c>
      <c r="E33" s="14">
        <v>4267.2</v>
      </c>
      <c r="F33" s="15">
        <v>1.4200000000000001E-2</v>
      </c>
      <c r="G33" s="15"/>
    </row>
    <row r="34" spans="1:7" x14ac:dyDescent="0.25">
      <c r="A34" s="12" t="s">
        <v>1966</v>
      </c>
      <c r="B34" s="30" t="s">
        <v>1967</v>
      </c>
      <c r="C34" s="30" t="s">
        <v>1449</v>
      </c>
      <c r="D34" s="13">
        <v>540851</v>
      </c>
      <c r="E34" s="14">
        <v>4194.3</v>
      </c>
      <c r="F34" s="15">
        <v>1.4E-2</v>
      </c>
      <c r="G34" s="15"/>
    </row>
    <row r="35" spans="1:7" x14ac:dyDescent="0.25">
      <c r="A35" s="12" t="s">
        <v>1264</v>
      </c>
      <c r="B35" s="30" t="s">
        <v>1265</v>
      </c>
      <c r="C35" s="30" t="s">
        <v>1266</v>
      </c>
      <c r="D35" s="13">
        <v>426162</v>
      </c>
      <c r="E35" s="14">
        <v>4169.3599999999997</v>
      </c>
      <c r="F35" s="15">
        <v>1.3899999999999999E-2</v>
      </c>
      <c r="G35" s="15"/>
    </row>
    <row r="36" spans="1:7" x14ac:dyDescent="0.25">
      <c r="A36" s="12" t="s">
        <v>1478</v>
      </c>
      <c r="B36" s="30" t="s">
        <v>1479</v>
      </c>
      <c r="C36" s="30" t="s">
        <v>1356</v>
      </c>
      <c r="D36" s="13">
        <v>107850</v>
      </c>
      <c r="E36" s="14">
        <v>4155.68</v>
      </c>
      <c r="F36" s="15">
        <v>1.38E-2</v>
      </c>
      <c r="G36" s="15"/>
    </row>
    <row r="37" spans="1:7" x14ac:dyDescent="0.25">
      <c r="A37" s="12" t="s">
        <v>1968</v>
      </c>
      <c r="B37" s="30" t="s">
        <v>1969</v>
      </c>
      <c r="C37" s="30" t="s">
        <v>1970</v>
      </c>
      <c r="D37" s="13">
        <v>124730</v>
      </c>
      <c r="E37" s="14">
        <v>3988.93</v>
      </c>
      <c r="F37" s="15">
        <v>1.3299999999999999E-2</v>
      </c>
      <c r="G37" s="15"/>
    </row>
    <row r="38" spans="1:7" x14ac:dyDescent="0.25">
      <c r="A38" s="12" t="s">
        <v>1914</v>
      </c>
      <c r="B38" s="30" t="s">
        <v>1915</v>
      </c>
      <c r="C38" s="30" t="s">
        <v>1243</v>
      </c>
      <c r="D38" s="13">
        <v>264705</v>
      </c>
      <c r="E38" s="14">
        <v>3895.93</v>
      </c>
      <c r="F38" s="15">
        <v>1.2999999999999999E-2</v>
      </c>
      <c r="G38" s="15"/>
    </row>
    <row r="39" spans="1:7" x14ac:dyDescent="0.25">
      <c r="A39" s="12" t="s">
        <v>1269</v>
      </c>
      <c r="B39" s="30" t="s">
        <v>1270</v>
      </c>
      <c r="C39" s="30" t="s">
        <v>1259</v>
      </c>
      <c r="D39" s="13">
        <v>162585</v>
      </c>
      <c r="E39" s="14">
        <v>3699.13</v>
      </c>
      <c r="F39" s="15">
        <v>1.23E-2</v>
      </c>
      <c r="G39" s="15"/>
    </row>
    <row r="40" spans="1:7" x14ac:dyDescent="0.25">
      <c r="A40" s="12" t="s">
        <v>1971</v>
      </c>
      <c r="B40" s="30" t="s">
        <v>1972</v>
      </c>
      <c r="C40" s="30" t="s">
        <v>1449</v>
      </c>
      <c r="D40" s="13">
        <v>1044979</v>
      </c>
      <c r="E40" s="14">
        <v>3672.58</v>
      </c>
      <c r="F40" s="15">
        <v>1.2200000000000001E-2</v>
      </c>
      <c r="G40" s="15"/>
    </row>
    <row r="41" spans="1:7" x14ac:dyDescent="0.25">
      <c r="A41" s="12" t="s">
        <v>1973</v>
      </c>
      <c r="B41" s="30" t="s">
        <v>1974</v>
      </c>
      <c r="C41" s="30" t="s">
        <v>1439</v>
      </c>
      <c r="D41" s="13">
        <v>444660</v>
      </c>
      <c r="E41" s="14">
        <v>3667.56</v>
      </c>
      <c r="F41" s="15">
        <v>1.2200000000000001E-2</v>
      </c>
      <c r="G41" s="15"/>
    </row>
    <row r="42" spans="1:7" x14ac:dyDescent="0.25">
      <c r="A42" s="12" t="s">
        <v>1975</v>
      </c>
      <c r="B42" s="30" t="s">
        <v>1976</v>
      </c>
      <c r="C42" s="30" t="s">
        <v>1977</v>
      </c>
      <c r="D42" s="13">
        <v>421488</v>
      </c>
      <c r="E42" s="14">
        <v>3665.68</v>
      </c>
      <c r="F42" s="15">
        <v>1.2200000000000001E-2</v>
      </c>
      <c r="G42" s="15"/>
    </row>
    <row r="43" spans="1:7" x14ac:dyDescent="0.25">
      <c r="A43" s="12" t="s">
        <v>1978</v>
      </c>
      <c r="B43" s="30" t="s">
        <v>1979</v>
      </c>
      <c r="C43" s="30" t="s">
        <v>1240</v>
      </c>
      <c r="D43" s="13">
        <v>440917</v>
      </c>
      <c r="E43" s="14">
        <v>3655.86</v>
      </c>
      <c r="F43" s="15">
        <v>1.2200000000000001E-2</v>
      </c>
      <c r="G43" s="15"/>
    </row>
    <row r="44" spans="1:7" x14ac:dyDescent="0.25">
      <c r="A44" s="12" t="s">
        <v>1980</v>
      </c>
      <c r="B44" s="30" t="s">
        <v>1981</v>
      </c>
      <c r="C44" s="30" t="s">
        <v>1208</v>
      </c>
      <c r="D44" s="13">
        <v>500588</v>
      </c>
      <c r="E44" s="14">
        <v>3643.28</v>
      </c>
      <c r="F44" s="15">
        <v>1.21E-2</v>
      </c>
      <c r="G44" s="15"/>
    </row>
    <row r="45" spans="1:7" x14ac:dyDescent="0.25">
      <c r="A45" s="12" t="s">
        <v>1922</v>
      </c>
      <c r="B45" s="30" t="s">
        <v>1923</v>
      </c>
      <c r="C45" s="30" t="s">
        <v>1237</v>
      </c>
      <c r="D45" s="13">
        <v>388112</v>
      </c>
      <c r="E45" s="14">
        <v>3609.83</v>
      </c>
      <c r="F45" s="15">
        <v>1.2E-2</v>
      </c>
      <c r="G45" s="15"/>
    </row>
    <row r="46" spans="1:7" x14ac:dyDescent="0.25">
      <c r="A46" s="12" t="s">
        <v>1928</v>
      </c>
      <c r="B46" s="30" t="s">
        <v>1929</v>
      </c>
      <c r="C46" s="30" t="s">
        <v>1157</v>
      </c>
      <c r="D46" s="13">
        <v>602415</v>
      </c>
      <c r="E46" s="14">
        <v>3549.43</v>
      </c>
      <c r="F46" s="15">
        <v>1.18E-2</v>
      </c>
      <c r="G46" s="15"/>
    </row>
    <row r="47" spans="1:7" x14ac:dyDescent="0.25">
      <c r="A47" s="12" t="s">
        <v>1949</v>
      </c>
      <c r="B47" s="30" t="s">
        <v>1950</v>
      </c>
      <c r="C47" s="30" t="s">
        <v>1906</v>
      </c>
      <c r="D47" s="13">
        <v>219005</v>
      </c>
      <c r="E47" s="14">
        <v>3530.14</v>
      </c>
      <c r="F47" s="15">
        <v>1.18E-2</v>
      </c>
      <c r="G47" s="15"/>
    </row>
    <row r="48" spans="1:7" x14ac:dyDescent="0.25">
      <c r="A48" s="12" t="s">
        <v>1982</v>
      </c>
      <c r="B48" s="30" t="s">
        <v>1983</v>
      </c>
      <c r="C48" s="30" t="s">
        <v>1280</v>
      </c>
      <c r="D48" s="13">
        <v>378842</v>
      </c>
      <c r="E48" s="14">
        <v>3476.25</v>
      </c>
      <c r="F48" s="15">
        <v>1.1599999999999999E-2</v>
      </c>
      <c r="G48" s="15"/>
    </row>
    <row r="49" spans="1:7" x14ac:dyDescent="0.25">
      <c r="A49" s="12" t="s">
        <v>1947</v>
      </c>
      <c r="B49" s="30" t="s">
        <v>1948</v>
      </c>
      <c r="C49" s="30" t="s">
        <v>1266</v>
      </c>
      <c r="D49" s="13">
        <v>273107</v>
      </c>
      <c r="E49" s="14">
        <v>3474.47</v>
      </c>
      <c r="F49" s="15">
        <v>1.1599999999999999E-2</v>
      </c>
      <c r="G49" s="15"/>
    </row>
    <row r="50" spans="1:7" x14ac:dyDescent="0.25">
      <c r="A50" s="12" t="s">
        <v>1984</v>
      </c>
      <c r="B50" s="30" t="s">
        <v>1985</v>
      </c>
      <c r="C50" s="30" t="s">
        <v>1243</v>
      </c>
      <c r="D50" s="13">
        <v>473875</v>
      </c>
      <c r="E50" s="14">
        <v>3425.17</v>
      </c>
      <c r="F50" s="15">
        <v>1.14E-2</v>
      </c>
      <c r="G50" s="15"/>
    </row>
    <row r="51" spans="1:7" x14ac:dyDescent="0.25">
      <c r="A51" s="12" t="s">
        <v>1986</v>
      </c>
      <c r="B51" s="30" t="s">
        <v>1987</v>
      </c>
      <c r="C51" s="30" t="s">
        <v>1371</v>
      </c>
      <c r="D51" s="13">
        <v>601101</v>
      </c>
      <c r="E51" s="14">
        <v>3388.71</v>
      </c>
      <c r="F51" s="15">
        <v>1.1299999999999999E-2</v>
      </c>
      <c r="G51" s="15"/>
    </row>
    <row r="52" spans="1:7" x14ac:dyDescent="0.25">
      <c r="A52" s="12" t="s">
        <v>1988</v>
      </c>
      <c r="B52" s="30" t="s">
        <v>1989</v>
      </c>
      <c r="C52" s="30" t="s">
        <v>1280</v>
      </c>
      <c r="D52" s="13">
        <v>556306</v>
      </c>
      <c r="E52" s="14">
        <v>3351.19</v>
      </c>
      <c r="F52" s="15">
        <v>1.12E-2</v>
      </c>
      <c r="G52" s="15"/>
    </row>
    <row r="53" spans="1:7" x14ac:dyDescent="0.25">
      <c r="A53" s="12" t="s">
        <v>1945</v>
      </c>
      <c r="B53" s="30" t="s">
        <v>1946</v>
      </c>
      <c r="C53" s="30" t="s">
        <v>1319</v>
      </c>
      <c r="D53" s="13">
        <v>797685</v>
      </c>
      <c r="E53" s="14">
        <v>3343.9</v>
      </c>
      <c r="F53" s="15">
        <v>1.11E-2</v>
      </c>
      <c r="G53" s="15"/>
    </row>
    <row r="54" spans="1:7" x14ac:dyDescent="0.25">
      <c r="A54" s="12" t="s">
        <v>1411</v>
      </c>
      <c r="B54" s="30" t="s">
        <v>1412</v>
      </c>
      <c r="C54" s="30" t="s">
        <v>1319</v>
      </c>
      <c r="D54" s="13">
        <v>469146</v>
      </c>
      <c r="E54" s="14">
        <v>3290.82</v>
      </c>
      <c r="F54" s="15">
        <v>1.0999999999999999E-2</v>
      </c>
      <c r="G54" s="15"/>
    </row>
    <row r="55" spans="1:7" x14ac:dyDescent="0.25">
      <c r="A55" s="12" t="s">
        <v>1990</v>
      </c>
      <c r="B55" s="30" t="s">
        <v>1991</v>
      </c>
      <c r="C55" s="30" t="s">
        <v>1334</v>
      </c>
      <c r="D55" s="13">
        <v>129483</v>
      </c>
      <c r="E55" s="14">
        <v>3263.23</v>
      </c>
      <c r="F55" s="15">
        <v>1.09E-2</v>
      </c>
      <c r="G55" s="15"/>
    </row>
    <row r="56" spans="1:7" x14ac:dyDescent="0.25">
      <c r="A56" s="12" t="s">
        <v>1992</v>
      </c>
      <c r="B56" s="30" t="s">
        <v>1993</v>
      </c>
      <c r="C56" s="30" t="s">
        <v>1356</v>
      </c>
      <c r="D56" s="13">
        <v>638028</v>
      </c>
      <c r="E56" s="14">
        <v>3245.01</v>
      </c>
      <c r="F56" s="15">
        <v>1.0800000000000001E-2</v>
      </c>
      <c r="G56" s="15"/>
    </row>
    <row r="57" spans="1:7" x14ac:dyDescent="0.25">
      <c r="A57" s="12" t="s">
        <v>1994</v>
      </c>
      <c r="B57" s="30" t="s">
        <v>1995</v>
      </c>
      <c r="C57" s="30" t="s">
        <v>1280</v>
      </c>
      <c r="D57" s="13">
        <v>394631</v>
      </c>
      <c r="E57" s="14">
        <v>3177.77</v>
      </c>
      <c r="F57" s="15">
        <v>1.06E-2</v>
      </c>
      <c r="G57" s="15"/>
    </row>
    <row r="58" spans="1:7" x14ac:dyDescent="0.25">
      <c r="A58" s="12" t="s">
        <v>1343</v>
      </c>
      <c r="B58" s="30" t="s">
        <v>1344</v>
      </c>
      <c r="C58" s="30" t="s">
        <v>1154</v>
      </c>
      <c r="D58" s="13">
        <v>2111279</v>
      </c>
      <c r="E58" s="14">
        <v>3145.81</v>
      </c>
      <c r="F58" s="15">
        <v>1.0500000000000001E-2</v>
      </c>
      <c r="G58" s="15"/>
    </row>
    <row r="59" spans="1:7" x14ac:dyDescent="0.25">
      <c r="A59" s="12" t="s">
        <v>1805</v>
      </c>
      <c r="B59" s="30" t="s">
        <v>1806</v>
      </c>
      <c r="C59" s="30" t="s">
        <v>1157</v>
      </c>
      <c r="D59" s="13">
        <v>566535</v>
      </c>
      <c r="E59" s="14">
        <v>3122.17</v>
      </c>
      <c r="F59" s="15">
        <v>1.04E-2</v>
      </c>
      <c r="G59" s="15"/>
    </row>
    <row r="60" spans="1:7" x14ac:dyDescent="0.25">
      <c r="A60" s="12" t="s">
        <v>1996</v>
      </c>
      <c r="B60" s="30" t="s">
        <v>1997</v>
      </c>
      <c r="C60" s="30" t="s">
        <v>1347</v>
      </c>
      <c r="D60" s="13">
        <v>739434</v>
      </c>
      <c r="E60" s="14">
        <v>3032.79</v>
      </c>
      <c r="F60" s="15">
        <v>1.01E-2</v>
      </c>
      <c r="G60" s="15"/>
    </row>
    <row r="61" spans="1:7" x14ac:dyDescent="0.25">
      <c r="A61" s="12" t="s">
        <v>1998</v>
      </c>
      <c r="B61" s="30" t="s">
        <v>1999</v>
      </c>
      <c r="C61" s="30" t="s">
        <v>1347</v>
      </c>
      <c r="D61" s="13">
        <v>150957</v>
      </c>
      <c r="E61" s="14">
        <v>3026.23</v>
      </c>
      <c r="F61" s="15">
        <v>1.01E-2</v>
      </c>
      <c r="G61" s="15"/>
    </row>
    <row r="62" spans="1:7" x14ac:dyDescent="0.25">
      <c r="A62" s="12" t="s">
        <v>2000</v>
      </c>
      <c r="B62" s="30" t="s">
        <v>2001</v>
      </c>
      <c r="C62" s="30" t="s">
        <v>1157</v>
      </c>
      <c r="D62" s="13">
        <v>45611</v>
      </c>
      <c r="E62" s="14">
        <v>2974.11</v>
      </c>
      <c r="F62" s="15">
        <v>9.9000000000000008E-3</v>
      </c>
      <c r="G62" s="15"/>
    </row>
    <row r="63" spans="1:7" x14ac:dyDescent="0.25">
      <c r="A63" s="12" t="s">
        <v>2002</v>
      </c>
      <c r="B63" s="30" t="s">
        <v>2003</v>
      </c>
      <c r="C63" s="30" t="s">
        <v>1439</v>
      </c>
      <c r="D63" s="13">
        <v>86303</v>
      </c>
      <c r="E63" s="14">
        <v>2904.96</v>
      </c>
      <c r="F63" s="15">
        <v>9.7000000000000003E-3</v>
      </c>
      <c r="G63" s="15"/>
    </row>
    <row r="64" spans="1:7" x14ac:dyDescent="0.25">
      <c r="A64" s="12" t="s">
        <v>2004</v>
      </c>
      <c r="B64" s="30" t="s">
        <v>2005</v>
      </c>
      <c r="C64" s="30" t="s">
        <v>1266</v>
      </c>
      <c r="D64" s="13">
        <v>36835</v>
      </c>
      <c r="E64" s="14">
        <v>2890.55</v>
      </c>
      <c r="F64" s="15">
        <v>9.5999999999999992E-3</v>
      </c>
      <c r="G64" s="15"/>
    </row>
    <row r="65" spans="1:7" x14ac:dyDescent="0.25">
      <c r="A65" s="12" t="s">
        <v>1896</v>
      </c>
      <c r="B65" s="30" t="s">
        <v>1897</v>
      </c>
      <c r="C65" s="30" t="s">
        <v>1266</v>
      </c>
      <c r="D65" s="13">
        <v>90785</v>
      </c>
      <c r="E65" s="14">
        <v>2846.47</v>
      </c>
      <c r="F65" s="15">
        <v>9.4999999999999998E-3</v>
      </c>
      <c r="G65" s="15"/>
    </row>
    <row r="66" spans="1:7" x14ac:dyDescent="0.25">
      <c r="A66" s="12" t="s">
        <v>2006</v>
      </c>
      <c r="B66" s="30" t="s">
        <v>2007</v>
      </c>
      <c r="C66" s="30" t="s">
        <v>1334</v>
      </c>
      <c r="D66" s="13">
        <v>731976</v>
      </c>
      <c r="E66" s="14">
        <v>2827.26</v>
      </c>
      <c r="F66" s="15">
        <v>9.4000000000000004E-3</v>
      </c>
      <c r="G66" s="15"/>
    </row>
    <row r="67" spans="1:7" x14ac:dyDescent="0.25">
      <c r="A67" s="12" t="s">
        <v>1320</v>
      </c>
      <c r="B67" s="30" t="s">
        <v>1321</v>
      </c>
      <c r="C67" s="30" t="s">
        <v>1246</v>
      </c>
      <c r="D67" s="13">
        <v>86415</v>
      </c>
      <c r="E67" s="14">
        <v>2765.15</v>
      </c>
      <c r="F67" s="15">
        <v>9.1999999999999998E-3</v>
      </c>
      <c r="G67" s="15"/>
    </row>
    <row r="68" spans="1:7" x14ac:dyDescent="0.25">
      <c r="A68" s="12" t="s">
        <v>2008</v>
      </c>
      <c r="B68" s="30" t="s">
        <v>2009</v>
      </c>
      <c r="C68" s="30" t="s">
        <v>1334</v>
      </c>
      <c r="D68" s="13">
        <v>2463529</v>
      </c>
      <c r="E68" s="14">
        <v>2751.76</v>
      </c>
      <c r="F68" s="15">
        <v>9.1999999999999998E-3</v>
      </c>
      <c r="G68" s="15"/>
    </row>
    <row r="69" spans="1:7" x14ac:dyDescent="0.25">
      <c r="A69" s="12" t="s">
        <v>1406</v>
      </c>
      <c r="B69" s="30" t="s">
        <v>1407</v>
      </c>
      <c r="C69" s="30" t="s">
        <v>1408</v>
      </c>
      <c r="D69" s="13">
        <v>282140</v>
      </c>
      <c r="E69" s="14">
        <v>2692.46</v>
      </c>
      <c r="F69" s="15">
        <v>8.9999999999999993E-3</v>
      </c>
      <c r="G69" s="15"/>
    </row>
    <row r="70" spans="1:7" x14ac:dyDescent="0.25">
      <c r="A70" s="12" t="s">
        <v>2010</v>
      </c>
      <c r="B70" s="30" t="s">
        <v>2011</v>
      </c>
      <c r="C70" s="30" t="s">
        <v>1154</v>
      </c>
      <c r="D70" s="13">
        <v>640134</v>
      </c>
      <c r="E70" s="14">
        <v>2679.92</v>
      </c>
      <c r="F70" s="15">
        <v>8.8999999999999999E-3</v>
      </c>
      <c r="G70" s="15"/>
    </row>
    <row r="71" spans="1:7" x14ac:dyDescent="0.25">
      <c r="A71" s="12" t="s">
        <v>2012</v>
      </c>
      <c r="B71" s="30" t="s">
        <v>2013</v>
      </c>
      <c r="C71" s="30" t="s">
        <v>1906</v>
      </c>
      <c r="D71" s="13">
        <v>466382</v>
      </c>
      <c r="E71" s="14">
        <v>2593.08</v>
      </c>
      <c r="F71" s="15">
        <v>8.6E-3</v>
      </c>
      <c r="G71" s="15"/>
    </row>
    <row r="72" spans="1:7" x14ac:dyDescent="0.25">
      <c r="A72" s="12" t="s">
        <v>2014</v>
      </c>
      <c r="B72" s="30" t="s">
        <v>2015</v>
      </c>
      <c r="C72" s="30" t="s">
        <v>1449</v>
      </c>
      <c r="D72" s="13">
        <v>955202</v>
      </c>
      <c r="E72" s="14">
        <v>2449.62</v>
      </c>
      <c r="F72" s="15">
        <v>8.2000000000000007E-3</v>
      </c>
      <c r="G72" s="15"/>
    </row>
    <row r="73" spans="1:7" x14ac:dyDescent="0.25">
      <c r="A73" s="12" t="s">
        <v>1811</v>
      </c>
      <c r="B73" s="30" t="s">
        <v>1812</v>
      </c>
      <c r="C73" s="30" t="s">
        <v>1319</v>
      </c>
      <c r="D73" s="13">
        <v>330514</v>
      </c>
      <c r="E73" s="14">
        <v>2268.15</v>
      </c>
      <c r="F73" s="15">
        <v>7.6E-3</v>
      </c>
      <c r="G73" s="15"/>
    </row>
    <row r="74" spans="1:7" x14ac:dyDescent="0.25">
      <c r="A74" s="12" t="s">
        <v>1900</v>
      </c>
      <c r="B74" s="30" t="s">
        <v>1901</v>
      </c>
      <c r="C74" s="30" t="s">
        <v>1449</v>
      </c>
      <c r="D74" s="13">
        <v>51530</v>
      </c>
      <c r="E74" s="14">
        <v>2208.34</v>
      </c>
      <c r="F74" s="15">
        <v>7.4000000000000003E-3</v>
      </c>
      <c r="G74" s="15"/>
    </row>
    <row r="75" spans="1:7" x14ac:dyDescent="0.25">
      <c r="A75" s="12" t="s">
        <v>1791</v>
      </c>
      <c r="B75" s="30" t="s">
        <v>1792</v>
      </c>
      <c r="C75" s="30" t="s">
        <v>1334</v>
      </c>
      <c r="D75" s="13">
        <v>341415</v>
      </c>
      <c r="E75" s="14">
        <v>2200.42</v>
      </c>
      <c r="F75" s="15">
        <v>7.3000000000000001E-3</v>
      </c>
      <c r="G75" s="15"/>
    </row>
    <row r="76" spans="1:7" x14ac:dyDescent="0.25">
      <c r="A76" s="12" t="s">
        <v>2016</v>
      </c>
      <c r="B76" s="30" t="s">
        <v>2017</v>
      </c>
      <c r="C76" s="30" t="s">
        <v>1454</v>
      </c>
      <c r="D76" s="13">
        <v>565425</v>
      </c>
      <c r="E76" s="14">
        <v>2193</v>
      </c>
      <c r="F76" s="15">
        <v>7.3000000000000001E-3</v>
      </c>
      <c r="G76" s="15"/>
    </row>
    <row r="77" spans="1:7" x14ac:dyDescent="0.25">
      <c r="A77" s="12" t="s">
        <v>2018</v>
      </c>
      <c r="B77" s="30" t="s">
        <v>2019</v>
      </c>
      <c r="C77" s="30" t="s">
        <v>1356</v>
      </c>
      <c r="D77" s="13">
        <v>771979</v>
      </c>
      <c r="E77" s="14">
        <v>2111.75</v>
      </c>
      <c r="F77" s="15">
        <v>7.0000000000000001E-3</v>
      </c>
      <c r="G77" s="15"/>
    </row>
    <row r="78" spans="1:7" x14ac:dyDescent="0.25">
      <c r="A78" s="12" t="s">
        <v>2020</v>
      </c>
      <c r="B78" s="30" t="s">
        <v>2021</v>
      </c>
      <c r="C78" s="30" t="s">
        <v>1280</v>
      </c>
      <c r="D78" s="13">
        <v>187622</v>
      </c>
      <c r="E78" s="14">
        <v>2088.98</v>
      </c>
      <c r="F78" s="15">
        <v>7.0000000000000001E-3</v>
      </c>
      <c r="G78" s="15"/>
    </row>
    <row r="79" spans="1:7" x14ac:dyDescent="0.25">
      <c r="A79" s="12" t="s">
        <v>2022</v>
      </c>
      <c r="B79" s="30" t="s">
        <v>2023</v>
      </c>
      <c r="C79" s="30" t="s">
        <v>1454</v>
      </c>
      <c r="D79" s="13">
        <v>1996056</v>
      </c>
      <c r="E79" s="14">
        <v>2071.91</v>
      </c>
      <c r="F79" s="15">
        <v>6.8999999999999999E-3</v>
      </c>
      <c r="G79" s="15"/>
    </row>
    <row r="80" spans="1:7" x14ac:dyDescent="0.25">
      <c r="A80" s="12" t="s">
        <v>1278</v>
      </c>
      <c r="B80" s="30" t="s">
        <v>1279</v>
      </c>
      <c r="C80" s="30" t="s">
        <v>1280</v>
      </c>
      <c r="D80" s="13">
        <v>104098</v>
      </c>
      <c r="E80" s="14">
        <v>2044.43</v>
      </c>
      <c r="F80" s="15">
        <v>6.7999999999999996E-3</v>
      </c>
      <c r="G80" s="15"/>
    </row>
    <row r="81" spans="1:7" x14ac:dyDescent="0.25">
      <c r="A81" s="12" t="s">
        <v>2024</v>
      </c>
      <c r="B81" s="30" t="s">
        <v>2025</v>
      </c>
      <c r="C81" s="30" t="s">
        <v>1266</v>
      </c>
      <c r="D81" s="13">
        <v>863888</v>
      </c>
      <c r="E81" s="14">
        <v>1960.59</v>
      </c>
      <c r="F81" s="15">
        <v>6.4999999999999997E-3</v>
      </c>
      <c r="G81" s="15"/>
    </row>
    <row r="82" spans="1:7" x14ac:dyDescent="0.25">
      <c r="A82" s="12" t="s">
        <v>1930</v>
      </c>
      <c r="B82" s="30" t="s">
        <v>1931</v>
      </c>
      <c r="C82" s="30" t="s">
        <v>1484</v>
      </c>
      <c r="D82" s="13">
        <v>30000</v>
      </c>
      <c r="E82" s="14">
        <v>354.05</v>
      </c>
      <c r="F82" s="15">
        <v>1.1999999999999999E-3</v>
      </c>
      <c r="G82" s="15"/>
    </row>
    <row r="83" spans="1:7" x14ac:dyDescent="0.25">
      <c r="A83" s="16" t="s">
        <v>126</v>
      </c>
      <c r="B83" s="31"/>
      <c r="C83" s="31"/>
      <c r="D83" s="17"/>
      <c r="E83" s="37">
        <v>294899.49</v>
      </c>
      <c r="F83" s="38">
        <v>0.98229999999999995</v>
      </c>
      <c r="G83" s="20"/>
    </row>
    <row r="84" spans="1:7" x14ac:dyDescent="0.25">
      <c r="A84" s="16" t="s">
        <v>1527</v>
      </c>
      <c r="B84" s="30"/>
      <c r="C84" s="30"/>
      <c r="D84" s="13"/>
      <c r="E84" s="14"/>
      <c r="F84" s="15"/>
      <c r="G84" s="15"/>
    </row>
    <row r="85" spans="1:7" x14ac:dyDescent="0.25">
      <c r="A85" s="16" t="s">
        <v>126</v>
      </c>
      <c r="B85" s="30"/>
      <c r="C85" s="30"/>
      <c r="D85" s="13"/>
      <c r="E85" s="39" t="s">
        <v>118</v>
      </c>
      <c r="F85" s="40" t="s">
        <v>118</v>
      </c>
      <c r="G85" s="15"/>
    </row>
    <row r="86" spans="1:7" x14ac:dyDescent="0.25">
      <c r="A86" s="21" t="s">
        <v>158</v>
      </c>
      <c r="B86" s="32"/>
      <c r="C86" s="32"/>
      <c r="D86" s="22"/>
      <c r="E86" s="27">
        <v>294899.49</v>
      </c>
      <c r="F86" s="28">
        <v>0.98229999999999995</v>
      </c>
      <c r="G86" s="20"/>
    </row>
    <row r="87" spans="1:7" x14ac:dyDescent="0.25">
      <c r="A87" s="12"/>
      <c r="B87" s="30"/>
      <c r="C87" s="30"/>
      <c r="D87" s="13"/>
      <c r="E87" s="14"/>
      <c r="F87" s="15"/>
      <c r="G87" s="15"/>
    </row>
    <row r="88" spans="1:7" x14ac:dyDescent="0.25">
      <c r="A88" s="12"/>
      <c r="B88" s="30"/>
      <c r="C88" s="30"/>
      <c r="D88" s="13"/>
      <c r="E88" s="14"/>
      <c r="F88" s="15"/>
      <c r="G88" s="15"/>
    </row>
    <row r="89" spans="1:7" x14ac:dyDescent="0.25">
      <c r="A89" s="16" t="s">
        <v>162</v>
      </c>
      <c r="B89" s="30"/>
      <c r="C89" s="30"/>
      <c r="D89" s="13"/>
      <c r="E89" s="14"/>
      <c r="F89" s="15"/>
      <c r="G89" s="15"/>
    </row>
    <row r="90" spans="1:7" x14ac:dyDescent="0.25">
      <c r="A90" s="12" t="s">
        <v>163</v>
      </c>
      <c r="B90" s="30"/>
      <c r="C90" s="30"/>
      <c r="D90" s="13"/>
      <c r="E90" s="14">
        <v>6852.18</v>
      </c>
      <c r="F90" s="15">
        <v>2.2800000000000001E-2</v>
      </c>
      <c r="G90" s="15">
        <v>6.7793000000000006E-2</v>
      </c>
    </row>
    <row r="91" spans="1:7" x14ac:dyDescent="0.25">
      <c r="A91" s="16" t="s">
        <v>126</v>
      </c>
      <c r="B91" s="31"/>
      <c r="C91" s="31"/>
      <c r="D91" s="17"/>
      <c r="E91" s="37">
        <v>6852.18</v>
      </c>
      <c r="F91" s="38">
        <v>2.2800000000000001E-2</v>
      </c>
      <c r="G91" s="20"/>
    </row>
    <row r="92" spans="1:7" x14ac:dyDescent="0.25">
      <c r="A92" s="12"/>
      <c r="B92" s="30"/>
      <c r="C92" s="30"/>
      <c r="D92" s="13"/>
      <c r="E92" s="14"/>
      <c r="F92" s="15"/>
      <c r="G92" s="15"/>
    </row>
    <row r="93" spans="1:7" x14ac:dyDescent="0.25">
      <c r="A93" s="21" t="s">
        <v>158</v>
      </c>
      <c r="B93" s="32"/>
      <c r="C93" s="32"/>
      <c r="D93" s="22"/>
      <c r="E93" s="18">
        <v>6852.18</v>
      </c>
      <c r="F93" s="19">
        <v>2.2800000000000001E-2</v>
      </c>
      <c r="G93" s="20"/>
    </row>
    <row r="94" spans="1:7" x14ac:dyDescent="0.25">
      <c r="A94" s="12" t="s">
        <v>164</v>
      </c>
      <c r="B94" s="30"/>
      <c r="C94" s="30"/>
      <c r="D94" s="13"/>
      <c r="E94" s="14">
        <v>3.8180546</v>
      </c>
      <c r="F94" s="15">
        <v>1.2E-5</v>
      </c>
      <c r="G94" s="15"/>
    </row>
    <row r="95" spans="1:7" x14ac:dyDescent="0.25">
      <c r="A95" s="12" t="s">
        <v>165</v>
      </c>
      <c r="B95" s="30"/>
      <c r="C95" s="30"/>
      <c r="D95" s="13"/>
      <c r="E95" s="23">
        <v>-1551.2580545999999</v>
      </c>
      <c r="F95" s="24">
        <v>-5.1120000000000002E-3</v>
      </c>
      <c r="G95" s="15">
        <v>6.7793000000000006E-2</v>
      </c>
    </row>
    <row r="96" spans="1:7" x14ac:dyDescent="0.25">
      <c r="A96" s="25" t="s">
        <v>166</v>
      </c>
      <c r="B96" s="33"/>
      <c r="C96" s="33"/>
      <c r="D96" s="26"/>
      <c r="E96" s="27">
        <v>300204.23</v>
      </c>
      <c r="F96" s="28">
        <v>1</v>
      </c>
      <c r="G96" s="28"/>
    </row>
    <row r="101" spans="1:5" x14ac:dyDescent="0.25">
      <c r="A101" s="1" t="s">
        <v>169</v>
      </c>
    </row>
    <row r="102" spans="1:5" x14ac:dyDescent="0.25">
      <c r="A102" s="47" t="s">
        <v>170</v>
      </c>
      <c r="B102" s="34" t="s">
        <v>118</v>
      </c>
    </row>
    <row r="103" spans="1:5" x14ac:dyDescent="0.25">
      <c r="A103" t="s">
        <v>171</v>
      </c>
    </row>
    <row r="104" spans="1:5" x14ac:dyDescent="0.25">
      <c r="A104" t="s">
        <v>172</v>
      </c>
      <c r="B104" t="s">
        <v>173</v>
      </c>
      <c r="C104" t="s">
        <v>173</v>
      </c>
    </row>
    <row r="105" spans="1:5" x14ac:dyDescent="0.25">
      <c r="B105" s="48">
        <v>45260</v>
      </c>
      <c r="C105" s="48">
        <v>45289</v>
      </c>
    </row>
    <row r="106" spans="1:5" x14ac:dyDescent="0.25">
      <c r="A106" t="s">
        <v>177</v>
      </c>
      <c r="B106">
        <v>37.170999999999999</v>
      </c>
      <c r="C106">
        <v>38.987000000000002</v>
      </c>
      <c r="E106" s="2"/>
    </row>
    <row r="107" spans="1:5" x14ac:dyDescent="0.25">
      <c r="A107" t="s">
        <v>178</v>
      </c>
      <c r="B107">
        <v>32.518000000000001</v>
      </c>
      <c r="C107">
        <v>34.106999999999999</v>
      </c>
      <c r="E107" s="2"/>
    </row>
    <row r="108" spans="1:5" x14ac:dyDescent="0.25">
      <c r="A108" t="s">
        <v>651</v>
      </c>
      <c r="B108">
        <v>34.427999999999997</v>
      </c>
      <c r="C108">
        <v>36.067</v>
      </c>
      <c r="E108" s="2"/>
    </row>
    <row r="109" spans="1:5" x14ac:dyDescent="0.25">
      <c r="A109" t="s">
        <v>652</v>
      </c>
      <c r="B109">
        <v>29.917000000000002</v>
      </c>
      <c r="C109">
        <v>31.341000000000001</v>
      </c>
      <c r="E109" s="2"/>
    </row>
    <row r="110" spans="1:5" x14ac:dyDescent="0.25">
      <c r="E110" s="2"/>
    </row>
    <row r="111" spans="1:5" x14ac:dyDescent="0.25">
      <c r="A111" t="s">
        <v>188</v>
      </c>
      <c r="B111" s="34" t="s">
        <v>118</v>
      </c>
    </row>
    <row r="112" spans="1:5" x14ac:dyDescent="0.25">
      <c r="A112" t="s">
        <v>189</v>
      </c>
      <c r="B112" s="34" t="s">
        <v>118</v>
      </c>
    </row>
    <row r="113" spans="1:4" ht="30" customHeight="1" x14ac:dyDescent="0.25">
      <c r="A113" s="47" t="s">
        <v>190</v>
      </c>
      <c r="B113" s="34" t="s">
        <v>118</v>
      </c>
    </row>
    <row r="114" spans="1:4" ht="30" customHeight="1" x14ac:dyDescent="0.25">
      <c r="A114" s="47" t="s">
        <v>191</v>
      </c>
      <c r="B114" s="34" t="s">
        <v>118</v>
      </c>
    </row>
    <row r="115" spans="1:4" x14ac:dyDescent="0.25">
      <c r="A115" t="s">
        <v>1760</v>
      </c>
      <c r="B115" s="49">
        <v>0.28362799999999999</v>
      </c>
    </row>
    <row r="116" spans="1:4" ht="45" customHeight="1" x14ac:dyDescent="0.25">
      <c r="A116" s="47" t="s">
        <v>193</v>
      </c>
      <c r="B116" s="34" t="s">
        <v>118</v>
      </c>
    </row>
    <row r="117" spans="1:4" ht="30" customHeight="1" x14ac:dyDescent="0.25">
      <c r="A117" s="47" t="s">
        <v>194</v>
      </c>
      <c r="B117" s="34" t="s">
        <v>118</v>
      </c>
    </row>
    <row r="118" spans="1:4" ht="30" customHeight="1" x14ac:dyDescent="0.25">
      <c r="A118" s="47" t="s">
        <v>195</v>
      </c>
      <c r="B118" s="34" t="s">
        <v>118</v>
      </c>
    </row>
    <row r="119" spans="1:4" x14ac:dyDescent="0.25">
      <c r="A119" t="s">
        <v>196</v>
      </c>
      <c r="B119" s="34" t="s">
        <v>118</v>
      </c>
    </row>
    <row r="120" spans="1:4" x14ac:dyDescent="0.25">
      <c r="A120" t="s">
        <v>197</v>
      </c>
      <c r="B120" s="34" t="s">
        <v>118</v>
      </c>
    </row>
    <row r="122" spans="1:4" ht="69.95" customHeight="1" x14ac:dyDescent="0.25">
      <c r="A122" s="72" t="s">
        <v>207</v>
      </c>
      <c r="B122" s="72" t="s">
        <v>208</v>
      </c>
      <c r="C122" s="72" t="s">
        <v>5</v>
      </c>
      <c r="D122" s="72" t="s">
        <v>6</v>
      </c>
    </row>
    <row r="123" spans="1:4" ht="69.95" customHeight="1" x14ac:dyDescent="0.25">
      <c r="A123" s="72" t="s">
        <v>2026</v>
      </c>
      <c r="B123" s="72"/>
      <c r="C123" s="72" t="s">
        <v>60</v>
      </c>
      <c r="D123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5"/>
  <sheetViews>
    <sheetView showGridLines="0" workbookViewId="0">
      <pane ySplit="4" topLeftCell="A5" activePane="bottomLeft" state="frozen"/>
      <selection pane="bottomLeft" activeCell="A9" sqref="A9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4" t="s">
        <v>209</v>
      </c>
      <c r="B1" s="75"/>
      <c r="C1" s="75"/>
      <c r="D1" s="75"/>
      <c r="E1" s="75"/>
      <c r="F1" s="75"/>
      <c r="G1" s="76"/>
      <c r="H1" s="51" t="str">
        <f>HYPERLINK("[EDEL_Portfolio Monthly Notes 31-Dec-2023.xlsx]Index!A1","Index")</f>
        <v>Index</v>
      </c>
    </row>
    <row r="2" spans="1:8" ht="19.5" customHeight="1" x14ac:dyDescent="0.25">
      <c r="A2" s="74" t="s">
        <v>210</v>
      </c>
      <c r="B2" s="75"/>
      <c r="C2" s="75"/>
      <c r="D2" s="75"/>
      <c r="E2" s="75"/>
      <c r="F2" s="75"/>
      <c r="G2" s="76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211</v>
      </c>
      <c r="B9" s="30"/>
      <c r="C9" s="30"/>
      <c r="D9" s="13"/>
      <c r="E9" s="14"/>
      <c r="F9" s="15"/>
      <c r="G9" s="15"/>
    </row>
    <row r="10" spans="1:8" x14ac:dyDescent="0.25">
      <c r="A10" s="16" t="s">
        <v>212</v>
      </c>
      <c r="B10" s="30"/>
      <c r="C10" s="30"/>
      <c r="D10" s="13"/>
      <c r="E10" s="14"/>
      <c r="F10" s="15"/>
      <c r="G10" s="15"/>
    </row>
    <row r="11" spans="1:8" x14ac:dyDescent="0.25">
      <c r="A11" s="12" t="s">
        <v>213</v>
      </c>
      <c r="B11" s="30" t="s">
        <v>214</v>
      </c>
      <c r="C11" s="30" t="s">
        <v>215</v>
      </c>
      <c r="D11" s="13">
        <v>121000000</v>
      </c>
      <c r="E11" s="14">
        <v>118221.11</v>
      </c>
      <c r="F11" s="15">
        <v>0.1007</v>
      </c>
      <c r="G11" s="15">
        <v>7.7482999999999996E-2</v>
      </c>
    </row>
    <row r="12" spans="1:8" x14ac:dyDescent="0.25">
      <c r="A12" s="12" t="s">
        <v>216</v>
      </c>
      <c r="B12" s="30" t="s">
        <v>217</v>
      </c>
      <c r="C12" s="30" t="s">
        <v>218</v>
      </c>
      <c r="D12" s="13">
        <v>85000000</v>
      </c>
      <c r="E12" s="14">
        <v>82705.679999999993</v>
      </c>
      <c r="F12" s="15">
        <v>7.0400000000000004E-2</v>
      </c>
      <c r="G12" s="15">
        <v>7.6950000000000005E-2</v>
      </c>
    </row>
    <row r="13" spans="1:8" x14ac:dyDescent="0.25">
      <c r="A13" s="12" t="s">
        <v>219</v>
      </c>
      <c r="B13" s="30" t="s">
        <v>220</v>
      </c>
      <c r="C13" s="30" t="s">
        <v>218</v>
      </c>
      <c r="D13" s="13">
        <v>83500000</v>
      </c>
      <c r="E13" s="14">
        <v>81216.94</v>
      </c>
      <c r="F13" s="15">
        <v>6.9199999999999998E-2</v>
      </c>
      <c r="G13" s="15">
        <v>7.6850000000000002E-2</v>
      </c>
    </row>
    <row r="14" spans="1:8" x14ac:dyDescent="0.25">
      <c r="A14" s="12" t="s">
        <v>221</v>
      </c>
      <c r="B14" s="30" t="s">
        <v>222</v>
      </c>
      <c r="C14" s="30" t="s">
        <v>218</v>
      </c>
      <c r="D14" s="13">
        <v>81000000</v>
      </c>
      <c r="E14" s="14">
        <v>80387.240000000005</v>
      </c>
      <c r="F14" s="15">
        <v>6.8400000000000002E-2</v>
      </c>
      <c r="G14" s="15">
        <v>7.6399999999999996E-2</v>
      </c>
    </row>
    <row r="15" spans="1:8" x14ac:dyDescent="0.25">
      <c r="A15" s="12" t="s">
        <v>223</v>
      </c>
      <c r="B15" s="30" t="s">
        <v>224</v>
      </c>
      <c r="C15" s="30" t="s">
        <v>218</v>
      </c>
      <c r="D15" s="13">
        <v>71500000</v>
      </c>
      <c r="E15" s="14">
        <v>69947.02</v>
      </c>
      <c r="F15" s="15">
        <v>5.96E-2</v>
      </c>
      <c r="G15" s="15">
        <v>7.7899999999999997E-2</v>
      </c>
    </row>
    <row r="16" spans="1:8" x14ac:dyDescent="0.25">
      <c r="A16" s="12" t="s">
        <v>225</v>
      </c>
      <c r="B16" s="30" t="s">
        <v>226</v>
      </c>
      <c r="C16" s="30" t="s">
        <v>218</v>
      </c>
      <c r="D16" s="13">
        <v>65000000</v>
      </c>
      <c r="E16" s="14">
        <v>63469.77</v>
      </c>
      <c r="F16" s="15">
        <v>5.3999999999999999E-2</v>
      </c>
      <c r="G16" s="15">
        <v>7.7700000000000005E-2</v>
      </c>
    </row>
    <row r="17" spans="1:7" x14ac:dyDescent="0.25">
      <c r="A17" s="12" t="s">
        <v>227</v>
      </c>
      <c r="B17" s="30" t="s">
        <v>228</v>
      </c>
      <c r="C17" s="30" t="s">
        <v>229</v>
      </c>
      <c r="D17" s="13">
        <v>58000000</v>
      </c>
      <c r="E17" s="14">
        <v>56382.79</v>
      </c>
      <c r="F17" s="15">
        <v>4.8000000000000001E-2</v>
      </c>
      <c r="G17" s="15">
        <v>7.8149999999999997E-2</v>
      </c>
    </row>
    <row r="18" spans="1:7" x14ac:dyDescent="0.25">
      <c r="A18" s="12" t="s">
        <v>230</v>
      </c>
      <c r="B18" s="30" t="s">
        <v>231</v>
      </c>
      <c r="C18" s="30" t="s">
        <v>229</v>
      </c>
      <c r="D18" s="13">
        <v>54000000</v>
      </c>
      <c r="E18" s="14">
        <v>52473.96</v>
      </c>
      <c r="F18" s="15">
        <v>4.4699999999999997E-2</v>
      </c>
      <c r="G18" s="15">
        <v>7.7549999999999994E-2</v>
      </c>
    </row>
    <row r="19" spans="1:7" x14ac:dyDescent="0.25">
      <c r="A19" s="12" t="s">
        <v>232</v>
      </c>
      <c r="B19" s="30" t="s">
        <v>233</v>
      </c>
      <c r="C19" s="30" t="s">
        <v>218</v>
      </c>
      <c r="D19" s="13">
        <v>51000000</v>
      </c>
      <c r="E19" s="14">
        <v>50308.54</v>
      </c>
      <c r="F19" s="15">
        <v>4.2799999999999998E-2</v>
      </c>
      <c r="G19" s="15">
        <v>7.6200000000000004E-2</v>
      </c>
    </row>
    <row r="20" spans="1:7" x14ac:dyDescent="0.25">
      <c r="A20" s="12" t="s">
        <v>234</v>
      </c>
      <c r="B20" s="30" t="s">
        <v>235</v>
      </c>
      <c r="C20" s="30" t="s">
        <v>218</v>
      </c>
      <c r="D20" s="13">
        <v>42500000</v>
      </c>
      <c r="E20" s="14">
        <v>42342.79</v>
      </c>
      <c r="F20" s="15">
        <v>3.61E-2</v>
      </c>
      <c r="G20" s="15">
        <v>7.8E-2</v>
      </c>
    </row>
    <row r="21" spans="1:7" x14ac:dyDescent="0.25">
      <c r="A21" s="12" t="s">
        <v>236</v>
      </c>
      <c r="B21" s="30" t="s">
        <v>237</v>
      </c>
      <c r="C21" s="30" t="s">
        <v>229</v>
      </c>
      <c r="D21" s="13">
        <v>41500000</v>
      </c>
      <c r="E21" s="14">
        <v>40306.629999999997</v>
      </c>
      <c r="F21" s="15">
        <v>3.4299999999999997E-2</v>
      </c>
      <c r="G21" s="15">
        <v>7.6950000000000005E-2</v>
      </c>
    </row>
    <row r="22" spans="1:7" x14ac:dyDescent="0.25">
      <c r="A22" s="12" t="s">
        <v>238</v>
      </c>
      <c r="B22" s="30" t="s">
        <v>239</v>
      </c>
      <c r="C22" s="30" t="s">
        <v>218</v>
      </c>
      <c r="D22" s="13">
        <v>39500000</v>
      </c>
      <c r="E22" s="14">
        <v>38378.629999999997</v>
      </c>
      <c r="F22" s="15">
        <v>3.27E-2</v>
      </c>
      <c r="G22" s="15">
        <v>7.7549999999999994E-2</v>
      </c>
    </row>
    <row r="23" spans="1:7" x14ac:dyDescent="0.25">
      <c r="A23" s="12" t="s">
        <v>240</v>
      </c>
      <c r="B23" s="30" t="s">
        <v>241</v>
      </c>
      <c r="C23" s="30" t="s">
        <v>218</v>
      </c>
      <c r="D23" s="13">
        <v>38500000</v>
      </c>
      <c r="E23" s="14">
        <v>38099.870000000003</v>
      </c>
      <c r="F23" s="15">
        <v>3.2399999999999998E-2</v>
      </c>
      <c r="G23" s="15">
        <v>7.7899999999999997E-2</v>
      </c>
    </row>
    <row r="24" spans="1:7" x14ac:dyDescent="0.25">
      <c r="A24" s="12" t="s">
        <v>242</v>
      </c>
      <c r="B24" s="30" t="s">
        <v>243</v>
      </c>
      <c r="C24" s="30" t="s">
        <v>218</v>
      </c>
      <c r="D24" s="13">
        <v>33500000</v>
      </c>
      <c r="E24" s="14">
        <v>33268.949999999997</v>
      </c>
      <c r="F24" s="15">
        <v>2.8299999999999999E-2</v>
      </c>
      <c r="G24" s="15">
        <v>7.7998999999999999E-2</v>
      </c>
    </row>
    <row r="25" spans="1:7" x14ac:dyDescent="0.25">
      <c r="A25" s="12" t="s">
        <v>244</v>
      </c>
      <c r="B25" s="30" t="s">
        <v>245</v>
      </c>
      <c r="C25" s="30" t="s">
        <v>218</v>
      </c>
      <c r="D25" s="13">
        <v>22500000</v>
      </c>
      <c r="E25" s="14">
        <v>22339.91</v>
      </c>
      <c r="F25" s="15">
        <v>1.9E-2</v>
      </c>
      <c r="G25" s="15">
        <v>7.6399999999999996E-2</v>
      </c>
    </row>
    <row r="26" spans="1:7" x14ac:dyDescent="0.25">
      <c r="A26" s="12" t="s">
        <v>246</v>
      </c>
      <c r="B26" s="30" t="s">
        <v>247</v>
      </c>
      <c r="C26" s="30" t="s">
        <v>229</v>
      </c>
      <c r="D26" s="13">
        <v>22500000</v>
      </c>
      <c r="E26" s="14">
        <v>21966.48</v>
      </c>
      <c r="F26" s="15">
        <v>1.8700000000000001E-2</v>
      </c>
      <c r="G26" s="15">
        <v>7.7483999999999997E-2</v>
      </c>
    </row>
    <row r="27" spans="1:7" x14ac:dyDescent="0.25">
      <c r="A27" s="12" t="s">
        <v>248</v>
      </c>
      <c r="B27" s="30" t="s">
        <v>249</v>
      </c>
      <c r="C27" s="30" t="s">
        <v>218</v>
      </c>
      <c r="D27" s="13">
        <v>21000000</v>
      </c>
      <c r="E27" s="14">
        <v>20694.95</v>
      </c>
      <c r="F27" s="15">
        <v>1.7600000000000001E-2</v>
      </c>
      <c r="G27" s="15">
        <v>7.6950000000000005E-2</v>
      </c>
    </row>
    <row r="28" spans="1:7" x14ac:dyDescent="0.25">
      <c r="A28" s="12" t="s">
        <v>250</v>
      </c>
      <c r="B28" s="30" t="s">
        <v>251</v>
      </c>
      <c r="C28" s="30" t="s">
        <v>218</v>
      </c>
      <c r="D28" s="13">
        <v>19500000</v>
      </c>
      <c r="E28" s="14">
        <v>19592.080000000002</v>
      </c>
      <c r="F28" s="15">
        <v>1.67E-2</v>
      </c>
      <c r="G28" s="15">
        <v>7.7899999999999997E-2</v>
      </c>
    </row>
    <row r="29" spans="1:7" x14ac:dyDescent="0.25">
      <c r="A29" s="12" t="s">
        <v>252</v>
      </c>
      <c r="B29" s="30" t="s">
        <v>253</v>
      </c>
      <c r="C29" s="30" t="s">
        <v>218</v>
      </c>
      <c r="D29" s="13">
        <v>12000000</v>
      </c>
      <c r="E29" s="14">
        <v>12050.57</v>
      </c>
      <c r="F29" s="15">
        <v>1.03E-2</v>
      </c>
      <c r="G29" s="15">
        <v>7.7899999999999997E-2</v>
      </c>
    </row>
    <row r="30" spans="1:7" x14ac:dyDescent="0.25">
      <c r="A30" s="12" t="s">
        <v>254</v>
      </c>
      <c r="B30" s="30" t="s">
        <v>255</v>
      </c>
      <c r="C30" s="30" t="s">
        <v>218</v>
      </c>
      <c r="D30" s="13">
        <v>10000000</v>
      </c>
      <c r="E30" s="14">
        <v>10165.17</v>
      </c>
      <c r="F30" s="15">
        <v>8.6999999999999994E-3</v>
      </c>
      <c r="G30" s="15">
        <v>7.6645000000000005E-2</v>
      </c>
    </row>
    <row r="31" spans="1:7" x14ac:dyDescent="0.25">
      <c r="A31" s="12" t="s">
        <v>256</v>
      </c>
      <c r="B31" s="30" t="s">
        <v>257</v>
      </c>
      <c r="C31" s="30" t="s">
        <v>218</v>
      </c>
      <c r="D31" s="13">
        <v>9000000</v>
      </c>
      <c r="E31" s="14">
        <v>9047.4</v>
      </c>
      <c r="F31" s="15">
        <v>7.7000000000000002E-3</v>
      </c>
      <c r="G31" s="15">
        <v>7.8350000000000003E-2</v>
      </c>
    </row>
    <row r="32" spans="1:7" x14ac:dyDescent="0.25">
      <c r="A32" s="12" t="s">
        <v>258</v>
      </c>
      <c r="B32" s="30" t="s">
        <v>259</v>
      </c>
      <c r="C32" s="30" t="s">
        <v>218</v>
      </c>
      <c r="D32" s="13">
        <v>8500000</v>
      </c>
      <c r="E32" s="14">
        <v>8563.16</v>
      </c>
      <c r="F32" s="15">
        <v>7.3000000000000001E-3</v>
      </c>
      <c r="G32" s="15">
        <v>7.8350000000000003E-2</v>
      </c>
    </row>
    <row r="33" spans="1:7" x14ac:dyDescent="0.25">
      <c r="A33" s="12" t="s">
        <v>260</v>
      </c>
      <c r="B33" s="30" t="s">
        <v>261</v>
      </c>
      <c r="C33" s="30" t="s">
        <v>218</v>
      </c>
      <c r="D33" s="13">
        <v>8500000</v>
      </c>
      <c r="E33" s="14">
        <v>8554.56</v>
      </c>
      <c r="F33" s="15">
        <v>7.3000000000000001E-3</v>
      </c>
      <c r="G33" s="15">
        <v>7.7909000000000006E-2</v>
      </c>
    </row>
    <row r="34" spans="1:7" x14ac:dyDescent="0.25">
      <c r="A34" s="12" t="s">
        <v>262</v>
      </c>
      <c r="B34" s="30" t="s">
        <v>263</v>
      </c>
      <c r="C34" s="30" t="s">
        <v>229</v>
      </c>
      <c r="D34" s="13">
        <v>7500000</v>
      </c>
      <c r="E34" s="14">
        <v>7323.59</v>
      </c>
      <c r="F34" s="15">
        <v>6.1999999999999998E-3</v>
      </c>
      <c r="G34" s="15">
        <v>7.8149999999999997E-2</v>
      </c>
    </row>
    <row r="35" spans="1:7" x14ac:dyDescent="0.25">
      <c r="A35" s="12" t="s">
        <v>264</v>
      </c>
      <c r="B35" s="30" t="s">
        <v>265</v>
      </c>
      <c r="C35" s="30" t="s">
        <v>218</v>
      </c>
      <c r="D35" s="13">
        <v>6500000</v>
      </c>
      <c r="E35" s="14">
        <v>6435.49</v>
      </c>
      <c r="F35" s="15">
        <v>5.4999999999999997E-3</v>
      </c>
      <c r="G35" s="15">
        <v>7.6450000000000004E-2</v>
      </c>
    </row>
    <row r="36" spans="1:7" x14ac:dyDescent="0.25">
      <c r="A36" s="12" t="s">
        <v>266</v>
      </c>
      <c r="B36" s="30" t="s">
        <v>267</v>
      </c>
      <c r="C36" s="30" t="s">
        <v>218</v>
      </c>
      <c r="D36" s="13">
        <v>6000000</v>
      </c>
      <c r="E36" s="14">
        <v>6046.69</v>
      </c>
      <c r="F36" s="15">
        <v>5.1000000000000004E-3</v>
      </c>
      <c r="G36" s="15">
        <v>7.8149999999999997E-2</v>
      </c>
    </row>
    <row r="37" spans="1:7" x14ac:dyDescent="0.25">
      <c r="A37" s="12" t="s">
        <v>268</v>
      </c>
      <c r="B37" s="30" t="s">
        <v>269</v>
      </c>
      <c r="C37" s="30" t="s">
        <v>218</v>
      </c>
      <c r="D37" s="13">
        <v>5000000</v>
      </c>
      <c r="E37" s="14">
        <v>5014.28</v>
      </c>
      <c r="F37" s="15">
        <v>4.3E-3</v>
      </c>
      <c r="G37" s="15">
        <v>7.8299999999999995E-2</v>
      </c>
    </row>
    <row r="38" spans="1:7" x14ac:dyDescent="0.25">
      <c r="A38" s="12" t="s">
        <v>270</v>
      </c>
      <c r="B38" s="30" t="s">
        <v>271</v>
      </c>
      <c r="C38" s="30" t="s">
        <v>229</v>
      </c>
      <c r="D38" s="13">
        <v>5000000</v>
      </c>
      <c r="E38" s="14">
        <v>4904.82</v>
      </c>
      <c r="F38" s="15">
        <v>4.1999999999999997E-3</v>
      </c>
      <c r="G38" s="15">
        <v>7.8149999999999997E-2</v>
      </c>
    </row>
    <row r="39" spans="1:7" x14ac:dyDescent="0.25">
      <c r="A39" s="12" t="s">
        <v>272</v>
      </c>
      <c r="B39" s="30" t="s">
        <v>273</v>
      </c>
      <c r="C39" s="30" t="s">
        <v>218</v>
      </c>
      <c r="D39" s="13">
        <v>4500000</v>
      </c>
      <c r="E39" s="14">
        <v>4523.7700000000004</v>
      </c>
      <c r="F39" s="15">
        <v>3.8999999999999998E-3</v>
      </c>
      <c r="G39" s="15">
        <v>7.6450000000000004E-2</v>
      </c>
    </row>
    <row r="40" spans="1:7" x14ac:dyDescent="0.25">
      <c r="A40" s="12" t="s">
        <v>274</v>
      </c>
      <c r="B40" s="30" t="s">
        <v>275</v>
      </c>
      <c r="C40" s="30" t="s">
        <v>229</v>
      </c>
      <c r="D40" s="13">
        <v>2500000</v>
      </c>
      <c r="E40" s="14">
        <v>2440.52</v>
      </c>
      <c r="F40" s="15">
        <v>2.0999999999999999E-3</v>
      </c>
      <c r="G40" s="15">
        <v>7.7483999999999997E-2</v>
      </c>
    </row>
    <row r="41" spans="1:7" x14ac:dyDescent="0.25">
      <c r="A41" s="12" t="s">
        <v>276</v>
      </c>
      <c r="B41" s="30" t="s">
        <v>277</v>
      </c>
      <c r="C41" s="30" t="s">
        <v>218</v>
      </c>
      <c r="D41" s="13">
        <v>1970000</v>
      </c>
      <c r="E41" s="14">
        <v>1988.9</v>
      </c>
      <c r="F41" s="15">
        <v>1.6999999999999999E-3</v>
      </c>
      <c r="G41" s="15">
        <v>7.7899999999999997E-2</v>
      </c>
    </row>
    <row r="42" spans="1:7" x14ac:dyDescent="0.25">
      <c r="A42" s="12" t="s">
        <v>278</v>
      </c>
      <c r="B42" s="30" t="s">
        <v>279</v>
      </c>
      <c r="C42" s="30" t="s">
        <v>218</v>
      </c>
      <c r="D42" s="13">
        <v>1650000</v>
      </c>
      <c r="E42" s="14">
        <v>1670.85</v>
      </c>
      <c r="F42" s="15">
        <v>1.4E-3</v>
      </c>
      <c r="G42" s="15">
        <v>7.7899999999999997E-2</v>
      </c>
    </row>
    <row r="43" spans="1:7" x14ac:dyDescent="0.25">
      <c r="A43" s="12" t="s">
        <v>280</v>
      </c>
      <c r="B43" s="30" t="s">
        <v>281</v>
      </c>
      <c r="C43" s="30" t="s">
        <v>218</v>
      </c>
      <c r="D43" s="13">
        <v>1500000</v>
      </c>
      <c r="E43" s="14">
        <v>1519.92</v>
      </c>
      <c r="F43" s="15">
        <v>1.2999999999999999E-3</v>
      </c>
      <c r="G43" s="15">
        <v>7.6200000000000004E-2</v>
      </c>
    </row>
    <row r="44" spans="1:7" x14ac:dyDescent="0.25">
      <c r="A44" s="12" t="s">
        <v>282</v>
      </c>
      <c r="B44" s="30" t="s">
        <v>283</v>
      </c>
      <c r="C44" s="30" t="s">
        <v>218</v>
      </c>
      <c r="D44" s="13">
        <v>1500000</v>
      </c>
      <c r="E44" s="14">
        <v>1507.98</v>
      </c>
      <c r="F44" s="15">
        <v>1.2999999999999999E-3</v>
      </c>
      <c r="G44" s="15">
        <v>7.6200000000000004E-2</v>
      </c>
    </row>
    <row r="45" spans="1:7" x14ac:dyDescent="0.25">
      <c r="A45" s="12" t="s">
        <v>284</v>
      </c>
      <c r="B45" s="30" t="s">
        <v>285</v>
      </c>
      <c r="C45" s="30" t="s">
        <v>218</v>
      </c>
      <c r="D45" s="13">
        <v>1500000</v>
      </c>
      <c r="E45" s="14">
        <v>1507.05</v>
      </c>
      <c r="F45" s="15">
        <v>1.2999999999999999E-3</v>
      </c>
      <c r="G45" s="15">
        <v>7.6200000000000004E-2</v>
      </c>
    </row>
    <row r="46" spans="1:7" x14ac:dyDescent="0.25">
      <c r="A46" s="12" t="s">
        <v>286</v>
      </c>
      <c r="B46" s="30" t="s">
        <v>287</v>
      </c>
      <c r="C46" s="30" t="s">
        <v>218</v>
      </c>
      <c r="D46" s="13">
        <v>1000000</v>
      </c>
      <c r="E46" s="14">
        <v>1008.14</v>
      </c>
      <c r="F46" s="15">
        <v>8.9999999999999998E-4</v>
      </c>
      <c r="G46" s="15">
        <v>7.7100000000000002E-2</v>
      </c>
    </row>
    <row r="47" spans="1:7" x14ac:dyDescent="0.25">
      <c r="A47" s="12" t="s">
        <v>288</v>
      </c>
      <c r="B47" s="30" t="s">
        <v>289</v>
      </c>
      <c r="C47" s="30" t="s">
        <v>218</v>
      </c>
      <c r="D47" s="13">
        <v>500000</v>
      </c>
      <c r="E47" s="14">
        <v>508.05</v>
      </c>
      <c r="F47" s="15">
        <v>4.0000000000000002E-4</v>
      </c>
      <c r="G47" s="15">
        <v>7.6399999999999996E-2</v>
      </c>
    </row>
    <row r="48" spans="1:7" x14ac:dyDescent="0.25">
      <c r="A48" s="12" t="s">
        <v>290</v>
      </c>
      <c r="B48" s="30" t="s">
        <v>291</v>
      </c>
      <c r="C48" s="30" t="s">
        <v>218</v>
      </c>
      <c r="D48" s="13">
        <v>500000</v>
      </c>
      <c r="E48" s="14">
        <v>506.61</v>
      </c>
      <c r="F48" s="15">
        <v>4.0000000000000002E-4</v>
      </c>
      <c r="G48" s="15">
        <v>7.6399999999999996E-2</v>
      </c>
    </row>
    <row r="49" spans="1:7" x14ac:dyDescent="0.25">
      <c r="A49" s="12" t="s">
        <v>292</v>
      </c>
      <c r="B49" s="30" t="s">
        <v>293</v>
      </c>
      <c r="C49" s="30" t="s">
        <v>218</v>
      </c>
      <c r="D49" s="13">
        <v>500000</v>
      </c>
      <c r="E49" s="14">
        <v>502.53</v>
      </c>
      <c r="F49" s="15">
        <v>4.0000000000000002E-4</v>
      </c>
      <c r="G49" s="15">
        <v>7.6450000000000004E-2</v>
      </c>
    </row>
    <row r="50" spans="1:7" x14ac:dyDescent="0.25">
      <c r="A50" s="12" t="s">
        <v>294</v>
      </c>
      <c r="B50" s="30" t="s">
        <v>295</v>
      </c>
      <c r="C50" s="30" t="s">
        <v>218</v>
      </c>
      <c r="D50" s="13">
        <v>498000</v>
      </c>
      <c r="E50" s="14">
        <v>496.75</v>
      </c>
      <c r="F50" s="15">
        <v>4.0000000000000002E-4</v>
      </c>
      <c r="G50" s="15">
        <v>7.7099000000000001E-2</v>
      </c>
    </row>
    <row r="51" spans="1:7" x14ac:dyDescent="0.25">
      <c r="A51" s="16" t="s">
        <v>126</v>
      </c>
      <c r="B51" s="31"/>
      <c r="C51" s="31"/>
      <c r="D51" s="17"/>
      <c r="E51" s="18">
        <v>1028390.14</v>
      </c>
      <c r="F51" s="19">
        <v>0.87570000000000003</v>
      </c>
      <c r="G51" s="20"/>
    </row>
    <row r="52" spans="1:7" x14ac:dyDescent="0.25">
      <c r="A52" s="12"/>
      <c r="B52" s="30"/>
      <c r="C52" s="30"/>
      <c r="D52" s="13"/>
      <c r="E52" s="14"/>
      <c r="F52" s="15"/>
      <c r="G52" s="15"/>
    </row>
    <row r="53" spans="1:7" x14ac:dyDescent="0.25">
      <c r="A53" s="16" t="s">
        <v>296</v>
      </c>
      <c r="B53" s="30"/>
      <c r="C53" s="30"/>
      <c r="D53" s="13"/>
      <c r="E53" s="14"/>
      <c r="F53" s="15"/>
      <c r="G53" s="15"/>
    </row>
    <row r="54" spans="1:7" x14ac:dyDescent="0.25">
      <c r="A54" s="12" t="s">
        <v>297</v>
      </c>
      <c r="B54" s="30" t="s">
        <v>298</v>
      </c>
      <c r="C54" s="30" t="s">
        <v>123</v>
      </c>
      <c r="D54" s="13">
        <v>10500000</v>
      </c>
      <c r="E54" s="14">
        <v>10477.75</v>
      </c>
      <c r="F54" s="15">
        <v>8.8999999999999999E-3</v>
      </c>
      <c r="G54" s="15">
        <v>7.2260249999999998E-2</v>
      </c>
    </row>
    <row r="55" spans="1:7" x14ac:dyDescent="0.25">
      <c r="A55" s="16" t="s">
        <v>126</v>
      </c>
      <c r="B55" s="31"/>
      <c r="C55" s="31"/>
      <c r="D55" s="17"/>
      <c r="E55" s="18">
        <v>10477.75</v>
      </c>
      <c r="F55" s="19">
        <v>8.8999999999999999E-3</v>
      </c>
      <c r="G55" s="20"/>
    </row>
    <row r="56" spans="1:7" x14ac:dyDescent="0.25">
      <c r="A56" s="12"/>
      <c r="B56" s="30"/>
      <c r="C56" s="30"/>
      <c r="D56" s="13"/>
      <c r="E56" s="14"/>
      <c r="F56" s="15"/>
      <c r="G56" s="15"/>
    </row>
    <row r="57" spans="1:7" x14ac:dyDescent="0.25">
      <c r="A57" s="16" t="s">
        <v>299</v>
      </c>
      <c r="B57" s="30"/>
      <c r="C57" s="30"/>
      <c r="D57" s="13"/>
      <c r="E57" s="14"/>
      <c r="F57" s="15"/>
      <c r="G57" s="15"/>
    </row>
    <row r="58" spans="1:7" x14ac:dyDescent="0.25">
      <c r="A58" s="16" t="s">
        <v>126</v>
      </c>
      <c r="B58" s="30"/>
      <c r="C58" s="30"/>
      <c r="D58" s="13"/>
      <c r="E58" s="35" t="s">
        <v>118</v>
      </c>
      <c r="F58" s="36" t="s">
        <v>118</v>
      </c>
      <c r="G58" s="15"/>
    </row>
    <row r="59" spans="1:7" x14ac:dyDescent="0.25">
      <c r="A59" s="12"/>
      <c r="B59" s="30"/>
      <c r="C59" s="30"/>
      <c r="D59" s="13"/>
      <c r="E59" s="14"/>
      <c r="F59" s="15"/>
      <c r="G59" s="15"/>
    </row>
    <row r="60" spans="1:7" x14ac:dyDescent="0.25">
      <c r="A60" s="16" t="s">
        <v>300</v>
      </c>
      <c r="B60" s="30"/>
      <c r="C60" s="30"/>
      <c r="D60" s="13"/>
      <c r="E60" s="14"/>
      <c r="F60" s="15"/>
      <c r="G60" s="15"/>
    </row>
    <row r="61" spans="1:7" x14ac:dyDescent="0.25">
      <c r="A61" s="16" t="s">
        <v>126</v>
      </c>
      <c r="B61" s="30"/>
      <c r="C61" s="30"/>
      <c r="D61" s="13"/>
      <c r="E61" s="35" t="s">
        <v>118</v>
      </c>
      <c r="F61" s="36" t="s">
        <v>118</v>
      </c>
      <c r="G61" s="15"/>
    </row>
    <row r="62" spans="1:7" x14ac:dyDescent="0.25">
      <c r="A62" s="12"/>
      <c r="B62" s="30"/>
      <c r="C62" s="30"/>
      <c r="D62" s="13"/>
      <c r="E62" s="14"/>
      <c r="F62" s="15"/>
      <c r="G62" s="15"/>
    </row>
    <row r="63" spans="1:7" x14ac:dyDescent="0.25">
      <c r="A63" s="21" t="s">
        <v>158</v>
      </c>
      <c r="B63" s="32"/>
      <c r="C63" s="32"/>
      <c r="D63" s="22"/>
      <c r="E63" s="18">
        <v>1038867.89</v>
      </c>
      <c r="F63" s="19">
        <v>0.88460000000000005</v>
      </c>
      <c r="G63" s="20"/>
    </row>
    <row r="64" spans="1:7" x14ac:dyDescent="0.25">
      <c r="A64" s="12"/>
      <c r="B64" s="30"/>
      <c r="C64" s="30"/>
      <c r="D64" s="13"/>
      <c r="E64" s="14"/>
      <c r="F64" s="15"/>
      <c r="G64" s="15"/>
    </row>
    <row r="65" spans="1:7" x14ac:dyDescent="0.25">
      <c r="A65" s="16" t="s">
        <v>119</v>
      </c>
      <c r="B65" s="30"/>
      <c r="C65" s="30"/>
      <c r="D65" s="13"/>
      <c r="E65" s="14"/>
      <c r="F65" s="15"/>
      <c r="G65" s="15"/>
    </row>
    <row r="66" spans="1:7" x14ac:dyDescent="0.25">
      <c r="A66" s="16" t="s">
        <v>127</v>
      </c>
      <c r="B66" s="30"/>
      <c r="C66" s="30"/>
      <c r="D66" s="13"/>
      <c r="E66" s="14"/>
      <c r="F66" s="15"/>
      <c r="G66" s="15"/>
    </row>
    <row r="67" spans="1:7" x14ac:dyDescent="0.25">
      <c r="A67" s="12" t="s">
        <v>301</v>
      </c>
      <c r="B67" s="30" t="s">
        <v>302</v>
      </c>
      <c r="C67" s="30" t="s">
        <v>130</v>
      </c>
      <c r="D67" s="13">
        <v>107500000</v>
      </c>
      <c r="E67" s="14">
        <v>97542.28</v>
      </c>
      <c r="F67" s="15">
        <v>8.3099999999999993E-2</v>
      </c>
      <c r="G67" s="15">
        <v>7.9280000000000003E-2</v>
      </c>
    </row>
    <row r="68" spans="1:7" x14ac:dyDescent="0.25">
      <c r="A68" s="16" t="s">
        <v>126</v>
      </c>
      <c r="B68" s="31"/>
      <c r="C68" s="31"/>
      <c r="D68" s="17"/>
      <c r="E68" s="18">
        <v>97542.28</v>
      </c>
      <c r="F68" s="19">
        <v>8.3099999999999993E-2</v>
      </c>
      <c r="G68" s="20"/>
    </row>
    <row r="69" spans="1:7" x14ac:dyDescent="0.25">
      <c r="A69" s="12"/>
      <c r="B69" s="30"/>
      <c r="C69" s="30"/>
      <c r="D69" s="13"/>
      <c r="E69" s="14"/>
      <c r="F69" s="15"/>
      <c r="G69" s="15"/>
    </row>
    <row r="70" spans="1:7" x14ac:dyDescent="0.25">
      <c r="A70" s="21" t="s">
        <v>158</v>
      </c>
      <c r="B70" s="32"/>
      <c r="C70" s="32"/>
      <c r="D70" s="22"/>
      <c r="E70" s="18">
        <v>97542.28</v>
      </c>
      <c r="F70" s="19">
        <v>8.3099999999999993E-2</v>
      </c>
      <c r="G70" s="20"/>
    </row>
    <row r="71" spans="1:7" x14ac:dyDescent="0.25">
      <c r="A71" s="12"/>
      <c r="B71" s="30"/>
      <c r="C71" s="30"/>
      <c r="D71" s="13"/>
      <c r="E71" s="14"/>
      <c r="F71" s="15"/>
      <c r="G71" s="15"/>
    </row>
    <row r="72" spans="1:7" x14ac:dyDescent="0.25">
      <c r="A72" s="12"/>
      <c r="B72" s="30"/>
      <c r="C72" s="30"/>
      <c r="D72" s="13"/>
      <c r="E72" s="14"/>
      <c r="F72" s="15"/>
      <c r="G72" s="15"/>
    </row>
    <row r="73" spans="1:7" x14ac:dyDescent="0.25">
      <c r="A73" s="16" t="s">
        <v>162</v>
      </c>
      <c r="B73" s="30"/>
      <c r="C73" s="30"/>
      <c r="D73" s="13"/>
      <c r="E73" s="14"/>
      <c r="F73" s="15"/>
      <c r="G73" s="15"/>
    </row>
    <row r="74" spans="1:7" x14ac:dyDescent="0.25">
      <c r="A74" s="12" t="s">
        <v>163</v>
      </c>
      <c r="B74" s="30"/>
      <c r="C74" s="30"/>
      <c r="D74" s="13"/>
      <c r="E74" s="14">
        <v>1697.05</v>
      </c>
      <c r="F74" s="15">
        <v>1.4E-3</v>
      </c>
      <c r="G74" s="15">
        <v>6.7793000000000006E-2</v>
      </c>
    </row>
    <row r="75" spans="1:7" x14ac:dyDescent="0.25">
      <c r="A75" s="16" t="s">
        <v>126</v>
      </c>
      <c r="B75" s="31"/>
      <c r="C75" s="31"/>
      <c r="D75" s="17"/>
      <c r="E75" s="18">
        <v>1697.05</v>
      </c>
      <c r="F75" s="19">
        <v>1.4E-3</v>
      </c>
      <c r="G75" s="20"/>
    </row>
    <row r="76" spans="1:7" x14ac:dyDescent="0.25">
      <c r="A76" s="12"/>
      <c r="B76" s="30"/>
      <c r="C76" s="30"/>
      <c r="D76" s="13"/>
      <c r="E76" s="14"/>
      <c r="F76" s="15"/>
      <c r="G76" s="15"/>
    </row>
    <row r="77" spans="1:7" x14ac:dyDescent="0.25">
      <c r="A77" s="21" t="s">
        <v>158</v>
      </c>
      <c r="B77" s="32"/>
      <c r="C77" s="32"/>
      <c r="D77" s="22"/>
      <c r="E77" s="18">
        <v>1697.05</v>
      </c>
      <c r="F77" s="19">
        <v>1.4E-3</v>
      </c>
      <c r="G77" s="20"/>
    </row>
    <row r="78" spans="1:7" x14ac:dyDescent="0.25">
      <c r="A78" s="12" t="s">
        <v>164</v>
      </c>
      <c r="B78" s="30"/>
      <c r="C78" s="30"/>
      <c r="D78" s="13"/>
      <c r="E78" s="14">
        <v>36348.923344700001</v>
      </c>
      <c r="F78" s="15">
        <v>3.0949000000000001E-2</v>
      </c>
      <c r="G78" s="15"/>
    </row>
    <row r="79" spans="1:7" x14ac:dyDescent="0.25">
      <c r="A79" s="12" t="s">
        <v>165</v>
      </c>
      <c r="B79" s="30"/>
      <c r="C79" s="30"/>
      <c r="D79" s="13"/>
      <c r="E79" s="14">
        <v>18.776655300000002</v>
      </c>
      <c r="F79" s="24">
        <v>-4.8999999999999998E-5</v>
      </c>
      <c r="G79" s="15">
        <v>6.7793000000000006E-2</v>
      </c>
    </row>
    <row r="80" spans="1:7" x14ac:dyDescent="0.25">
      <c r="A80" s="25" t="s">
        <v>166</v>
      </c>
      <c r="B80" s="33"/>
      <c r="C80" s="33"/>
      <c r="D80" s="26"/>
      <c r="E80" s="27">
        <v>1174474.92</v>
      </c>
      <c r="F80" s="28">
        <v>1</v>
      </c>
      <c r="G80" s="28"/>
    </row>
    <row r="82" spans="1:5" x14ac:dyDescent="0.25">
      <c r="A82" s="1" t="s">
        <v>167</v>
      </c>
    </row>
    <row r="83" spans="1:5" x14ac:dyDescent="0.25">
      <c r="A83" s="1" t="s">
        <v>168</v>
      </c>
    </row>
    <row r="85" spans="1:5" x14ac:dyDescent="0.25">
      <c r="A85" s="1" t="s">
        <v>169</v>
      </c>
    </row>
    <row r="86" spans="1:5" x14ac:dyDescent="0.25">
      <c r="A86" s="47" t="s">
        <v>170</v>
      </c>
      <c r="B86" s="34" t="s">
        <v>118</v>
      </c>
    </row>
    <row r="87" spans="1:5" x14ac:dyDescent="0.25">
      <c r="A87" t="s">
        <v>171</v>
      </c>
    </row>
    <row r="88" spans="1:5" x14ac:dyDescent="0.25">
      <c r="A88" t="s">
        <v>303</v>
      </c>
      <c r="B88" t="s">
        <v>173</v>
      </c>
      <c r="C88" t="s">
        <v>173</v>
      </c>
    </row>
    <row r="89" spans="1:5" x14ac:dyDescent="0.25">
      <c r="B89" s="48">
        <v>45260</v>
      </c>
      <c r="C89" s="48">
        <v>45289</v>
      </c>
    </row>
    <row r="90" spans="1:5" x14ac:dyDescent="0.25">
      <c r="A90" t="s">
        <v>304</v>
      </c>
      <c r="B90">
        <v>1167.1496999999999</v>
      </c>
      <c r="C90">
        <v>1174.2372</v>
      </c>
      <c r="E90" s="2"/>
    </row>
    <row r="91" spans="1:5" x14ac:dyDescent="0.25">
      <c r="E91" s="2"/>
    </row>
    <row r="92" spans="1:5" x14ac:dyDescent="0.25">
      <c r="A92" t="s">
        <v>188</v>
      </c>
      <c r="B92" s="34" t="s">
        <v>118</v>
      </c>
    </row>
    <row r="93" spans="1:5" x14ac:dyDescent="0.25">
      <c r="A93" t="s">
        <v>189</v>
      </c>
      <c r="B93" s="34" t="s">
        <v>118</v>
      </c>
    </row>
    <row r="94" spans="1:5" ht="30" customHeight="1" x14ac:dyDescent="0.25">
      <c r="A94" s="47" t="s">
        <v>190</v>
      </c>
      <c r="B94" s="34" t="s">
        <v>118</v>
      </c>
    </row>
    <row r="95" spans="1:5" ht="30" customHeight="1" x14ac:dyDescent="0.25">
      <c r="A95" s="47" t="s">
        <v>191</v>
      </c>
      <c r="B95" s="34" t="s">
        <v>118</v>
      </c>
    </row>
    <row r="96" spans="1:5" x14ac:dyDescent="0.25">
      <c r="A96" t="s">
        <v>192</v>
      </c>
      <c r="B96" s="49">
        <f>+B110</f>
        <v>1.183434630322086</v>
      </c>
    </row>
    <row r="97" spans="1:2" ht="45" customHeight="1" x14ac:dyDescent="0.25">
      <c r="A97" s="47" t="s">
        <v>193</v>
      </c>
      <c r="B97" s="34" t="s">
        <v>118</v>
      </c>
    </row>
    <row r="98" spans="1:2" ht="30" customHeight="1" x14ac:dyDescent="0.25">
      <c r="A98" s="47" t="s">
        <v>194</v>
      </c>
      <c r="B98" s="34" t="s">
        <v>118</v>
      </c>
    </row>
    <row r="99" spans="1:2" ht="30" customHeight="1" x14ac:dyDescent="0.25">
      <c r="A99" s="47" t="s">
        <v>195</v>
      </c>
      <c r="B99" s="49">
        <v>492388.90322819998</v>
      </c>
    </row>
    <row r="100" spans="1:2" x14ac:dyDescent="0.25">
      <c r="A100" t="s">
        <v>196</v>
      </c>
      <c r="B100" s="34" t="s">
        <v>118</v>
      </c>
    </row>
    <row r="101" spans="1:2" x14ac:dyDescent="0.25">
      <c r="A101" t="s">
        <v>197</v>
      </c>
      <c r="B101" s="34" t="s">
        <v>118</v>
      </c>
    </row>
    <row r="103" spans="1:2" x14ac:dyDescent="0.25">
      <c r="A103" t="s">
        <v>198</v>
      </c>
    </row>
    <row r="104" spans="1:2" ht="30" customHeight="1" x14ac:dyDescent="0.25">
      <c r="A104" s="56" t="s">
        <v>199</v>
      </c>
      <c r="B104" s="57" t="s">
        <v>305</v>
      </c>
    </row>
    <row r="105" spans="1:2" x14ac:dyDescent="0.25">
      <c r="A105" s="56" t="s">
        <v>201</v>
      </c>
      <c r="B105" s="56" t="s">
        <v>306</v>
      </c>
    </row>
    <row r="106" spans="1:2" x14ac:dyDescent="0.25">
      <c r="A106" s="56"/>
      <c r="B106" s="56"/>
    </row>
    <row r="107" spans="1:2" x14ac:dyDescent="0.25">
      <c r="A107" s="56" t="s">
        <v>203</v>
      </c>
      <c r="B107" s="58">
        <v>7.7443428977841364</v>
      </c>
    </row>
    <row r="108" spans="1:2" x14ac:dyDescent="0.25">
      <c r="A108" s="56"/>
      <c r="B108" s="56"/>
    </row>
    <row r="109" spans="1:2" x14ac:dyDescent="0.25">
      <c r="A109" s="56" t="s">
        <v>204</v>
      </c>
      <c r="B109" s="59">
        <v>1.1427</v>
      </c>
    </row>
    <row r="110" spans="1:2" x14ac:dyDescent="0.25">
      <c r="A110" s="56" t="s">
        <v>205</v>
      </c>
      <c r="B110" s="59">
        <v>1.183434630322086</v>
      </c>
    </row>
    <row r="111" spans="1:2" x14ac:dyDescent="0.25">
      <c r="A111" s="56"/>
      <c r="B111" s="56"/>
    </row>
    <row r="112" spans="1:2" x14ac:dyDescent="0.25">
      <c r="A112" s="56" t="s">
        <v>206</v>
      </c>
      <c r="B112" s="60">
        <v>45291</v>
      </c>
    </row>
    <row r="114" spans="1:4" ht="69.95" customHeight="1" x14ac:dyDescent="0.25">
      <c r="A114" s="72" t="s">
        <v>207</v>
      </c>
      <c r="B114" s="72" t="s">
        <v>208</v>
      </c>
      <c r="C114" s="72" t="s">
        <v>5</v>
      </c>
      <c r="D114" s="72" t="s">
        <v>6</v>
      </c>
    </row>
    <row r="115" spans="1:4" ht="69.95" customHeight="1" x14ac:dyDescent="0.25">
      <c r="A115" s="72" t="s">
        <v>305</v>
      </c>
      <c r="B115" s="72"/>
      <c r="C115" s="72" t="s">
        <v>11</v>
      </c>
      <c r="D115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H214"/>
  <sheetViews>
    <sheetView showGridLines="0" workbookViewId="0">
      <pane ySplit="4" topLeftCell="A159" activePane="bottomLeft" state="frozen"/>
      <selection pane="bottomLeft" activeCell="A166" sqref="A16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4" t="s">
        <v>2027</v>
      </c>
      <c r="B1" s="75"/>
      <c r="C1" s="75"/>
      <c r="D1" s="75"/>
      <c r="E1" s="75"/>
      <c r="F1" s="75"/>
      <c r="G1" s="76"/>
      <c r="H1" s="51" t="str">
        <f>HYPERLINK("[EDEL_Portfolio Monthly Notes 31-Dec-2023.xlsx]Index!A1","Index")</f>
        <v>Index</v>
      </c>
    </row>
    <row r="2" spans="1:8" ht="19.5" customHeight="1" x14ac:dyDescent="0.25">
      <c r="A2" s="74" t="s">
        <v>2028</v>
      </c>
      <c r="B2" s="75"/>
      <c r="C2" s="75"/>
      <c r="D2" s="75"/>
      <c r="E2" s="75"/>
      <c r="F2" s="75"/>
      <c r="G2" s="76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1148</v>
      </c>
      <c r="B7" s="30"/>
      <c r="C7" s="30"/>
      <c r="D7" s="13"/>
      <c r="E7" s="14"/>
      <c r="F7" s="15"/>
      <c r="G7" s="15"/>
    </row>
    <row r="8" spans="1:8" x14ac:dyDescent="0.25">
      <c r="A8" s="12" t="s">
        <v>1173</v>
      </c>
      <c r="B8" s="30" t="s">
        <v>1174</v>
      </c>
      <c r="C8" s="30" t="s">
        <v>1154</v>
      </c>
      <c r="D8" s="13">
        <v>171056</v>
      </c>
      <c r="E8" s="14">
        <v>1704.74</v>
      </c>
      <c r="F8" s="15">
        <v>4.8800000000000003E-2</v>
      </c>
      <c r="G8" s="15"/>
    </row>
    <row r="9" spans="1:8" x14ac:dyDescent="0.25">
      <c r="A9" s="12" t="s">
        <v>1214</v>
      </c>
      <c r="B9" s="30" t="s">
        <v>1215</v>
      </c>
      <c r="C9" s="30" t="s">
        <v>1203</v>
      </c>
      <c r="D9" s="13">
        <v>160000</v>
      </c>
      <c r="E9" s="14">
        <v>1638.96</v>
      </c>
      <c r="F9" s="15">
        <v>4.7E-2</v>
      </c>
      <c r="G9" s="15"/>
    </row>
    <row r="10" spans="1:8" x14ac:dyDescent="0.25">
      <c r="A10" s="12" t="s">
        <v>1339</v>
      </c>
      <c r="B10" s="30" t="s">
        <v>1340</v>
      </c>
      <c r="C10" s="30" t="s">
        <v>1259</v>
      </c>
      <c r="D10" s="13">
        <v>311400</v>
      </c>
      <c r="E10" s="14">
        <v>1622.08</v>
      </c>
      <c r="F10" s="15">
        <v>4.65E-2</v>
      </c>
      <c r="G10" s="15"/>
    </row>
    <row r="11" spans="1:8" x14ac:dyDescent="0.25">
      <c r="A11" s="12" t="s">
        <v>1170</v>
      </c>
      <c r="B11" s="30" t="s">
        <v>1171</v>
      </c>
      <c r="C11" s="30" t="s">
        <v>1172</v>
      </c>
      <c r="D11" s="13">
        <v>510000</v>
      </c>
      <c r="E11" s="14">
        <v>1400.97</v>
      </c>
      <c r="F11" s="15">
        <v>4.0099999999999997E-2</v>
      </c>
      <c r="G11" s="15"/>
    </row>
    <row r="12" spans="1:8" x14ac:dyDescent="0.25">
      <c r="A12" s="12" t="s">
        <v>1330</v>
      </c>
      <c r="B12" s="30" t="s">
        <v>1331</v>
      </c>
      <c r="C12" s="30" t="s">
        <v>1154</v>
      </c>
      <c r="D12" s="13">
        <v>69699</v>
      </c>
      <c r="E12" s="14">
        <v>1329.93</v>
      </c>
      <c r="F12" s="15">
        <v>3.8100000000000002E-2</v>
      </c>
      <c r="G12" s="15"/>
    </row>
    <row r="13" spans="1:8" x14ac:dyDescent="0.25">
      <c r="A13" s="12" t="s">
        <v>1194</v>
      </c>
      <c r="B13" s="30" t="s">
        <v>1195</v>
      </c>
      <c r="C13" s="30" t="s">
        <v>1154</v>
      </c>
      <c r="D13" s="13">
        <v>579345</v>
      </c>
      <c r="E13" s="14">
        <v>904.65</v>
      </c>
      <c r="F13" s="15">
        <v>2.5899999999999999E-2</v>
      </c>
      <c r="G13" s="15"/>
    </row>
    <row r="14" spans="1:8" x14ac:dyDescent="0.25">
      <c r="A14" s="12" t="s">
        <v>1447</v>
      </c>
      <c r="B14" s="30" t="s">
        <v>1448</v>
      </c>
      <c r="C14" s="30" t="s">
        <v>1449</v>
      </c>
      <c r="D14" s="13">
        <v>22266</v>
      </c>
      <c r="E14" s="14">
        <v>785.1</v>
      </c>
      <c r="F14" s="15">
        <v>2.2499999999999999E-2</v>
      </c>
      <c r="G14" s="15"/>
    </row>
    <row r="15" spans="1:8" x14ac:dyDescent="0.25">
      <c r="A15" s="12" t="s">
        <v>1167</v>
      </c>
      <c r="B15" s="30" t="s">
        <v>1168</v>
      </c>
      <c r="C15" s="30" t="s">
        <v>1169</v>
      </c>
      <c r="D15" s="13">
        <v>29905</v>
      </c>
      <c r="E15" s="14">
        <v>773.03</v>
      </c>
      <c r="F15" s="15">
        <v>2.2100000000000002E-2</v>
      </c>
      <c r="G15" s="15"/>
    </row>
    <row r="16" spans="1:8" x14ac:dyDescent="0.25">
      <c r="A16" s="12" t="s">
        <v>1273</v>
      </c>
      <c r="B16" s="30" t="s">
        <v>1274</v>
      </c>
      <c r="C16" s="30" t="s">
        <v>1237</v>
      </c>
      <c r="D16" s="13">
        <v>438000</v>
      </c>
      <c r="E16" s="14">
        <v>753.36</v>
      </c>
      <c r="F16" s="15">
        <v>2.1600000000000001E-2</v>
      </c>
      <c r="G16" s="15"/>
    </row>
    <row r="17" spans="1:7" x14ac:dyDescent="0.25">
      <c r="A17" s="12" t="s">
        <v>1177</v>
      </c>
      <c r="B17" s="30" t="s">
        <v>1178</v>
      </c>
      <c r="C17" s="30" t="s">
        <v>1160</v>
      </c>
      <c r="D17" s="13">
        <v>72283</v>
      </c>
      <c r="E17" s="14">
        <v>746.11</v>
      </c>
      <c r="F17" s="15">
        <v>2.1399999999999999E-2</v>
      </c>
      <c r="G17" s="15"/>
    </row>
    <row r="18" spans="1:7" x14ac:dyDescent="0.25">
      <c r="A18" s="12" t="s">
        <v>1184</v>
      </c>
      <c r="B18" s="30" t="s">
        <v>1185</v>
      </c>
      <c r="C18" s="30" t="s">
        <v>1154</v>
      </c>
      <c r="D18" s="13">
        <v>33624</v>
      </c>
      <c r="E18" s="14">
        <v>574.72</v>
      </c>
      <c r="F18" s="15">
        <v>1.6500000000000001E-2</v>
      </c>
      <c r="G18" s="15"/>
    </row>
    <row r="19" spans="1:7" x14ac:dyDescent="0.25">
      <c r="A19" s="12" t="s">
        <v>1485</v>
      </c>
      <c r="B19" s="30" t="s">
        <v>1486</v>
      </c>
      <c r="C19" s="30" t="s">
        <v>1259</v>
      </c>
      <c r="D19" s="13">
        <v>24600</v>
      </c>
      <c r="E19" s="14">
        <v>543.97</v>
      </c>
      <c r="F19" s="15">
        <v>1.5599999999999999E-2</v>
      </c>
      <c r="G19" s="15"/>
    </row>
    <row r="20" spans="1:7" x14ac:dyDescent="0.25">
      <c r="A20" s="12" t="s">
        <v>1363</v>
      </c>
      <c r="B20" s="30" t="s">
        <v>1364</v>
      </c>
      <c r="C20" s="30" t="s">
        <v>1154</v>
      </c>
      <c r="D20" s="13">
        <v>28874</v>
      </c>
      <c r="E20" s="14">
        <v>461.68</v>
      </c>
      <c r="F20" s="15">
        <v>1.32E-2</v>
      </c>
      <c r="G20" s="15"/>
    </row>
    <row r="21" spans="1:7" x14ac:dyDescent="0.25">
      <c r="A21" s="12" t="s">
        <v>1222</v>
      </c>
      <c r="B21" s="30" t="s">
        <v>1223</v>
      </c>
      <c r="C21" s="30" t="s">
        <v>1208</v>
      </c>
      <c r="D21" s="13">
        <v>27370</v>
      </c>
      <c r="E21" s="14">
        <v>422.29</v>
      </c>
      <c r="F21" s="15">
        <v>1.21E-2</v>
      </c>
      <c r="G21" s="15"/>
    </row>
    <row r="22" spans="1:7" x14ac:dyDescent="0.25">
      <c r="A22" s="12" t="s">
        <v>1396</v>
      </c>
      <c r="B22" s="30" t="s">
        <v>1397</v>
      </c>
      <c r="C22" s="30" t="s">
        <v>1243</v>
      </c>
      <c r="D22" s="13">
        <v>33052</v>
      </c>
      <c r="E22" s="14">
        <v>416.27</v>
      </c>
      <c r="F22" s="15">
        <v>1.1900000000000001E-2</v>
      </c>
      <c r="G22" s="15"/>
    </row>
    <row r="23" spans="1:7" x14ac:dyDescent="0.25">
      <c r="A23" s="12" t="s">
        <v>1384</v>
      </c>
      <c r="B23" s="30" t="s">
        <v>1385</v>
      </c>
      <c r="C23" s="30" t="s">
        <v>1198</v>
      </c>
      <c r="D23" s="13">
        <v>84649</v>
      </c>
      <c r="E23" s="14">
        <v>371.06</v>
      </c>
      <c r="F23" s="15">
        <v>1.06E-2</v>
      </c>
      <c r="G23" s="15"/>
    </row>
    <row r="24" spans="1:7" x14ac:dyDescent="0.25">
      <c r="A24" s="12" t="s">
        <v>1164</v>
      </c>
      <c r="B24" s="30" t="s">
        <v>1165</v>
      </c>
      <c r="C24" s="30" t="s">
        <v>1166</v>
      </c>
      <c r="D24" s="13">
        <v>47482</v>
      </c>
      <c r="E24" s="14">
        <v>370.34</v>
      </c>
      <c r="F24" s="15">
        <v>1.06E-2</v>
      </c>
      <c r="G24" s="15"/>
    </row>
    <row r="25" spans="1:7" x14ac:dyDescent="0.25">
      <c r="A25" s="12" t="s">
        <v>1244</v>
      </c>
      <c r="B25" s="30" t="s">
        <v>1245</v>
      </c>
      <c r="C25" s="30" t="s">
        <v>1246</v>
      </c>
      <c r="D25" s="13">
        <v>213750</v>
      </c>
      <c r="E25" s="14">
        <v>359.1</v>
      </c>
      <c r="F25" s="15">
        <v>1.03E-2</v>
      </c>
      <c r="G25" s="15"/>
    </row>
    <row r="26" spans="1:7" x14ac:dyDescent="0.25">
      <c r="A26" s="12" t="s">
        <v>1770</v>
      </c>
      <c r="B26" s="30" t="s">
        <v>1771</v>
      </c>
      <c r="C26" s="30" t="s">
        <v>1154</v>
      </c>
      <c r="D26" s="13">
        <v>80000</v>
      </c>
      <c r="E26" s="14">
        <v>336.72</v>
      </c>
      <c r="F26" s="15">
        <v>9.5999999999999992E-3</v>
      </c>
      <c r="G26" s="15"/>
    </row>
    <row r="27" spans="1:7" x14ac:dyDescent="0.25">
      <c r="A27" s="12" t="s">
        <v>1283</v>
      </c>
      <c r="B27" s="30" t="s">
        <v>1284</v>
      </c>
      <c r="C27" s="30" t="s">
        <v>1237</v>
      </c>
      <c r="D27" s="13">
        <v>4487</v>
      </c>
      <c r="E27" s="14">
        <v>328.8</v>
      </c>
      <c r="F27" s="15">
        <v>9.4000000000000004E-3</v>
      </c>
      <c r="G27" s="15"/>
    </row>
    <row r="28" spans="1:7" x14ac:dyDescent="0.25">
      <c r="A28" s="12" t="s">
        <v>1216</v>
      </c>
      <c r="B28" s="30" t="s">
        <v>1217</v>
      </c>
      <c r="C28" s="30" t="s">
        <v>1218</v>
      </c>
      <c r="D28" s="13">
        <v>67800</v>
      </c>
      <c r="E28" s="14">
        <v>313.3</v>
      </c>
      <c r="F28" s="15">
        <v>8.9999999999999993E-3</v>
      </c>
      <c r="G28" s="15"/>
    </row>
    <row r="29" spans="1:7" x14ac:dyDescent="0.25">
      <c r="A29" s="12" t="s">
        <v>1149</v>
      </c>
      <c r="B29" s="30" t="s">
        <v>1150</v>
      </c>
      <c r="C29" s="30" t="s">
        <v>1151</v>
      </c>
      <c r="D29" s="13">
        <v>10500</v>
      </c>
      <c r="E29" s="14">
        <v>299.14</v>
      </c>
      <c r="F29" s="15">
        <v>8.6E-3</v>
      </c>
      <c r="G29" s="15"/>
    </row>
    <row r="30" spans="1:7" x14ac:dyDescent="0.25">
      <c r="A30" s="12" t="s">
        <v>1189</v>
      </c>
      <c r="B30" s="30" t="s">
        <v>1190</v>
      </c>
      <c r="C30" s="30" t="s">
        <v>1154</v>
      </c>
      <c r="D30" s="13">
        <v>41000</v>
      </c>
      <c r="E30" s="14">
        <v>263.24</v>
      </c>
      <c r="F30" s="15">
        <v>7.4999999999999997E-3</v>
      </c>
      <c r="G30" s="15"/>
    </row>
    <row r="31" spans="1:7" x14ac:dyDescent="0.25">
      <c r="A31" s="12" t="s">
        <v>1394</v>
      </c>
      <c r="B31" s="30" t="s">
        <v>1395</v>
      </c>
      <c r="C31" s="30" t="s">
        <v>1166</v>
      </c>
      <c r="D31" s="13">
        <v>2500</v>
      </c>
      <c r="E31" s="14">
        <v>257.56</v>
      </c>
      <c r="F31" s="15">
        <v>7.4000000000000003E-3</v>
      </c>
      <c r="G31" s="15"/>
    </row>
    <row r="32" spans="1:7" x14ac:dyDescent="0.25">
      <c r="A32" s="12" t="s">
        <v>1204</v>
      </c>
      <c r="B32" s="30" t="s">
        <v>1205</v>
      </c>
      <c r="C32" s="30" t="s">
        <v>1154</v>
      </c>
      <c r="D32" s="13">
        <v>264000</v>
      </c>
      <c r="E32" s="14">
        <v>252.78</v>
      </c>
      <c r="F32" s="15">
        <v>7.1999999999999998E-3</v>
      </c>
      <c r="G32" s="15"/>
    </row>
    <row r="33" spans="1:7" x14ac:dyDescent="0.25">
      <c r="A33" s="12" t="s">
        <v>1367</v>
      </c>
      <c r="B33" s="30" t="s">
        <v>1368</v>
      </c>
      <c r="C33" s="30" t="s">
        <v>1243</v>
      </c>
      <c r="D33" s="13">
        <v>3912</v>
      </c>
      <c r="E33" s="14">
        <v>226.81</v>
      </c>
      <c r="F33" s="15">
        <v>6.4999999999999997E-3</v>
      </c>
      <c r="G33" s="15"/>
    </row>
    <row r="34" spans="1:7" x14ac:dyDescent="0.25">
      <c r="A34" s="12" t="s">
        <v>1199</v>
      </c>
      <c r="B34" s="30" t="s">
        <v>1200</v>
      </c>
      <c r="C34" s="30" t="s">
        <v>1154</v>
      </c>
      <c r="D34" s="13">
        <v>19400</v>
      </c>
      <c r="E34" s="14">
        <v>213.85</v>
      </c>
      <c r="F34" s="15">
        <v>6.1000000000000004E-3</v>
      </c>
      <c r="G34" s="15"/>
    </row>
    <row r="35" spans="1:7" x14ac:dyDescent="0.25">
      <c r="A35" s="12" t="s">
        <v>1253</v>
      </c>
      <c r="B35" s="30" t="s">
        <v>1254</v>
      </c>
      <c r="C35" s="30" t="s">
        <v>1237</v>
      </c>
      <c r="D35" s="13">
        <v>50852</v>
      </c>
      <c r="E35" s="14">
        <v>194.56</v>
      </c>
      <c r="F35" s="15">
        <v>5.5999999999999999E-3</v>
      </c>
      <c r="G35" s="15"/>
    </row>
    <row r="36" spans="1:7" x14ac:dyDescent="0.25">
      <c r="A36" s="12" t="s">
        <v>1219</v>
      </c>
      <c r="B36" s="30" t="s">
        <v>1220</v>
      </c>
      <c r="C36" s="30" t="s">
        <v>1221</v>
      </c>
      <c r="D36" s="13">
        <v>59373</v>
      </c>
      <c r="E36" s="14">
        <v>184.74</v>
      </c>
      <c r="F36" s="15">
        <v>5.3E-3</v>
      </c>
      <c r="G36" s="15"/>
    </row>
    <row r="37" spans="1:7" x14ac:dyDescent="0.25">
      <c r="A37" s="12" t="s">
        <v>2029</v>
      </c>
      <c r="B37" s="30" t="s">
        <v>2030</v>
      </c>
      <c r="C37" s="30" t="s">
        <v>1906</v>
      </c>
      <c r="D37" s="13">
        <v>7000</v>
      </c>
      <c r="E37" s="14">
        <v>182.74</v>
      </c>
      <c r="F37" s="15">
        <v>5.1999999999999998E-3</v>
      </c>
      <c r="G37" s="15"/>
    </row>
    <row r="38" spans="1:7" x14ac:dyDescent="0.25">
      <c r="A38" s="12" t="s">
        <v>1764</v>
      </c>
      <c r="B38" s="30" t="s">
        <v>1765</v>
      </c>
      <c r="C38" s="30" t="s">
        <v>1473</v>
      </c>
      <c r="D38" s="13">
        <v>3196</v>
      </c>
      <c r="E38" s="14">
        <v>170.62</v>
      </c>
      <c r="F38" s="15">
        <v>4.8999999999999998E-3</v>
      </c>
      <c r="G38" s="15"/>
    </row>
    <row r="39" spans="1:7" x14ac:dyDescent="0.25">
      <c r="A39" s="12" t="s">
        <v>2031</v>
      </c>
      <c r="B39" s="30" t="s">
        <v>2032</v>
      </c>
      <c r="C39" s="30" t="s">
        <v>1198</v>
      </c>
      <c r="D39" s="13">
        <v>110000</v>
      </c>
      <c r="E39" s="14">
        <v>159.06</v>
      </c>
      <c r="F39" s="15">
        <v>4.5999999999999999E-3</v>
      </c>
      <c r="G39" s="15"/>
    </row>
    <row r="40" spans="1:7" x14ac:dyDescent="0.25">
      <c r="A40" s="12" t="s">
        <v>1308</v>
      </c>
      <c r="B40" s="30" t="s">
        <v>1309</v>
      </c>
      <c r="C40" s="30" t="s">
        <v>1166</v>
      </c>
      <c r="D40" s="13">
        <v>7640</v>
      </c>
      <c r="E40" s="14">
        <v>154.77000000000001</v>
      </c>
      <c r="F40" s="15">
        <v>4.4000000000000003E-3</v>
      </c>
      <c r="G40" s="15"/>
    </row>
    <row r="41" spans="1:7" x14ac:dyDescent="0.25">
      <c r="A41" s="12" t="s">
        <v>2033</v>
      </c>
      <c r="B41" s="30" t="s">
        <v>2034</v>
      </c>
      <c r="C41" s="30" t="s">
        <v>1334</v>
      </c>
      <c r="D41" s="13">
        <v>53186</v>
      </c>
      <c r="E41" s="14">
        <v>154.51</v>
      </c>
      <c r="F41" s="15">
        <v>4.4000000000000003E-3</v>
      </c>
      <c r="G41" s="15"/>
    </row>
    <row r="42" spans="1:7" x14ac:dyDescent="0.25">
      <c r="A42" s="12" t="s">
        <v>1326</v>
      </c>
      <c r="B42" s="30" t="s">
        <v>1327</v>
      </c>
      <c r="C42" s="30" t="s">
        <v>1208</v>
      </c>
      <c r="D42" s="13">
        <v>4021</v>
      </c>
      <c r="E42" s="14">
        <v>152.53</v>
      </c>
      <c r="F42" s="15">
        <v>4.4000000000000003E-3</v>
      </c>
      <c r="G42" s="15"/>
    </row>
    <row r="43" spans="1:7" x14ac:dyDescent="0.25">
      <c r="A43" s="12" t="s">
        <v>1431</v>
      </c>
      <c r="B43" s="30" t="s">
        <v>1432</v>
      </c>
      <c r="C43" s="30" t="s">
        <v>1234</v>
      </c>
      <c r="D43" s="13">
        <v>13597</v>
      </c>
      <c r="E43" s="14">
        <v>151.97999999999999</v>
      </c>
      <c r="F43" s="15">
        <v>4.4000000000000003E-3</v>
      </c>
      <c r="G43" s="15"/>
    </row>
    <row r="44" spans="1:7" x14ac:dyDescent="0.25">
      <c r="A44" s="12" t="s">
        <v>1357</v>
      </c>
      <c r="B44" s="30" t="s">
        <v>1358</v>
      </c>
      <c r="C44" s="30" t="s">
        <v>1243</v>
      </c>
      <c r="D44" s="13">
        <v>17400</v>
      </c>
      <c r="E44" s="14">
        <v>148.59</v>
      </c>
      <c r="F44" s="15">
        <v>4.3E-3</v>
      </c>
      <c r="G44" s="15"/>
    </row>
    <row r="45" spans="1:7" x14ac:dyDescent="0.25">
      <c r="A45" s="12" t="s">
        <v>1817</v>
      </c>
      <c r="B45" s="30" t="s">
        <v>1818</v>
      </c>
      <c r="C45" s="30" t="s">
        <v>1259</v>
      </c>
      <c r="D45" s="13">
        <v>1401</v>
      </c>
      <c r="E45" s="14">
        <v>147.15</v>
      </c>
      <c r="F45" s="15">
        <v>4.1999999999999997E-3</v>
      </c>
      <c r="G45" s="15"/>
    </row>
    <row r="46" spans="1:7" x14ac:dyDescent="0.25">
      <c r="A46" s="12" t="s">
        <v>1866</v>
      </c>
      <c r="B46" s="30" t="s">
        <v>1867</v>
      </c>
      <c r="C46" s="30" t="s">
        <v>1208</v>
      </c>
      <c r="D46" s="13">
        <v>9339</v>
      </c>
      <c r="E46" s="14">
        <v>141.38</v>
      </c>
      <c r="F46" s="15">
        <v>4.1000000000000003E-3</v>
      </c>
      <c r="G46" s="15"/>
    </row>
    <row r="47" spans="1:7" x14ac:dyDescent="0.25">
      <c r="A47" s="12" t="s">
        <v>1235</v>
      </c>
      <c r="B47" s="30" t="s">
        <v>1236</v>
      </c>
      <c r="C47" s="30" t="s">
        <v>1237</v>
      </c>
      <c r="D47" s="13">
        <v>34000</v>
      </c>
      <c r="E47" s="14">
        <v>140.37</v>
      </c>
      <c r="F47" s="15">
        <v>4.0000000000000001E-3</v>
      </c>
      <c r="G47" s="15"/>
    </row>
    <row r="48" spans="1:7" x14ac:dyDescent="0.25">
      <c r="A48" s="12" t="s">
        <v>1388</v>
      </c>
      <c r="B48" s="30" t="s">
        <v>1389</v>
      </c>
      <c r="C48" s="30" t="s">
        <v>1237</v>
      </c>
      <c r="D48" s="13">
        <v>80316</v>
      </c>
      <c r="E48" s="14">
        <v>132.56</v>
      </c>
      <c r="F48" s="15">
        <v>3.8E-3</v>
      </c>
      <c r="G48" s="15"/>
    </row>
    <row r="49" spans="1:7" x14ac:dyDescent="0.25">
      <c r="A49" s="12" t="s">
        <v>1275</v>
      </c>
      <c r="B49" s="30" t="s">
        <v>1276</v>
      </c>
      <c r="C49" s="30" t="s">
        <v>1277</v>
      </c>
      <c r="D49" s="13">
        <v>46000</v>
      </c>
      <c r="E49" s="14">
        <v>118.93</v>
      </c>
      <c r="F49" s="15">
        <v>3.3999999999999998E-3</v>
      </c>
      <c r="G49" s="15"/>
    </row>
    <row r="50" spans="1:7" x14ac:dyDescent="0.25">
      <c r="A50" s="12" t="s">
        <v>1320</v>
      </c>
      <c r="B50" s="30" t="s">
        <v>1321</v>
      </c>
      <c r="C50" s="30" t="s">
        <v>1246</v>
      </c>
      <c r="D50" s="13">
        <v>3653</v>
      </c>
      <c r="E50" s="14">
        <v>116.89</v>
      </c>
      <c r="F50" s="15">
        <v>3.3E-3</v>
      </c>
      <c r="G50" s="15"/>
    </row>
    <row r="51" spans="1:7" x14ac:dyDescent="0.25">
      <c r="A51" s="12" t="s">
        <v>1152</v>
      </c>
      <c r="B51" s="30" t="s">
        <v>1153</v>
      </c>
      <c r="C51" s="30" t="s">
        <v>1154</v>
      </c>
      <c r="D51" s="13">
        <v>49812</v>
      </c>
      <c r="E51" s="14">
        <v>115.12</v>
      </c>
      <c r="F51" s="15">
        <v>3.3E-3</v>
      </c>
      <c r="G51" s="15"/>
    </row>
    <row r="52" spans="1:7" x14ac:dyDescent="0.25">
      <c r="A52" s="12" t="s">
        <v>1209</v>
      </c>
      <c r="B52" s="30" t="s">
        <v>1210</v>
      </c>
      <c r="C52" s="30" t="s">
        <v>1211</v>
      </c>
      <c r="D52" s="13">
        <v>54000</v>
      </c>
      <c r="E52" s="14">
        <v>113.21</v>
      </c>
      <c r="F52" s="15">
        <v>3.2000000000000002E-3</v>
      </c>
      <c r="G52" s="15"/>
    </row>
    <row r="53" spans="1:7" x14ac:dyDescent="0.25">
      <c r="A53" s="12" t="s">
        <v>1175</v>
      </c>
      <c r="B53" s="30" t="s">
        <v>1176</v>
      </c>
      <c r="C53" s="30" t="s">
        <v>1169</v>
      </c>
      <c r="D53" s="13">
        <v>28355</v>
      </c>
      <c r="E53" s="14">
        <v>113.11</v>
      </c>
      <c r="F53" s="15">
        <v>3.2000000000000002E-3</v>
      </c>
      <c r="G53" s="15"/>
    </row>
    <row r="54" spans="1:7" x14ac:dyDescent="0.25">
      <c r="A54" s="12" t="s">
        <v>1501</v>
      </c>
      <c r="B54" s="30" t="s">
        <v>1502</v>
      </c>
      <c r="C54" s="30" t="s">
        <v>1208</v>
      </c>
      <c r="D54" s="13">
        <v>7672</v>
      </c>
      <c r="E54" s="14">
        <v>112.48</v>
      </c>
      <c r="F54" s="15">
        <v>3.2000000000000002E-3</v>
      </c>
      <c r="G54" s="15"/>
    </row>
    <row r="55" spans="1:7" x14ac:dyDescent="0.25">
      <c r="A55" s="12" t="s">
        <v>1352</v>
      </c>
      <c r="B55" s="30" t="s">
        <v>1353</v>
      </c>
      <c r="C55" s="30" t="s">
        <v>1218</v>
      </c>
      <c r="D55" s="13">
        <v>4000</v>
      </c>
      <c r="E55" s="14">
        <v>106.56</v>
      </c>
      <c r="F55" s="15">
        <v>3.0999999999999999E-3</v>
      </c>
      <c r="G55" s="15"/>
    </row>
    <row r="56" spans="1:7" x14ac:dyDescent="0.25">
      <c r="A56" s="12" t="s">
        <v>1864</v>
      </c>
      <c r="B56" s="30" t="s">
        <v>1865</v>
      </c>
      <c r="C56" s="30" t="s">
        <v>1237</v>
      </c>
      <c r="D56" s="13">
        <v>7370</v>
      </c>
      <c r="E56" s="14">
        <v>92.85</v>
      </c>
      <c r="F56" s="15">
        <v>2.7000000000000001E-3</v>
      </c>
      <c r="G56" s="15"/>
    </row>
    <row r="57" spans="1:7" x14ac:dyDescent="0.25">
      <c r="A57" s="12" t="s">
        <v>1267</v>
      </c>
      <c r="B57" s="30" t="s">
        <v>1268</v>
      </c>
      <c r="C57" s="30" t="s">
        <v>1169</v>
      </c>
      <c r="D57" s="13">
        <v>20232</v>
      </c>
      <c r="E57" s="14">
        <v>91.18</v>
      </c>
      <c r="F57" s="15">
        <v>2.5999999999999999E-3</v>
      </c>
      <c r="G57" s="15"/>
    </row>
    <row r="58" spans="1:7" x14ac:dyDescent="0.25">
      <c r="A58" s="12" t="s">
        <v>1471</v>
      </c>
      <c r="B58" s="30" t="s">
        <v>1472</v>
      </c>
      <c r="C58" s="30" t="s">
        <v>1473</v>
      </c>
      <c r="D58" s="13">
        <v>333</v>
      </c>
      <c r="E58" s="14">
        <v>88.51</v>
      </c>
      <c r="F58" s="15">
        <v>2.5000000000000001E-3</v>
      </c>
      <c r="G58" s="15"/>
    </row>
    <row r="59" spans="1:7" x14ac:dyDescent="0.25">
      <c r="A59" s="12" t="s">
        <v>1781</v>
      </c>
      <c r="B59" s="30" t="s">
        <v>1782</v>
      </c>
      <c r="C59" s="30" t="s">
        <v>1221</v>
      </c>
      <c r="D59" s="13">
        <v>9465</v>
      </c>
      <c r="E59" s="14">
        <v>88.39</v>
      </c>
      <c r="F59" s="15">
        <v>2.5000000000000001E-3</v>
      </c>
      <c r="G59" s="15"/>
    </row>
    <row r="60" spans="1:7" x14ac:dyDescent="0.25">
      <c r="A60" s="12" t="s">
        <v>1819</v>
      </c>
      <c r="B60" s="30" t="s">
        <v>1820</v>
      </c>
      <c r="C60" s="30" t="s">
        <v>1249</v>
      </c>
      <c r="D60" s="13">
        <v>37400</v>
      </c>
      <c r="E60" s="14">
        <v>88.05</v>
      </c>
      <c r="F60" s="15">
        <v>2.5000000000000001E-3</v>
      </c>
      <c r="G60" s="15"/>
    </row>
    <row r="61" spans="1:7" x14ac:dyDescent="0.25">
      <c r="A61" s="12" t="s">
        <v>1250</v>
      </c>
      <c r="B61" s="30" t="s">
        <v>1251</v>
      </c>
      <c r="C61" s="30" t="s">
        <v>1252</v>
      </c>
      <c r="D61" s="13">
        <v>23294</v>
      </c>
      <c r="E61" s="14">
        <v>87.59</v>
      </c>
      <c r="F61" s="15">
        <v>2.5000000000000001E-3</v>
      </c>
      <c r="G61" s="15"/>
    </row>
    <row r="62" spans="1:7" x14ac:dyDescent="0.25">
      <c r="A62" s="12" t="s">
        <v>1491</v>
      </c>
      <c r="B62" s="30" t="s">
        <v>1492</v>
      </c>
      <c r="C62" s="30" t="s">
        <v>1243</v>
      </c>
      <c r="D62" s="13">
        <v>379</v>
      </c>
      <c r="E62" s="14">
        <v>86.61</v>
      </c>
      <c r="F62" s="15">
        <v>2.5000000000000001E-3</v>
      </c>
      <c r="G62" s="15"/>
    </row>
    <row r="63" spans="1:7" x14ac:dyDescent="0.25">
      <c r="A63" s="12" t="s">
        <v>1224</v>
      </c>
      <c r="B63" s="30" t="s">
        <v>1225</v>
      </c>
      <c r="C63" s="30" t="s">
        <v>1193</v>
      </c>
      <c r="D63" s="13">
        <v>14000</v>
      </c>
      <c r="E63" s="14">
        <v>86.08</v>
      </c>
      <c r="F63" s="15">
        <v>2.5000000000000001E-3</v>
      </c>
      <c r="G63" s="15"/>
    </row>
    <row r="64" spans="1:7" x14ac:dyDescent="0.25">
      <c r="A64" s="12" t="s">
        <v>1400</v>
      </c>
      <c r="B64" s="30" t="s">
        <v>1401</v>
      </c>
      <c r="C64" s="30" t="s">
        <v>1237</v>
      </c>
      <c r="D64" s="13">
        <v>67810</v>
      </c>
      <c r="E64" s="14">
        <v>85.88</v>
      </c>
      <c r="F64" s="15">
        <v>2.5000000000000001E-3</v>
      </c>
      <c r="G64" s="15"/>
    </row>
    <row r="65" spans="1:7" x14ac:dyDescent="0.25">
      <c r="A65" s="12" t="s">
        <v>1306</v>
      </c>
      <c r="B65" s="30" t="s">
        <v>1307</v>
      </c>
      <c r="C65" s="30" t="s">
        <v>1157</v>
      </c>
      <c r="D65" s="13">
        <v>1800</v>
      </c>
      <c r="E65" s="14">
        <v>84.15</v>
      </c>
      <c r="F65" s="15">
        <v>2.3999999999999998E-3</v>
      </c>
      <c r="G65" s="15"/>
    </row>
    <row r="66" spans="1:7" x14ac:dyDescent="0.25">
      <c r="A66" s="12" t="s">
        <v>1382</v>
      </c>
      <c r="B66" s="30" t="s">
        <v>1383</v>
      </c>
      <c r="C66" s="30" t="s">
        <v>1237</v>
      </c>
      <c r="D66" s="13">
        <v>4957</v>
      </c>
      <c r="E66" s="14">
        <v>83.57</v>
      </c>
      <c r="F66" s="15">
        <v>2.3999999999999998E-3</v>
      </c>
      <c r="G66" s="15"/>
    </row>
    <row r="67" spans="1:7" x14ac:dyDescent="0.25">
      <c r="A67" s="12" t="s">
        <v>1821</v>
      </c>
      <c r="B67" s="30" t="s">
        <v>1822</v>
      </c>
      <c r="C67" s="30" t="s">
        <v>1203</v>
      </c>
      <c r="D67" s="13">
        <v>40000</v>
      </c>
      <c r="E67" s="14">
        <v>83.32</v>
      </c>
      <c r="F67" s="15">
        <v>2.3999999999999998E-3</v>
      </c>
      <c r="G67" s="15"/>
    </row>
    <row r="68" spans="1:7" x14ac:dyDescent="0.25">
      <c r="A68" s="12" t="s">
        <v>1287</v>
      </c>
      <c r="B68" s="30" t="s">
        <v>1288</v>
      </c>
      <c r="C68" s="30" t="s">
        <v>1166</v>
      </c>
      <c r="D68" s="13">
        <v>2000</v>
      </c>
      <c r="E68" s="14">
        <v>82.87</v>
      </c>
      <c r="F68" s="15">
        <v>2.3999999999999998E-3</v>
      </c>
      <c r="G68" s="15"/>
    </row>
    <row r="69" spans="1:7" x14ac:dyDescent="0.25">
      <c r="A69" s="12" t="s">
        <v>2035</v>
      </c>
      <c r="B69" s="30" t="s">
        <v>2036</v>
      </c>
      <c r="C69" s="30" t="s">
        <v>1442</v>
      </c>
      <c r="D69" s="13">
        <v>12769</v>
      </c>
      <c r="E69" s="14">
        <v>82.2</v>
      </c>
      <c r="F69" s="15">
        <v>2.3999999999999998E-3</v>
      </c>
      <c r="G69" s="15"/>
    </row>
    <row r="70" spans="1:7" x14ac:dyDescent="0.25">
      <c r="A70" s="12" t="s">
        <v>1801</v>
      </c>
      <c r="B70" s="30" t="s">
        <v>1802</v>
      </c>
      <c r="C70" s="30" t="s">
        <v>1347</v>
      </c>
      <c r="D70" s="13">
        <v>6510</v>
      </c>
      <c r="E70" s="14">
        <v>81.489999999999995</v>
      </c>
      <c r="F70" s="15">
        <v>2.3E-3</v>
      </c>
      <c r="G70" s="15"/>
    </row>
    <row r="71" spans="1:7" x14ac:dyDescent="0.25">
      <c r="A71" s="12" t="s">
        <v>1793</v>
      </c>
      <c r="B71" s="30" t="s">
        <v>1794</v>
      </c>
      <c r="C71" s="30" t="s">
        <v>1280</v>
      </c>
      <c r="D71" s="13">
        <v>2200</v>
      </c>
      <c r="E71" s="14">
        <v>81.17</v>
      </c>
      <c r="F71" s="15">
        <v>2.3E-3</v>
      </c>
      <c r="G71" s="15"/>
    </row>
    <row r="72" spans="1:7" x14ac:dyDescent="0.25">
      <c r="A72" s="12" t="s">
        <v>1302</v>
      </c>
      <c r="B72" s="30" t="s">
        <v>1303</v>
      </c>
      <c r="C72" s="30" t="s">
        <v>1243</v>
      </c>
      <c r="D72" s="13">
        <v>5950</v>
      </c>
      <c r="E72" s="14">
        <v>78.72</v>
      </c>
      <c r="F72" s="15">
        <v>2.3E-3</v>
      </c>
      <c r="G72" s="15"/>
    </row>
    <row r="73" spans="1:7" x14ac:dyDescent="0.25">
      <c r="A73" s="12" t="s">
        <v>2037</v>
      </c>
      <c r="B73" s="30" t="s">
        <v>2038</v>
      </c>
      <c r="C73" s="30" t="s">
        <v>1334</v>
      </c>
      <c r="D73" s="13">
        <v>19965</v>
      </c>
      <c r="E73" s="14">
        <v>78.48</v>
      </c>
      <c r="F73" s="15">
        <v>2.2000000000000001E-3</v>
      </c>
      <c r="G73" s="15"/>
    </row>
    <row r="74" spans="1:7" x14ac:dyDescent="0.25">
      <c r="A74" s="12" t="s">
        <v>1766</v>
      </c>
      <c r="B74" s="30" t="s">
        <v>1767</v>
      </c>
      <c r="C74" s="30" t="s">
        <v>1249</v>
      </c>
      <c r="D74" s="13">
        <v>8632</v>
      </c>
      <c r="E74" s="14">
        <v>77.41</v>
      </c>
      <c r="F74" s="15">
        <v>2.2000000000000001E-3</v>
      </c>
      <c r="G74" s="15"/>
    </row>
    <row r="75" spans="1:7" x14ac:dyDescent="0.25">
      <c r="A75" s="12" t="s">
        <v>1421</v>
      </c>
      <c r="B75" s="30" t="s">
        <v>1422</v>
      </c>
      <c r="C75" s="30" t="s">
        <v>1243</v>
      </c>
      <c r="D75" s="13">
        <v>10861</v>
      </c>
      <c r="E75" s="14">
        <v>74.849999999999994</v>
      </c>
      <c r="F75" s="15">
        <v>2.0999999999999999E-3</v>
      </c>
      <c r="G75" s="15"/>
    </row>
    <row r="76" spans="1:7" x14ac:dyDescent="0.25">
      <c r="A76" s="12" t="s">
        <v>1785</v>
      </c>
      <c r="B76" s="30" t="s">
        <v>1786</v>
      </c>
      <c r="C76" s="30" t="s">
        <v>1237</v>
      </c>
      <c r="D76" s="13">
        <v>4586</v>
      </c>
      <c r="E76" s="14">
        <v>73.22</v>
      </c>
      <c r="F76" s="15">
        <v>2.0999999999999999E-3</v>
      </c>
      <c r="G76" s="15"/>
    </row>
    <row r="77" spans="1:7" x14ac:dyDescent="0.25">
      <c r="A77" s="12" t="s">
        <v>1411</v>
      </c>
      <c r="B77" s="30" t="s">
        <v>1412</v>
      </c>
      <c r="C77" s="30" t="s">
        <v>1319</v>
      </c>
      <c r="D77" s="13">
        <v>10296</v>
      </c>
      <c r="E77" s="14">
        <v>72.22</v>
      </c>
      <c r="F77" s="15">
        <v>2.0999999999999999E-3</v>
      </c>
      <c r="G77" s="15"/>
    </row>
    <row r="78" spans="1:7" x14ac:dyDescent="0.25">
      <c r="A78" s="12" t="s">
        <v>1278</v>
      </c>
      <c r="B78" s="30" t="s">
        <v>1279</v>
      </c>
      <c r="C78" s="30" t="s">
        <v>1280</v>
      </c>
      <c r="D78" s="13">
        <v>3523</v>
      </c>
      <c r="E78" s="14">
        <v>69.19</v>
      </c>
      <c r="F78" s="15">
        <v>2E-3</v>
      </c>
      <c r="G78" s="15"/>
    </row>
    <row r="79" spans="1:7" x14ac:dyDescent="0.25">
      <c r="A79" s="12" t="s">
        <v>2039</v>
      </c>
      <c r="B79" s="30" t="s">
        <v>2040</v>
      </c>
      <c r="C79" s="30" t="s">
        <v>1266</v>
      </c>
      <c r="D79" s="13">
        <v>4000</v>
      </c>
      <c r="E79" s="14">
        <v>68.87</v>
      </c>
      <c r="F79" s="15">
        <v>2E-3</v>
      </c>
      <c r="G79" s="15"/>
    </row>
    <row r="80" spans="1:7" x14ac:dyDescent="0.25">
      <c r="A80" s="12" t="s">
        <v>1896</v>
      </c>
      <c r="B80" s="30" t="s">
        <v>1897</v>
      </c>
      <c r="C80" s="30" t="s">
        <v>1266</v>
      </c>
      <c r="D80" s="13">
        <v>2030</v>
      </c>
      <c r="E80" s="14">
        <v>63.65</v>
      </c>
      <c r="F80" s="15">
        <v>1.8E-3</v>
      </c>
      <c r="G80" s="15"/>
    </row>
    <row r="81" spans="1:7" x14ac:dyDescent="0.25">
      <c r="A81" s="12" t="s">
        <v>1799</v>
      </c>
      <c r="B81" s="30" t="s">
        <v>1800</v>
      </c>
      <c r="C81" s="30" t="s">
        <v>1237</v>
      </c>
      <c r="D81" s="13">
        <v>5765</v>
      </c>
      <c r="E81" s="14">
        <v>59.96</v>
      </c>
      <c r="F81" s="15">
        <v>1.6999999999999999E-3</v>
      </c>
      <c r="G81" s="15"/>
    </row>
    <row r="82" spans="1:7" x14ac:dyDescent="0.25">
      <c r="A82" s="12" t="s">
        <v>1281</v>
      </c>
      <c r="B82" s="30" t="s">
        <v>1282</v>
      </c>
      <c r="C82" s="30" t="s">
        <v>1163</v>
      </c>
      <c r="D82" s="13">
        <v>41934</v>
      </c>
      <c r="E82" s="14">
        <v>58.54</v>
      </c>
      <c r="F82" s="15">
        <v>1.6999999999999999E-3</v>
      </c>
      <c r="G82" s="15"/>
    </row>
    <row r="83" spans="1:7" x14ac:dyDescent="0.25">
      <c r="A83" s="12" t="s">
        <v>1497</v>
      </c>
      <c r="B83" s="30" t="s">
        <v>1498</v>
      </c>
      <c r="C83" s="30" t="s">
        <v>1316</v>
      </c>
      <c r="D83" s="13">
        <v>1658</v>
      </c>
      <c r="E83" s="14">
        <v>58.29</v>
      </c>
      <c r="F83" s="15">
        <v>1.6999999999999999E-3</v>
      </c>
      <c r="G83" s="15"/>
    </row>
    <row r="84" spans="1:7" x14ac:dyDescent="0.25">
      <c r="A84" s="12" t="s">
        <v>1271</v>
      </c>
      <c r="B84" s="30" t="s">
        <v>1272</v>
      </c>
      <c r="C84" s="30" t="s">
        <v>1208</v>
      </c>
      <c r="D84" s="13">
        <v>900</v>
      </c>
      <c r="E84" s="14">
        <v>56.47</v>
      </c>
      <c r="F84" s="15">
        <v>1.6000000000000001E-3</v>
      </c>
      <c r="G84" s="15"/>
    </row>
    <row r="85" spans="1:7" x14ac:dyDescent="0.25">
      <c r="A85" s="12" t="s">
        <v>1795</v>
      </c>
      <c r="B85" s="30" t="s">
        <v>1796</v>
      </c>
      <c r="C85" s="30" t="s">
        <v>1334</v>
      </c>
      <c r="D85" s="13">
        <v>8193</v>
      </c>
      <c r="E85" s="14">
        <v>56.34</v>
      </c>
      <c r="F85" s="15">
        <v>1.6000000000000001E-3</v>
      </c>
      <c r="G85" s="15"/>
    </row>
    <row r="86" spans="1:7" x14ac:dyDescent="0.25">
      <c r="A86" s="12" t="s">
        <v>2008</v>
      </c>
      <c r="B86" s="30" t="s">
        <v>2009</v>
      </c>
      <c r="C86" s="30" t="s">
        <v>1334</v>
      </c>
      <c r="D86" s="13">
        <v>49438</v>
      </c>
      <c r="E86" s="14">
        <v>55.22</v>
      </c>
      <c r="F86" s="15">
        <v>1.6000000000000001E-3</v>
      </c>
      <c r="G86" s="15"/>
    </row>
    <row r="87" spans="1:7" x14ac:dyDescent="0.25">
      <c r="A87" s="12" t="s">
        <v>1295</v>
      </c>
      <c r="B87" s="30" t="s">
        <v>1296</v>
      </c>
      <c r="C87" s="30" t="s">
        <v>1240</v>
      </c>
      <c r="D87" s="13">
        <v>30000</v>
      </c>
      <c r="E87" s="14">
        <v>54.47</v>
      </c>
      <c r="F87" s="15">
        <v>1.6000000000000001E-3</v>
      </c>
      <c r="G87" s="15"/>
    </row>
    <row r="88" spans="1:7" x14ac:dyDescent="0.25">
      <c r="A88" s="12" t="s">
        <v>1345</v>
      </c>
      <c r="B88" s="30" t="s">
        <v>1346</v>
      </c>
      <c r="C88" s="30" t="s">
        <v>1347</v>
      </c>
      <c r="D88" s="13">
        <v>1760</v>
      </c>
      <c r="E88" s="14">
        <v>53.77</v>
      </c>
      <c r="F88" s="15">
        <v>1.5E-3</v>
      </c>
      <c r="G88" s="15"/>
    </row>
    <row r="89" spans="1:7" x14ac:dyDescent="0.25">
      <c r="A89" s="12" t="s">
        <v>1772</v>
      </c>
      <c r="B89" s="30" t="s">
        <v>1773</v>
      </c>
      <c r="C89" s="30" t="s">
        <v>1371</v>
      </c>
      <c r="D89" s="13">
        <v>4432</v>
      </c>
      <c r="E89" s="14">
        <v>50.13</v>
      </c>
      <c r="F89" s="15">
        <v>1.4E-3</v>
      </c>
      <c r="G89" s="15"/>
    </row>
    <row r="90" spans="1:7" x14ac:dyDescent="0.25">
      <c r="A90" s="12" t="s">
        <v>1495</v>
      </c>
      <c r="B90" s="30" t="s">
        <v>1496</v>
      </c>
      <c r="C90" s="30" t="s">
        <v>1408</v>
      </c>
      <c r="D90" s="13">
        <v>9236</v>
      </c>
      <c r="E90" s="14">
        <v>49.4</v>
      </c>
      <c r="F90" s="15">
        <v>1.4E-3</v>
      </c>
      <c r="G90" s="15"/>
    </row>
    <row r="91" spans="1:7" x14ac:dyDescent="0.25">
      <c r="A91" s="12" t="s">
        <v>1813</v>
      </c>
      <c r="B91" s="30" t="s">
        <v>1814</v>
      </c>
      <c r="C91" s="30" t="s">
        <v>1237</v>
      </c>
      <c r="D91" s="13">
        <v>1355</v>
      </c>
      <c r="E91" s="14">
        <v>47.54</v>
      </c>
      <c r="F91" s="15">
        <v>1.4E-3</v>
      </c>
      <c r="G91" s="15"/>
    </row>
    <row r="92" spans="1:7" x14ac:dyDescent="0.25">
      <c r="A92" s="12" t="s">
        <v>1811</v>
      </c>
      <c r="B92" s="30" t="s">
        <v>1812</v>
      </c>
      <c r="C92" s="30" t="s">
        <v>1319</v>
      </c>
      <c r="D92" s="13">
        <v>6737</v>
      </c>
      <c r="E92" s="14">
        <v>46.23</v>
      </c>
      <c r="F92" s="15">
        <v>1.2999999999999999E-3</v>
      </c>
      <c r="G92" s="15"/>
    </row>
    <row r="93" spans="1:7" x14ac:dyDescent="0.25">
      <c r="A93" s="12" t="s">
        <v>1398</v>
      </c>
      <c r="B93" s="30" t="s">
        <v>1399</v>
      </c>
      <c r="C93" s="30" t="s">
        <v>1243</v>
      </c>
      <c r="D93" s="13">
        <v>17500</v>
      </c>
      <c r="E93" s="14">
        <v>43.69</v>
      </c>
      <c r="F93" s="15">
        <v>1.2999999999999999E-3</v>
      </c>
      <c r="G93" s="15"/>
    </row>
    <row r="94" spans="1:7" x14ac:dyDescent="0.25">
      <c r="A94" s="12" t="s">
        <v>2041</v>
      </c>
      <c r="B94" s="30" t="s">
        <v>2042</v>
      </c>
      <c r="C94" s="30" t="s">
        <v>1249</v>
      </c>
      <c r="D94" s="13">
        <v>12000</v>
      </c>
      <c r="E94" s="14">
        <v>38.79</v>
      </c>
      <c r="F94" s="15">
        <v>1.1000000000000001E-3</v>
      </c>
      <c r="G94" s="15"/>
    </row>
    <row r="95" spans="1:7" x14ac:dyDescent="0.25">
      <c r="A95" s="12" t="s">
        <v>1310</v>
      </c>
      <c r="B95" s="30" t="s">
        <v>1311</v>
      </c>
      <c r="C95" s="30" t="s">
        <v>1237</v>
      </c>
      <c r="D95" s="13">
        <v>1800</v>
      </c>
      <c r="E95" s="14">
        <v>36.96</v>
      </c>
      <c r="F95" s="15">
        <v>1.1000000000000001E-3</v>
      </c>
      <c r="G95" s="15"/>
    </row>
    <row r="96" spans="1:7" x14ac:dyDescent="0.25">
      <c r="A96" s="12" t="s">
        <v>1823</v>
      </c>
      <c r="B96" s="30" t="s">
        <v>1824</v>
      </c>
      <c r="C96" s="30" t="s">
        <v>1243</v>
      </c>
      <c r="D96" s="13">
        <v>3295</v>
      </c>
      <c r="E96" s="14">
        <v>17.84</v>
      </c>
      <c r="F96" s="15">
        <v>5.0000000000000001E-4</v>
      </c>
      <c r="G96" s="15"/>
    </row>
    <row r="97" spans="1:7" x14ac:dyDescent="0.25">
      <c r="A97" s="12" t="s">
        <v>1392</v>
      </c>
      <c r="B97" s="30" t="s">
        <v>1393</v>
      </c>
      <c r="C97" s="30" t="s">
        <v>1237</v>
      </c>
      <c r="D97" s="13">
        <v>1600</v>
      </c>
      <c r="E97" s="14">
        <v>12.15</v>
      </c>
      <c r="F97" s="15">
        <v>2.9999999999999997E-4</v>
      </c>
      <c r="G97" s="15"/>
    </row>
    <row r="98" spans="1:7" x14ac:dyDescent="0.25">
      <c r="A98" s="12" t="s">
        <v>1419</v>
      </c>
      <c r="B98" s="30" t="s">
        <v>1420</v>
      </c>
      <c r="C98" s="30" t="s">
        <v>1280</v>
      </c>
      <c r="D98" s="13">
        <v>100</v>
      </c>
      <c r="E98" s="14">
        <v>5.48</v>
      </c>
      <c r="F98" s="15">
        <v>2.0000000000000001E-4</v>
      </c>
      <c r="G98" s="15"/>
    </row>
    <row r="99" spans="1:7" x14ac:dyDescent="0.25">
      <c r="A99" s="16" t="s">
        <v>126</v>
      </c>
      <c r="B99" s="31"/>
      <c r="C99" s="31"/>
      <c r="D99" s="17"/>
      <c r="E99" s="37">
        <v>23514.21</v>
      </c>
      <c r="F99" s="38">
        <v>0.67359999999999998</v>
      </c>
      <c r="G99" s="20"/>
    </row>
    <row r="100" spans="1:7" x14ac:dyDescent="0.25">
      <c r="A100" s="16" t="s">
        <v>1527</v>
      </c>
      <c r="B100" s="30"/>
      <c r="C100" s="30"/>
      <c r="D100" s="13"/>
      <c r="E100" s="14"/>
      <c r="F100" s="15"/>
      <c r="G100" s="15"/>
    </row>
    <row r="101" spans="1:7" x14ac:dyDescent="0.25">
      <c r="A101" s="16" t="s">
        <v>126</v>
      </c>
      <c r="B101" s="30"/>
      <c r="C101" s="30"/>
      <c r="D101" s="13"/>
      <c r="E101" s="39" t="s">
        <v>118</v>
      </c>
      <c r="F101" s="40" t="s">
        <v>118</v>
      </c>
      <c r="G101" s="15"/>
    </row>
    <row r="102" spans="1:7" x14ac:dyDescent="0.25">
      <c r="A102" s="21" t="s">
        <v>158</v>
      </c>
      <c r="B102" s="32"/>
      <c r="C102" s="32"/>
      <c r="D102" s="22"/>
      <c r="E102" s="27">
        <v>23514.21</v>
      </c>
      <c r="F102" s="28">
        <v>0.67359999999999998</v>
      </c>
      <c r="G102" s="20"/>
    </row>
    <row r="103" spans="1:7" x14ac:dyDescent="0.25">
      <c r="A103" s="12"/>
      <c r="B103" s="30"/>
      <c r="C103" s="30"/>
      <c r="D103" s="13"/>
      <c r="E103" s="14"/>
      <c r="F103" s="15"/>
      <c r="G103" s="15"/>
    </row>
    <row r="104" spans="1:7" x14ac:dyDescent="0.25">
      <c r="A104" s="16" t="s">
        <v>1528</v>
      </c>
      <c r="B104" s="30"/>
      <c r="C104" s="30"/>
      <c r="D104" s="13"/>
      <c r="E104" s="14"/>
      <c r="F104" s="15"/>
      <c r="G104" s="15"/>
    </row>
    <row r="105" spans="1:7" x14ac:dyDescent="0.25">
      <c r="A105" s="16" t="s">
        <v>1529</v>
      </c>
      <c r="B105" s="30"/>
      <c r="C105" s="30"/>
      <c r="D105" s="13"/>
      <c r="E105" s="14"/>
      <c r="F105" s="15"/>
      <c r="G105" s="15"/>
    </row>
    <row r="106" spans="1:7" x14ac:dyDescent="0.25">
      <c r="A106" s="12" t="s">
        <v>1594</v>
      </c>
      <c r="B106" s="30"/>
      <c r="C106" s="30" t="s">
        <v>1237</v>
      </c>
      <c r="D106" s="41">
        <v>-1600</v>
      </c>
      <c r="E106" s="23">
        <v>-12.27</v>
      </c>
      <c r="F106" s="24">
        <v>-3.5100000000000002E-4</v>
      </c>
      <c r="G106" s="15"/>
    </row>
    <row r="107" spans="1:7" x14ac:dyDescent="0.25">
      <c r="A107" s="12" t="s">
        <v>1633</v>
      </c>
      <c r="B107" s="30"/>
      <c r="C107" s="30" t="s">
        <v>1166</v>
      </c>
      <c r="D107" s="41">
        <v>-1050</v>
      </c>
      <c r="E107" s="23">
        <v>-21.46</v>
      </c>
      <c r="F107" s="24">
        <v>-6.1399999999999996E-4</v>
      </c>
      <c r="G107" s="15"/>
    </row>
    <row r="108" spans="1:7" x14ac:dyDescent="0.25">
      <c r="A108" s="12" t="s">
        <v>1632</v>
      </c>
      <c r="B108" s="30"/>
      <c r="C108" s="30" t="s">
        <v>1237</v>
      </c>
      <c r="D108" s="41">
        <v>-1800</v>
      </c>
      <c r="E108" s="23">
        <v>-37.31</v>
      </c>
      <c r="F108" s="24">
        <v>-1.0679999999999999E-3</v>
      </c>
      <c r="G108" s="15"/>
    </row>
    <row r="109" spans="1:7" x14ac:dyDescent="0.25">
      <c r="A109" s="12" t="s">
        <v>1593</v>
      </c>
      <c r="B109" s="30"/>
      <c r="C109" s="30" t="s">
        <v>1166</v>
      </c>
      <c r="D109" s="41">
        <v>-400</v>
      </c>
      <c r="E109" s="23">
        <v>-41.58</v>
      </c>
      <c r="F109" s="24">
        <v>-1.191E-3</v>
      </c>
      <c r="G109" s="15"/>
    </row>
    <row r="110" spans="1:7" x14ac:dyDescent="0.25">
      <c r="A110" s="12" t="s">
        <v>1591</v>
      </c>
      <c r="B110" s="30"/>
      <c r="C110" s="30" t="s">
        <v>1243</v>
      </c>
      <c r="D110" s="41">
        <v>-17500</v>
      </c>
      <c r="E110" s="23">
        <v>-44.1</v>
      </c>
      <c r="F110" s="24">
        <v>-1.263E-3</v>
      </c>
      <c r="G110" s="15"/>
    </row>
    <row r="111" spans="1:7" x14ac:dyDescent="0.25">
      <c r="A111" s="12" t="s">
        <v>1639</v>
      </c>
      <c r="B111" s="30"/>
      <c r="C111" s="30" t="s">
        <v>1240</v>
      </c>
      <c r="D111" s="41">
        <v>-30000</v>
      </c>
      <c r="E111" s="23">
        <v>-54.95</v>
      </c>
      <c r="F111" s="24">
        <v>-1.5740000000000001E-3</v>
      </c>
      <c r="G111" s="15"/>
    </row>
    <row r="112" spans="1:7" x14ac:dyDescent="0.25">
      <c r="A112" s="12" t="s">
        <v>1650</v>
      </c>
      <c r="B112" s="30"/>
      <c r="C112" s="30" t="s">
        <v>1208</v>
      </c>
      <c r="D112" s="41">
        <v>-900</v>
      </c>
      <c r="E112" s="23">
        <v>-57</v>
      </c>
      <c r="F112" s="24">
        <v>-1.632E-3</v>
      </c>
      <c r="G112" s="15"/>
    </row>
    <row r="113" spans="1:7" x14ac:dyDescent="0.25">
      <c r="A113" s="12" t="s">
        <v>1675</v>
      </c>
      <c r="B113" s="30"/>
      <c r="C113" s="30" t="s">
        <v>1211</v>
      </c>
      <c r="D113" s="41">
        <v>-31500</v>
      </c>
      <c r="E113" s="23">
        <v>-66.400000000000006</v>
      </c>
      <c r="F113" s="24">
        <v>-1.902E-3</v>
      </c>
      <c r="G113" s="15"/>
    </row>
    <row r="114" spans="1:7" x14ac:dyDescent="0.25">
      <c r="A114" s="12" t="s">
        <v>1636</v>
      </c>
      <c r="B114" s="30"/>
      <c r="C114" s="30" t="s">
        <v>1243</v>
      </c>
      <c r="D114" s="41">
        <v>-5950</v>
      </c>
      <c r="E114" s="23">
        <v>-79.459999999999994</v>
      </c>
      <c r="F114" s="24">
        <v>-2.2759999999999998E-3</v>
      </c>
      <c r="G114" s="15"/>
    </row>
    <row r="115" spans="1:7" x14ac:dyDescent="0.25">
      <c r="A115" s="12" t="s">
        <v>1669</v>
      </c>
      <c r="B115" s="30"/>
      <c r="C115" s="30" t="s">
        <v>1193</v>
      </c>
      <c r="D115" s="41">
        <v>-14000</v>
      </c>
      <c r="E115" s="23">
        <v>-86.62</v>
      </c>
      <c r="F115" s="24">
        <v>-2.4810000000000001E-3</v>
      </c>
      <c r="G115" s="15"/>
    </row>
    <row r="116" spans="1:7" x14ac:dyDescent="0.25">
      <c r="A116" s="12" t="s">
        <v>1575</v>
      </c>
      <c r="B116" s="30"/>
      <c r="C116" s="30" t="s">
        <v>1234</v>
      </c>
      <c r="D116" s="41">
        <v>-7700</v>
      </c>
      <c r="E116" s="23">
        <v>-86.77</v>
      </c>
      <c r="F116" s="24">
        <v>-2.4849999999999998E-3</v>
      </c>
      <c r="G116" s="15"/>
    </row>
    <row r="117" spans="1:7" x14ac:dyDescent="0.25">
      <c r="A117" s="12" t="s">
        <v>1645</v>
      </c>
      <c r="B117" s="30"/>
      <c r="C117" s="30" t="s">
        <v>1237</v>
      </c>
      <c r="D117" s="41">
        <v>-1250</v>
      </c>
      <c r="E117" s="23">
        <v>-92.22</v>
      </c>
      <c r="F117" s="24">
        <v>-2.6419999999999998E-3</v>
      </c>
      <c r="G117" s="15"/>
    </row>
    <row r="118" spans="1:7" x14ac:dyDescent="0.25">
      <c r="A118" s="12" t="s">
        <v>1648</v>
      </c>
      <c r="B118" s="30"/>
      <c r="C118" s="30" t="s">
        <v>1277</v>
      </c>
      <c r="D118" s="41">
        <v>-46000</v>
      </c>
      <c r="E118" s="23">
        <v>-120.04</v>
      </c>
      <c r="F118" s="24">
        <v>-3.4380000000000001E-3</v>
      </c>
      <c r="G118" s="15"/>
    </row>
    <row r="119" spans="1:7" x14ac:dyDescent="0.25">
      <c r="A119" s="12" t="s">
        <v>1606</v>
      </c>
      <c r="B119" s="30"/>
      <c r="C119" s="30" t="s">
        <v>1243</v>
      </c>
      <c r="D119" s="41">
        <v>-2125</v>
      </c>
      <c r="E119" s="23">
        <v>-123.98</v>
      </c>
      <c r="F119" s="24">
        <v>-3.5509999999999999E-3</v>
      </c>
      <c r="G119" s="15"/>
    </row>
    <row r="120" spans="1:7" x14ac:dyDescent="0.25">
      <c r="A120" s="12" t="s">
        <v>1596</v>
      </c>
      <c r="B120" s="30"/>
      <c r="C120" s="30" t="s">
        <v>1237</v>
      </c>
      <c r="D120" s="41">
        <v>-80316</v>
      </c>
      <c r="E120" s="23">
        <v>-133.36000000000001</v>
      </c>
      <c r="F120" s="24">
        <v>-3.82E-3</v>
      </c>
      <c r="G120" s="15"/>
    </row>
    <row r="121" spans="1:7" x14ac:dyDescent="0.25">
      <c r="A121" s="12" t="s">
        <v>1664</v>
      </c>
      <c r="B121" s="30"/>
      <c r="C121" s="30" t="s">
        <v>1237</v>
      </c>
      <c r="D121" s="41">
        <v>-34000</v>
      </c>
      <c r="E121" s="23">
        <v>-141.46</v>
      </c>
      <c r="F121" s="24">
        <v>-4.052E-3</v>
      </c>
      <c r="G121" s="15"/>
    </row>
    <row r="122" spans="1:7" x14ac:dyDescent="0.25">
      <c r="A122" s="12" t="s">
        <v>1612</v>
      </c>
      <c r="B122" s="30"/>
      <c r="C122" s="30" t="s">
        <v>1243</v>
      </c>
      <c r="D122" s="41">
        <v>-17400</v>
      </c>
      <c r="E122" s="23">
        <v>-149.91999999999999</v>
      </c>
      <c r="F122" s="24">
        <v>-4.2950000000000002E-3</v>
      </c>
      <c r="G122" s="15"/>
    </row>
    <row r="123" spans="1:7" x14ac:dyDescent="0.25">
      <c r="A123" s="12" t="s">
        <v>1677</v>
      </c>
      <c r="B123" s="30"/>
      <c r="C123" s="30" t="s">
        <v>1154</v>
      </c>
      <c r="D123" s="41">
        <v>-264000</v>
      </c>
      <c r="E123" s="23">
        <v>-254.5</v>
      </c>
      <c r="F123" s="24">
        <v>-7.2909999999999997E-3</v>
      </c>
      <c r="G123" s="15"/>
    </row>
    <row r="124" spans="1:7" x14ac:dyDescent="0.25">
      <c r="A124" s="12" t="s">
        <v>1670</v>
      </c>
      <c r="B124" s="30"/>
      <c r="C124" s="30" t="s">
        <v>1208</v>
      </c>
      <c r="D124" s="41">
        <v>-16800</v>
      </c>
      <c r="E124" s="23">
        <v>-260.89</v>
      </c>
      <c r="F124" s="24">
        <v>-7.4739999999999997E-3</v>
      </c>
      <c r="G124" s="15"/>
    </row>
    <row r="125" spans="1:7" x14ac:dyDescent="0.25">
      <c r="A125" s="12" t="s">
        <v>1694</v>
      </c>
      <c r="B125" s="30"/>
      <c r="C125" s="30" t="s">
        <v>1166</v>
      </c>
      <c r="D125" s="41">
        <v>-35625</v>
      </c>
      <c r="E125" s="23">
        <v>-280.27999999999997</v>
      </c>
      <c r="F125" s="24">
        <v>-8.0289999999999997E-3</v>
      </c>
      <c r="G125" s="15"/>
    </row>
    <row r="126" spans="1:7" x14ac:dyDescent="0.25">
      <c r="A126" s="12" t="s">
        <v>1698</v>
      </c>
      <c r="B126" s="30"/>
      <c r="C126" s="30" t="s">
        <v>1151</v>
      </c>
      <c r="D126" s="41">
        <v>-10500</v>
      </c>
      <c r="E126" s="23">
        <v>-302.14</v>
      </c>
      <c r="F126" s="24">
        <v>-8.6560000000000005E-3</v>
      </c>
      <c r="G126" s="15"/>
    </row>
    <row r="127" spans="1:7" x14ac:dyDescent="0.25">
      <c r="A127" s="12" t="s">
        <v>1598</v>
      </c>
      <c r="B127" s="30"/>
      <c r="C127" s="30" t="s">
        <v>1198</v>
      </c>
      <c r="D127" s="41">
        <v>-74000</v>
      </c>
      <c r="E127" s="23">
        <v>-327.08</v>
      </c>
      <c r="F127" s="24">
        <v>-9.3699999999999999E-3</v>
      </c>
      <c r="G127" s="15"/>
    </row>
    <row r="128" spans="1:7" x14ac:dyDescent="0.25">
      <c r="A128" s="12" t="s">
        <v>1608</v>
      </c>
      <c r="B128" s="30"/>
      <c r="C128" s="30" t="s">
        <v>1154</v>
      </c>
      <c r="D128" s="41">
        <v>-20500</v>
      </c>
      <c r="E128" s="23">
        <v>-330.08</v>
      </c>
      <c r="F128" s="24">
        <v>-9.4560000000000009E-3</v>
      </c>
      <c r="G128" s="15"/>
    </row>
    <row r="129" spans="1:7" x14ac:dyDescent="0.25">
      <c r="A129" s="12" t="s">
        <v>1592</v>
      </c>
      <c r="B129" s="30"/>
      <c r="C129" s="30" t="s">
        <v>1243</v>
      </c>
      <c r="D129" s="41">
        <v>-27300</v>
      </c>
      <c r="E129" s="23">
        <v>-345.67</v>
      </c>
      <c r="F129" s="24">
        <v>-9.9030000000000003E-3</v>
      </c>
      <c r="G129" s="15"/>
    </row>
    <row r="130" spans="1:7" x14ac:dyDescent="0.25">
      <c r="A130" s="12" t="s">
        <v>1661</v>
      </c>
      <c r="B130" s="30"/>
      <c r="C130" s="30" t="s">
        <v>1246</v>
      </c>
      <c r="D130" s="41">
        <v>-213750</v>
      </c>
      <c r="E130" s="23">
        <v>-362.41</v>
      </c>
      <c r="F130" s="24">
        <v>-1.0382000000000001E-2</v>
      </c>
      <c r="G130" s="15"/>
    </row>
    <row r="131" spans="1:7" x14ac:dyDescent="0.25">
      <c r="A131" s="12" t="s">
        <v>1692</v>
      </c>
      <c r="B131" s="30"/>
      <c r="C131" s="30" t="s">
        <v>1169</v>
      </c>
      <c r="D131" s="41">
        <v>-15000</v>
      </c>
      <c r="E131" s="23">
        <v>-390.53</v>
      </c>
      <c r="F131" s="24">
        <v>-1.1188E-2</v>
      </c>
      <c r="G131" s="15"/>
    </row>
    <row r="132" spans="1:7" x14ac:dyDescent="0.25">
      <c r="A132" s="12" t="s">
        <v>1568</v>
      </c>
      <c r="B132" s="30"/>
      <c r="C132" s="30" t="s">
        <v>1449</v>
      </c>
      <c r="D132" s="41">
        <v>-14400</v>
      </c>
      <c r="E132" s="23">
        <v>-511.57</v>
      </c>
      <c r="F132" s="24">
        <v>-1.4656000000000001E-2</v>
      </c>
      <c r="G132" s="15"/>
    </row>
    <row r="133" spans="1:7" x14ac:dyDescent="0.25">
      <c r="A133" s="12" t="s">
        <v>1550</v>
      </c>
      <c r="B133" s="30"/>
      <c r="C133" s="30" t="s">
        <v>1259</v>
      </c>
      <c r="D133" s="41">
        <v>-24600</v>
      </c>
      <c r="E133" s="23">
        <v>-547.29</v>
      </c>
      <c r="F133" s="24">
        <v>-1.5678999999999998E-2</v>
      </c>
      <c r="G133" s="15"/>
    </row>
    <row r="134" spans="1:7" x14ac:dyDescent="0.25">
      <c r="A134" s="12" t="s">
        <v>1689</v>
      </c>
      <c r="B134" s="30"/>
      <c r="C134" s="30" t="s">
        <v>1160</v>
      </c>
      <c r="D134" s="41">
        <v>-54150</v>
      </c>
      <c r="E134" s="23">
        <v>-563.78</v>
      </c>
      <c r="F134" s="24">
        <v>-1.6152E-2</v>
      </c>
      <c r="G134" s="15"/>
    </row>
    <row r="135" spans="1:7" x14ac:dyDescent="0.25">
      <c r="A135" s="12" t="s">
        <v>1649</v>
      </c>
      <c r="B135" s="30"/>
      <c r="C135" s="30" t="s">
        <v>1237</v>
      </c>
      <c r="D135" s="41">
        <v>-438000</v>
      </c>
      <c r="E135" s="23">
        <v>-758.62</v>
      </c>
      <c r="F135" s="24">
        <v>-2.1732999999999999E-2</v>
      </c>
      <c r="G135" s="15"/>
    </row>
    <row r="136" spans="1:7" x14ac:dyDescent="0.25">
      <c r="A136" s="12" t="s">
        <v>1681</v>
      </c>
      <c r="B136" s="30"/>
      <c r="C136" s="30" t="s">
        <v>1154</v>
      </c>
      <c r="D136" s="41">
        <v>-530000</v>
      </c>
      <c r="E136" s="23">
        <v>-834.49</v>
      </c>
      <c r="F136" s="24">
        <v>-2.3907000000000001E-2</v>
      </c>
      <c r="G136" s="15"/>
    </row>
    <row r="137" spans="1:7" x14ac:dyDescent="0.25">
      <c r="A137" s="12" t="s">
        <v>1623</v>
      </c>
      <c r="B137" s="30"/>
      <c r="C137" s="30" t="s">
        <v>1154</v>
      </c>
      <c r="D137" s="41">
        <v>-62800</v>
      </c>
      <c r="E137" s="23">
        <v>-1205.26</v>
      </c>
      <c r="F137" s="24">
        <v>-3.4528999999999997E-2</v>
      </c>
      <c r="G137" s="15"/>
    </row>
    <row r="138" spans="1:7" x14ac:dyDescent="0.25">
      <c r="A138" s="12" t="s">
        <v>1690</v>
      </c>
      <c r="B138" s="30"/>
      <c r="C138" s="30" t="s">
        <v>1154</v>
      </c>
      <c r="D138" s="41">
        <v>-128800</v>
      </c>
      <c r="E138" s="23">
        <v>-1294.83</v>
      </c>
      <c r="F138" s="24">
        <v>-3.7095000000000003E-2</v>
      </c>
      <c r="G138" s="15"/>
    </row>
    <row r="139" spans="1:7" x14ac:dyDescent="0.25">
      <c r="A139" s="12" t="s">
        <v>1691</v>
      </c>
      <c r="B139" s="30"/>
      <c r="C139" s="30" t="s">
        <v>1172</v>
      </c>
      <c r="D139" s="41">
        <v>-510000</v>
      </c>
      <c r="E139" s="23">
        <v>-1413.98</v>
      </c>
      <c r="F139" s="24">
        <v>-4.0509000000000003E-2</v>
      </c>
      <c r="G139" s="15"/>
    </row>
    <row r="140" spans="1:7" x14ac:dyDescent="0.25">
      <c r="A140" s="12" t="s">
        <v>1619</v>
      </c>
      <c r="B140" s="30"/>
      <c r="C140" s="30" t="s">
        <v>1259</v>
      </c>
      <c r="D140" s="41">
        <v>-311400</v>
      </c>
      <c r="E140" s="23">
        <v>-1638.12</v>
      </c>
      <c r="F140" s="24">
        <v>-4.6931E-2</v>
      </c>
      <c r="G140" s="15"/>
    </row>
    <row r="141" spans="1:7" x14ac:dyDescent="0.25">
      <c r="A141" s="12" t="s">
        <v>1673</v>
      </c>
      <c r="B141" s="30"/>
      <c r="C141" s="30" t="s">
        <v>1203</v>
      </c>
      <c r="D141" s="41">
        <v>-160000</v>
      </c>
      <c r="E141" s="23">
        <v>-1653.52</v>
      </c>
      <c r="F141" s="24">
        <v>-4.7371999999999997E-2</v>
      </c>
      <c r="G141" s="15"/>
    </row>
    <row r="142" spans="1:7" x14ac:dyDescent="0.25">
      <c r="A142" s="16" t="s">
        <v>126</v>
      </c>
      <c r="B142" s="31"/>
      <c r="C142" s="31"/>
      <c r="D142" s="17"/>
      <c r="E142" s="42">
        <v>-14623.94</v>
      </c>
      <c r="F142" s="43">
        <v>-0.41894700000000001</v>
      </c>
      <c r="G142" s="20"/>
    </row>
    <row r="143" spans="1:7" x14ac:dyDescent="0.25">
      <c r="A143" s="12"/>
      <c r="B143" s="30"/>
      <c r="C143" s="30"/>
      <c r="D143" s="13"/>
      <c r="E143" s="14"/>
      <c r="F143" s="15"/>
      <c r="G143" s="15"/>
    </row>
    <row r="144" spans="1:7" x14ac:dyDescent="0.25">
      <c r="A144" s="12"/>
      <c r="B144" s="30"/>
      <c r="C144" s="30"/>
      <c r="D144" s="13"/>
      <c r="E144" s="14"/>
      <c r="F144" s="15"/>
      <c r="G144" s="15"/>
    </row>
    <row r="145" spans="1:7" x14ac:dyDescent="0.25">
      <c r="A145" s="12"/>
      <c r="B145" s="30"/>
      <c r="C145" s="30"/>
      <c r="D145" s="13"/>
      <c r="E145" s="14"/>
      <c r="F145" s="15"/>
      <c r="G145" s="15"/>
    </row>
    <row r="146" spans="1:7" x14ac:dyDescent="0.25">
      <c r="A146" s="21" t="s">
        <v>158</v>
      </c>
      <c r="B146" s="32"/>
      <c r="C146" s="32"/>
      <c r="D146" s="22"/>
      <c r="E146" s="44">
        <v>-14623.94</v>
      </c>
      <c r="F146" s="45">
        <v>-0.41894700000000001</v>
      </c>
      <c r="G146" s="20"/>
    </row>
    <row r="147" spans="1:7" x14ac:dyDescent="0.25">
      <c r="A147" s="12"/>
      <c r="B147" s="30"/>
      <c r="C147" s="30"/>
      <c r="D147" s="13"/>
      <c r="E147" s="14"/>
      <c r="F147" s="15"/>
      <c r="G147" s="15"/>
    </row>
    <row r="148" spans="1:7" x14ac:dyDescent="0.25">
      <c r="A148" s="16" t="s">
        <v>211</v>
      </c>
      <c r="B148" s="30"/>
      <c r="C148" s="30"/>
      <c r="D148" s="13"/>
      <c r="E148" s="14"/>
      <c r="F148" s="15"/>
      <c r="G148" s="15"/>
    </row>
    <row r="149" spans="1:7" x14ac:dyDescent="0.25">
      <c r="A149" s="16" t="s">
        <v>212</v>
      </c>
      <c r="B149" s="30"/>
      <c r="C149" s="30"/>
      <c r="D149" s="13"/>
      <c r="E149" s="14"/>
      <c r="F149" s="15"/>
      <c r="G149" s="15"/>
    </row>
    <row r="150" spans="1:7" x14ac:dyDescent="0.25">
      <c r="A150" s="12" t="s">
        <v>752</v>
      </c>
      <c r="B150" s="30" t="s">
        <v>753</v>
      </c>
      <c r="C150" s="30" t="s">
        <v>218</v>
      </c>
      <c r="D150" s="13">
        <v>500000</v>
      </c>
      <c r="E150" s="14">
        <v>497.76</v>
      </c>
      <c r="F150" s="15">
        <v>1.43E-2</v>
      </c>
      <c r="G150" s="15">
        <v>7.6249999999999998E-2</v>
      </c>
    </row>
    <row r="151" spans="1:7" x14ac:dyDescent="0.25">
      <c r="A151" s="16" t="s">
        <v>126</v>
      </c>
      <c r="B151" s="31"/>
      <c r="C151" s="31"/>
      <c r="D151" s="17"/>
      <c r="E151" s="37">
        <v>497.76</v>
      </c>
      <c r="F151" s="38">
        <v>1.43E-2</v>
      </c>
      <c r="G151" s="20"/>
    </row>
    <row r="152" spans="1:7" x14ac:dyDescent="0.25">
      <c r="A152" s="12"/>
      <c r="B152" s="30"/>
      <c r="C152" s="30"/>
      <c r="D152" s="13"/>
      <c r="E152" s="14"/>
      <c r="F152" s="15"/>
      <c r="G152" s="15"/>
    </row>
    <row r="153" spans="1:7" x14ac:dyDescent="0.25">
      <c r="A153" s="16" t="s">
        <v>296</v>
      </c>
      <c r="B153" s="30"/>
      <c r="C153" s="30"/>
      <c r="D153" s="13"/>
      <c r="E153" s="14"/>
      <c r="F153" s="15"/>
      <c r="G153" s="15"/>
    </row>
    <row r="154" spans="1:7" x14ac:dyDescent="0.25">
      <c r="A154" s="12" t="s">
        <v>2043</v>
      </c>
      <c r="B154" s="30" t="s">
        <v>2044</v>
      </c>
      <c r="C154" s="30" t="s">
        <v>123</v>
      </c>
      <c r="D154" s="13">
        <v>2650000</v>
      </c>
      <c r="E154" s="14">
        <v>2570.04</v>
      </c>
      <c r="F154" s="15">
        <v>7.3599999999999999E-2</v>
      </c>
      <c r="G154" s="15">
        <v>7.2054195400000007E-2</v>
      </c>
    </row>
    <row r="155" spans="1:7" x14ac:dyDescent="0.25">
      <c r="A155" s="16" t="s">
        <v>126</v>
      </c>
      <c r="B155" s="31"/>
      <c r="C155" s="31"/>
      <c r="D155" s="17"/>
      <c r="E155" s="37">
        <v>2570.04</v>
      </c>
      <c r="F155" s="38">
        <v>7.3599999999999999E-2</v>
      </c>
      <c r="G155" s="20"/>
    </row>
    <row r="156" spans="1:7" x14ac:dyDescent="0.25">
      <c r="A156" s="12"/>
      <c r="B156" s="30"/>
      <c r="C156" s="30"/>
      <c r="D156" s="13"/>
      <c r="E156" s="14"/>
      <c r="F156" s="15"/>
      <c r="G156" s="15"/>
    </row>
    <row r="157" spans="1:7" x14ac:dyDescent="0.25">
      <c r="A157" s="16" t="s">
        <v>299</v>
      </c>
      <c r="B157" s="30"/>
      <c r="C157" s="30"/>
      <c r="D157" s="13"/>
      <c r="E157" s="14"/>
      <c r="F157" s="15"/>
      <c r="G157" s="15"/>
    </row>
    <row r="158" spans="1:7" x14ac:dyDescent="0.25">
      <c r="A158" s="16" t="s">
        <v>126</v>
      </c>
      <c r="B158" s="30"/>
      <c r="C158" s="30"/>
      <c r="D158" s="13"/>
      <c r="E158" s="39" t="s">
        <v>118</v>
      </c>
      <c r="F158" s="40" t="s">
        <v>118</v>
      </c>
      <c r="G158" s="15"/>
    </row>
    <row r="159" spans="1:7" x14ac:dyDescent="0.25">
      <c r="A159" s="12"/>
      <c r="B159" s="30"/>
      <c r="C159" s="30"/>
      <c r="D159" s="13"/>
      <c r="E159" s="14"/>
      <c r="F159" s="15"/>
      <c r="G159" s="15"/>
    </row>
    <row r="160" spans="1:7" x14ac:dyDescent="0.25">
      <c r="A160" s="16" t="s">
        <v>300</v>
      </c>
      <c r="B160" s="30"/>
      <c r="C160" s="30"/>
      <c r="D160" s="13"/>
      <c r="E160" s="14"/>
      <c r="F160" s="15"/>
      <c r="G160" s="15"/>
    </row>
    <row r="161" spans="1:7" x14ac:dyDescent="0.25">
      <c r="A161" s="16" t="s">
        <v>126</v>
      </c>
      <c r="B161" s="30"/>
      <c r="C161" s="30"/>
      <c r="D161" s="13"/>
      <c r="E161" s="39" t="s">
        <v>118</v>
      </c>
      <c r="F161" s="40" t="s">
        <v>118</v>
      </c>
      <c r="G161" s="15"/>
    </row>
    <row r="162" spans="1:7" x14ac:dyDescent="0.25">
      <c r="A162" s="12"/>
      <c r="B162" s="30"/>
      <c r="C162" s="30"/>
      <c r="D162" s="13"/>
      <c r="E162" s="14"/>
      <c r="F162" s="15"/>
      <c r="G162" s="15"/>
    </row>
    <row r="163" spans="1:7" x14ac:dyDescent="0.25">
      <c r="A163" s="21" t="s">
        <v>158</v>
      </c>
      <c r="B163" s="32"/>
      <c r="C163" s="32"/>
      <c r="D163" s="22"/>
      <c r="E163" s="18">
        <v>3067.8</v>
      </c>
      <c r="F163" s="19">
        <v>8.7900000000000006E-2</v>
      </c>
      <c r="G163" s="20"/>
    </row>
    <row r="164" spans="1:7" x14ac:dyDescent="0.25">
      <c r="A164" s="12"/>
      <c r="B164" s="30"/>
      <c r="C164" s="30"/>
      <c r="D164" s="13"/>
      <c r="E164" s="14"/>
      <c r="F164" s="15"/>
      <c r="G164" s="15"/>
    </row>
    <row r="165" spans="1:7" x14ac:dyDescent="0.25">
      <c r="A165" s="12"/>
      <c r="B165" s="30"/>
      <c r="C165" s="30"/>
      <c r="D165" s="13"/>
      <c r="E165" s="14"/>
      <c r="F165" s="15"/>
      <c r="G165" s="15"/>
    </row>
    <row r="166" spans="1:7" x14ac:dyDescent="0.25">
      <c r="A166" s="16" t="s">
        <v>830</v>
      </c>
      <c r="B166" s="30"/>
      <c r="C166" s="30"/>
      <c r="D166" s="13"/>
      <c r="E166" s="14"/>
      <c r="F166" s="15"/>
      <c r="G166" s="15"/>
    </row>
    <row r="167" spans="1:7" x14ac:dyDescent="0.25">
      <c r="A167" s="12" t="s">
        <v>1757</v>
      </c>
      <c r="B167" s="30" t="s">
        <v>1758</v>
      </c>
      <c r="C167" s="30"/>
      <c r="D167" s="13">
        <v>47098.75</v>
      </c>
      <c r="E167" s="14">
        <v>1441.38</v>
      </c>
      <c r="F167" s="15">
        <v>4.1300000000000003E-2</v>
      </c>
      <c r="G167" s="15"/>
    </row>
    <row r="168" spans="1:7" x14ac:dyDescent="0.25">
      <c r="A168" s="12"/>
      <c r="B168" s="30"/>
      <c r="C168" s="30"/>
      <c r="D168" s="13"/>
      <c r="E168" s="14"/>
      <c r="F168" s="15"/>
      <c r="G168" s="15"/>
    </row>
    <row r="169" spans="1:7" x14ac:dyDescent="0.25">
      <c r="A169" s="21" t="s">
        <v>158</v>
      </c>
      <c r="B169" s="32"/>
      <c r="C169" s="32"/>
      <c r="D169" s="22"/>
      <c r="E169" s="18">
        <v>1441.38</v>
      </c>
      <c r="F169" s="19">
        <v>4.1300000000000003E-2</v>
      </c>
      <c r="G169" s="20"/>
    </row>
    <row r="170" spans="1:7" x14ac:dyDescent="0.25">
      <c r="A170" s="12"/>
      <c r="B170" s="30"/>
      <c r="C170" s="30"/>
      <c r="D170" s="13"/>
      <c r="E170" s="14"/>
      <c r="F170" s="15"/>
      <c r="G170" s="15"/>
    </row>
    <row r="171" spans="1:7" x14ac:dyDescent="0.25">
      <c r="A171" s="16" t="s">
        <v>162</v>
      </c>
      <c r="B171" s="30"/>
      <c r="C171" s="30"/>
      <c r="D171" s="13"/>
      <c r="E171" s="14"/>
      <c r="F171" s="15"/>
      <c r="G171" s="15"/>
    </row>
    <row r="172" spans="1:7" x14ac:dyDescent="0.25">
      <c r="A172" s="12" t="s">
        <v>163</v>
      </c>
      <c r="B172" s="30"/>
      <c r="C172" s="30"/>
      <c r="D172" s="13"/>
      <c r="E172" s="14">
        <v>6443.41</v>
      </c>
      <c r="F172" s="15">
        <v>0.18459999999999999</v>
      </c>
      <c r="G172" s="15">
        <v>6.7793000000000006E-2</v>
      </c>
    </row>
    <row r="173" spans="1:7" x14ac:dyDescent="0.25">
      <c r="A173" s="16" t="s">
        <v>126</v>
      </c>
      <c r="B173" s="31"/>
      <c r="C173" s="31"/>
      <c r="D173" s="17"/>
      <c r="E173" s="37">
        <v>6443.41</v>
      </c>
      <c r="F173" s="38">
        <v>0.18459999999999999</v>
      </c>
      <c r="G173" s="20"/>
    </row>
    <row r="174" spans="1:7" x14ac:dyDescent="0.25">
      <c r="A174" s="12"/>
      <c r="B174" s="30"/>
      <c r="C174" s="30"/>
      <c r="D174" s="13"/>
      <c r="E174" s="14"/>
      <c r="F174" s="15"/>
      <c r="G174" s="15"/>
    </row>
    <row r="175" spans="1:7" x14ac:dyDescent="0.25">
      <c r="A175" s="21" t="s">
        <v>158</v>
      </c>
      <c r="B175" s="32"/>
      <c r="C175" s="32"/>
      <c r="D175" s="22"/>
      <c r="E175" s="18">
        <v>6443.41</v>
      </c>
      <c r="F175" s="19">
        <v>0.18459999999999999</v>
      </c>
      <c r="G175" s="20"/>
    </row>
    <row r="176" spans="1:7" x14ac:dyDescent="0.25">
      <c r="A176" s="12" t="s">
        <v>164</v>
      </c>
      <c r="B176" s="30"/>
      <c r="C176" s="30"/>
      <c r="D176" s="13"/>
      <c r="E176" s="14">
        <v>57.187130000000003</v>
      </c>
      <c r="F176" s="15">
        <v>1.6379999999999999E-3</v>
      </c>
      <c r="G176" s="15"/>
    </row>
    <row r="177" spans="1:7" x14ac:dyDescent="0.25">
      <c r="A177" s="12" t="s">
        <v>165</v>
      </c>
      <c r="B177" s="30"/>
      <c r="C177" s="30"/>
      <c r="D177" s="13"/>
      <c r="E177" s="14">
        <v>380.81286999999998</v>
      </c>
      <c r="F177" s="15">
        <v>1.0962E-2</v>
      </c>
      <c r="G177" s="15">
        <v>6.7793000000000006E-2</v>
      </c>
    </row>
    <row r="178" spans="1:7" x14ac:dyDescent="0.25">
      <c r="A178" s="25" t="s">
        <v>166</v>
      </c>
      <c r="B178" s="33"/>
      <c r="C178" s="33"/>
      <c r="D178" s="26"/>
      <c r="E178" s="27">
        <v>34904.800000000003</v>
      </c>
      <c r="F178" s="28">
        <v>1</v>
      </c>
      <c r="G178" s="28"/>
    </row>
    <row r="180" spans="1:7" x14ac:dyDescent="0.25">
      <c r="A180" s="1" t="s">
        <v>1759</v>
      </c>
    </row>
    <row r="181" spans="1:7" x14ac:dyDescent="0.25">
      <c r="A181" s="1" t="s">
        <v>168</v>
      </c>
    </row>
    <row r="183" spans="1:7" x14ac:dyDescent="0.25">
      <c r="A183" s="1" t="s">
        <v>169</v>
      </c>
    </row>
    <row r="184" spans="1:7" x14ac:dyDescent="0.25">
      <c r="A184" s="47" t="s">
        <v>170</v>
      </c>
      <c r="B184" s="34" t="s">
        <v>118</v>
      </c>
    </row>
    <row r="185" spans="1:7" x14ac:dyDescent="0.25">
      <c r="A185" t="s">
        <v>171</v>
      </c>
    </row>
    <row r="186" spans="1:7" x14ac:dyDescent="0.25">
      <c r="A186" t="s">
        <v>172</v>
      </c>
      <c r="B186" t="s">
        <v>173</v>
      </c>
      <c r="C186" t="s">
        <v>173</v>
      </c>
    </row>
    <row r="187" spans="1:7" x14ac:dyDescent="0.25">
      <c r="B187" s="48">
        <v>45260</v>
      </c>
      <c r="C187" s="48">
        <v>45289</v>
      </c>
    </row>
    <row r="188" spans="1:7" x14ac:dyDescent="0.25">
      <c r="A188" t="s">
        <v>175</v>
      </c>
      <c r="B188">
        <v>22.723400000000002</v>
      </c>
      <c r="C188">
        <v>23.196000000000002</v>
      </c>
      <c r="E188" s="2"/>
    </row>
    <row r="189" spans="1:7" x14ac:dyDescent="0.25">
      <c r="A189" t="s">
        <v>177</v>
      </c>
      <c r="B189">
        <v>22.715</v>
      </c>
      <c r="C189">
        <v>23.1877</v>
      </c>
      <c r="E189" s="2"/>
    </row>
    <row r="190" spans="1:7" x14ac:dyDescent="0.25">
      <c r="A190" t="s">
        <v>178</v>
      </c>
      <c r="B190">
        <v>16.511800000000001</v>
      </c>
      <c r="C190">
        <v>16.855399999999999</v>
      </c>
      <c r="E190" s="2"/>
    </row>
    <row r="191" spans="1:7" x14ac:dyDescent="0.25">
      <c r="A191" t="s">
        <v>648</v>
      </c>
      <c r="B191">
        <v>14.714700000000001</v>
      </c>
      <c r="C191">
        <v>14.940799999999999</v>
      </c>
      <c r="E191" s="2"/>
    </row>
    <row r="192" spans="1:7" x14ac:dyDescent="0.25">
      <c r="A192" t="s">
        <v>186</v>
      </c>
      <c r="B192">
        <v>20.922699999999999</v>
      </c>
      <c r="C192">
        <v>21.339200000000002</v>
      </c>
      <c r="E192" s="2"/>
    </row>
    <row r="193" spans="1:5" x14ac:dyDescent="0.25">
      <c r="A193" t="s">
        <v>651</v>
      </c>
      <c r="B193">
        <v>20.910699999999999</v>
      </c>
      <c r="C193">
        <v>21.3276</v>
      </c>
      <c r="E193" s="2"/>
    </row>
    <row r="194" spans="1:5" x14ac:dyDescent="0.25">
      <c r="A194" t="s">
        <v>652</v>
      </c>
      <c r="B194">
        <v>14.452</v>
      </c>
      <c r="C194">
        <v>14.7402</v>
      </c>
      <c r="E194" s="2"/>
    </row>
    <row r="195" spans="1:5" x14ac:dyDescent="0.25">
      <c r="A195" t="s">
        <v>653</v>
      </c>
      <c r="B195">
        <v>13.356</v>
      </c>
      <c r="C195">
        <v>13.542299999999999</v>
      </c>
      <c r="E195" s="2"/>
    </row>
    <row r="196" spans="1:5" x14ac:dyDescent="0.25">
      <c r="E196" s="2"/>
    </row>
    <row r="197" spans="1:5" x14ac:dyDescent="0.25">
      <c r="A197" t="s">
        <v>655</v>
      </c>
    </row>
    <row r="199" spans="1:5" x14ac:dyDescent="0.25">
      <c r="A199" s="50" t="s">
        <v>656</v>
      </c>
      <c r="B199" s="50" t="s">
        <v>657</v>
      </c>
      <c r="C199" s="50" t="s">
        <v>658</v>
      </c>
      <c r="D199" s="50" t="s">
        <v>659</v>
      </c>
    </row>
    <row r="200" spans="1:5" x14ac:dyDescent="0.25">
      <c r="A200" s="50" t="s">
        <v>661</v>
      </c>
      <c r="B200" s="50"/>
      <c r="C200" s="50">
        <v>0.08</v>
      </c>
      <c r="D200" s="50">
        <v>0.08</v>
      </c>
    </row>
    <row r="201" spans="1:5" x14ac:dyDescent="0.25">
      <c r="A201" s="50" t="s">
        <v>664</v>
      </c>
      <c r="B201" s="50"/>
      <c r="C201" s="50">
        <v>0.08</v>
      </c>
      <c r="D201" s="50">
        <v>0.08</v>
      </c>
    </row>
    <row r="203" spans="1:5" x14ac:dyDescent="0.25">
      <c r="A203" t="s">
        <v>189</v>
      </c>
      <c r="B203" s="34" t="s">
        <v>118</v>
      </c>
    </row>
    <row r="204" spans="1:5" ht="30" customHeight="1" x14ac:dyDescent="0.25">
      <c r="A204" s="47" t="s">
        <v>190</v>
      </c>
      <c r="B204" s="34" t="s">
        <v>118</v>
      </c>
    </row>
    <row r="205" spans="1:5" ht="30" customHeight="1" x14ac:dyDescent="0.25">
      <c r="A205" s="47" t="s">
        <v>191</v>
      </c>
      <c r="B205" s="34" t="s">
        <v>118</v>
      </c>
    </row>
    <row r="206" spans="1:5" x14ac:dyDescent="0.25">
      <c r="A206" t="s">
        <v>1760</v>
      </c>
      <c r="B206" s="49">
        <v>5.8171429999999997</v>
      </c>
    </row>
    <row r="207" spans="1:5" ht="45" customHeight="1" x14ac:dyDescent="0.25">
      <c r="A207" s="47" t="s">
        <v>193</v>
      </c>
      <c r="B207" s="34">
        <v>0</v>
      </c>
    </row>
    <row r="208" spans="1:5" ht="30" customHeight="1" x14ac:dyDescent="0.25">
      <c r="A208" s="47" t="s">
        <v>194</v>
      </c>
      <c r="B208" s="34" t="s">
        <v>118</v>
      </c>
    </row>
    <row r="209" spans="1:4" ht="30" customHeight="1" x14ac:dyDescent="0.25">
      <c r="A209" s="47" t="s">
        <v>195</v>
      </c>
      <c r="B209" s="34" t="s">
        <v>118</v>
      </c>
    </row>
    <row r="210" spans="1:4" x14ac:dyDescent="0.25">
      <c r="A210" t="s">
        <v>196</v>
      </c>
      <c r="B210" s="34" t="s">
        <v>118</v>
      </c>
    </row>
    <row r="211" spans="1:4" x14ac:dyDescent="0.25">
      <c r="A211" t="s">
        <v>197</v>
      </c>
      <c r="B211" s="34" t="s">
        <v>118</v>
      </c>
    </row>
    <row r="213" spans="1:4" ht="69.95" customHeight="1" x14ac:dyDescent="0.25">
      <c r="A213" s="72" t="s">
        <v>207</v>
      </c>
      <c r="B213" s="72" t="s">
        <v>208</v>
      </c>
      <c r="C213" s="72" t="s">
        <v>5</v>
      </c>
      <c r="D213" s="72" t="s">
        <v>6</v>
      </c>
    </row>
    <row r="214" spans="1:4" ht="69.95" customHeight="1" x14ac:dyDescent="0.25">
      <c r="A214" s="72" t="s">
        <v>2045</v>
      </c>
      <c r="B214" s="72"/>
      <c r="C214" s="72" t="s">
        <v>62</v>
      </c>
      <c r="D214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H78"/>
  <sheetViews>
    <sheetView showGridLines="0" workbookViewId="0">
      <pane ySplit="4" topLeftCell="A35" activePane="bottomLeft" state="frozen"/>
      <selection pane="bottomLeft" activeCell="C45" sqref="C4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4" t="s">
        <v>2046</v>
      </c>
      <c r="B1" s="75"/>
      <c r="C1" s="75"/>
      <c r="D1" s="75"/>
      <c r="E1" s="75"/>
      <c r="F1" s="75"/>
      <c r="G1" s="76"/>
      <c r="H1" s="51" t="str">
        <f>HYPERLINK("[EDEL_Portfolio Monthly Notes 31-Dec-2023.xlsx]Index!A1","Index")</f>
        <v>Index</v>
      </c>
    </row>
    <row r="2" spans="1:8" ht="19.5" customHeight="1" x14ac:dyDescent="0.25">
      <c r="A2" s="74" t="s">
        <v>2047</v>
      </c>
      <c r="B2" s="75"/>
      <c r="C2" s="75"/>
      <c r="D2" s="75"/>
      <c r="E2" s="75"/>
      <c r="F2" s="75"/>
      <c r="G2" s="76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1148</v>
      </c>
      <c r="B7" s="30"/>
      <c r="C7" s="30"/>
      <c r="D7" s="13"/>
      <c r="E7" s="14"/>
      <c r="F7" s="15"/>
      <c r="G7" s="15"/>
    </row>
    <row r="8" spans="1:8" x14ac:dyDescent="0.25">
      <c r="A8" s="12" t="s">
        <v>1184</v>
      </c>
      <c r="B8" s="30" t="s">
        <v>1185</v>
      </c>
      <c r="C8" s="30" t="s">
        <v>1154</v>
      </c>
      <c r="D8" s="13">
        <v>342582</v>
      </c>
      <c r="E8" s="14">
        <v>5855.58</v>
      </c>
      <c r="F8" s="15">
        <v>8.6199999999999999E-2</v>
      </c>
      <c r="G8" s="15"/>
    </row>
    <row r="9" spans="1:8" x14ac:dyDescent="0.25">
      <c r="A9" s="12" t="s">
        <v>1173</v>
      </c>
      <c r="B9" s="30" t="s">
        <v>1174</v>
      </c>
      <c r="C9" s="30" t="s">
        <v>1154</v>
      </c>
      <c r="D9" s="13">
        <v>530874</v>
      </c>
      <c r="E9" s="14">
        <v>5290.69</v>
      </c>
      <c r="F9" s="15">
        <v>7.7899999999999997E-2</v>
      </c>
      <c r="G9" s="15"/>
    </row>
    <row r="10" spans="1:8" x14ac:dyDescent="0.25">
      <c r="A10" s="12" t="s">
        <v>1447</v>
      </c>
      <c r="B10" s="30" t="s">
        <v>1448</v>
      </c>
      <c r="C10" s="30" t="s">
        <v>1449</v>
      </c>
      <c r="D10" s="13">
        <v>128534</v>
      </c>
      <c r="E10" s="14">
        <v>4532.1099999999997</v>
      </c>
      <c r="F10" s="15">
        <v>6.6699999999999995E-2</v>
      </c>
      <c r="G10" s="15"/>
    </row>
    <row r="11" spans="1:8" x14ac:dyDescent="0.25">
      <c r="A11" s="12" t="s">
        <v>1326</v>
      </c>
      <c r="B11" s="30" t="s">
        <v>1327</v>
      </c>
      <c r="C11" s="30" t="s">
        <v>1208</v>
      </c>
      <c r="D11" s="13">
        <v>116440</v>
      </c>
      <c r="E11" s="14">
        <v>4417.03</v>
      </c>
      <c r="F11" s="15">
        <v>6.5000000000000002E-2</v>
      </c>
      <c r="G11" s="15"/>
    </row>
    <row r="12" spans="1:8" x14ac:dyDescent="0.25">
      <c r="A12" s="12" t="s">
        <v>1167</v>
      </c>
      <c r="B12" s="30" t="s">
        <v>1168</v>
      </c>
      <c r="C12" s="30" t="s">
        <v>1169</v>
      </c>
      <c r="D12" s="13">
        <v>138295</v>
      </c>
      <c r="E12" s="14">
        <v>3574.86</v>
      </c>
      <c r="F12" s="15">
        <v>5.2600000000000001E-2</v>
      </c>
      <c r="G12" s="15"/>
    </row>
    <row r="13" spans="1:8" x14ac:dyDescent="0.25">
      <c r="A13" s="12" t="s">
        <v>1345</v>
      </c>
      <c r="B13" s="30" t="s">
        <v>1346</v>
      </c>
      <c r="C13" s="30" t="s">
        <v>1347</v>
      </c>
      <c r="D13" s="13">
        <v>98098</v>
      </c>
      <c r="E13" s="14">
        <v>2996.84</v>
      </c>
      <c r="F13" s="15">
        <v>4.41E-2</v>
      </c>
      <c r="G13" s="15"/>
    </row>
    <row r="14" spans="1:8" x14ac:dyDescent="0.25">
      <c r="A14" s="12" t="s">
        <v>1361</v>
      </c>
      <c r="B14" s="30" t="s">
        <v>1362</v>
      </c>
      <c r="C14" s="30" t="s">
        <v>1183</v>
      </c>
      <c r="D14" s="13">
        <v>1534754</v>
      </c>
      <c r="E14" s="14">
        <v>2827.02</v>
      </c>
      <c r="F14" s="15">
        <v>4.1599999999999998E-2</v>
      </c>
      <c r="G14" s="15"/>
    </row>
    <row r="15" spans="1:8" x14ac:dyDescent="0.25">
      <c r="A15" s="12" t="s">
        <v>1825</v>
      </c>
      <c r="B15" s="30" t="s">
        <v>1826</v>
      </c>
      <c r="C15" s="30" t="s">
        <v>1208</v>
      </c>
      <c r="D15" s="13">
        <v>35663</v>
      </c>
      <c r="E15" s="14">
        <v>2635.28</v>
      </c>
      <c r="F15" s="15">
        <v>3.8800000000000001E-2</v>
      </c>
      <c r="G15" s="15"/>
    </row>
    <row r="16" spans="1:8" x14ac:dyDescent="0.25">
      <c r="A16" s="12" t="s">
        <v>1189</v>
      </c>
      <c r="B16" s="30" t="s">
        <v>1190</v>
      </c>
      <c r="C16" s="30" t="s">
        <v>1154</v>
      </c>
      <c r="D16" s="13">
        <v>385469</v>
      </c>
      <c r="E16" s="14">
        <v>2474.9</v>
      </c>
      <c r="F16" s="15">
        <v>3.6400000000000002E-2</v>
      </c>
      <c r="G16" s="15"/>
    </row>
    <row r="17" spans="1:7" x14ac:dyDescent="0.25">
      <c r="A17" s="12" t="s">
        <v>1888</v>
      </c>
      <c r="B17" s="30" t="s">
        <v>1889</v>
      </c>
      <c r="C17" s="30" t="s">
        <v>1280</v>
      </c>
      <c r="D17" s="13">
        <v>75565</v>
      </c>
      <c r="E17" s="14">
        <v>2455.4499999999998</v>
      </c>
      <c r="F17" s="15">
        <v>3.6200000000000003E-2</v>
      </c>
      <c r="G17" s="15"/>
    </row>
    <row r="18" spans="1:7" x14ac:dyDescent="0.25">
      <c r="A18" s="12" t="s">
        <v>1216</v>
      </c>
      <c r="B18" s="30" t="s">
        <v>1217</v>
      </c>
      <c r="C18" s="30" t="s">
        <v>1218</v>
      </c>
      <c r="D18" s="13">
        <v>493797</v>
      </c>
      <c r="E18" s="14">
        <v>2281.84</v>
      </c>
      <c r="F18" s="15">
        <v>3.3599999999999998E-2</v>
      </c>
      <c r="G18" s="15"/>
    </row>
    <row r="19" spans="1:7" x14ac:dyDescent="0.25">
      <c r="A19" s="12" t="s">
        <v>1817</v>
      </c>
      <c r="B19" s="30" t="s">
        <v>1818</v>
      </c>
      <c r="C19" s="30" t="s">
        <v>1259</v>
      </c>
      <c r="D19" s="13">
        <v>21558</v>
      </c>
      <c r="E19" s="14">
        <v>2264.25</v>
      </c>
      <c r="F19" s="15">
        <v>3.3300000000000003E-2</v>
      </c>
      <c r="G19" s="15"/>
    </row>
    <row r="20" spans="1:7" x14ac:dyDescent="0.25">
      <c r="A20" s="12" t="s">
        <v>1199</v>
      </c>
      <c r="B20" s="30" t="s">
        <v>1200</v>
      </c>
      <c r="C20" s="30" t="s">
        <v>1154</v>
      </c>
      <c r="D20" s="13">
        <v>188278</v>
      </c>
      <c r="E20" s="14">
        <v>2075.39</v>
      </c>
      <c r="F20" s="15">
        <v>3.0599999999999999E-2</v>
      </c>
      <c r="G20" s="15"/>
    </row>
    <row r="21" spans="1:7" x14ac:dyDescent="0.25">
      <c r="A21" s="12" t="s">
        <v>1283</v>
      </c>
      <c r="B21" s="30" t="s">
        <v>1284</v>
      </c>
      <c r="C21" s="30" t="s">
        <v>1237</v>
      </c>
      <c r="D21" s="13">
        <v>26994</v>
      </c>
      <c r="E21" s="14">
        <v>1978.05</v>
      </c>
      <c r="F21" s="15">
        <v>2.9100000000000001E-2</v>
      </c>
      <c r="G21" s="15"/>
    </row>
    <row r="22" spans="1:7" x14ac:dyDescent="0.25">
      <c r="A22" s="12" t="s">
        <v>1271</v>
      </c>
      <c r="B22" s="30" t="s">
        <v>1272</v>
      </c>
      <c r="C22" s="30" t="s">
        <v>1208</v>
      </c>
      <c r="D22" s="13">
        <v>30751</v>
      </c>
      <c r="E22" s="14">
        <v>1929.44</v>
      </c>
      <c r="F22" s="15">
        <v>2.8400000000000002E-2</v>
      </c>
      <c r="G22" s="15"/>
    </row>
    <row r="23" spans="1:7" x14ac:dyDescent="0.25">
      <c r="A23" s="12" t="s">
        <v>1308</v>
      </c>
      <c r="B23" s="30" t="s">
        <v>1309</v>
      </c>
      <c r="C23" s="30" t="s">
        <v>1166</v>
      </c>
      <c r="D23" s="13">
        <v>92204</v>
      </c>
      <c r="E23" s="14">
        <v>1867.87</v>
      </c>
      <c r="F23" s="15">
        <v>2.75E-2</v>
      </c>
      <c r="G23" s="15"/>
    </row>
    <row r="24" spans="1:7" x14ac:dyDescent="0.25">
      <c r="A24" s="12" t="s">
        <v>1396</v>
      </c>
      <c r="B24" s="30" t="s">
        <v>1397</v>
      </c>
      <c r="C24" s="30" t="s">
        <v>1243</v>
      </c>
      <c r="D24" s="13">
        <v>148034</v>
      </c>
      <c r="E24" s="14">
        <v>1864.41</v>
      </c>
      <c r="F24" s="15">
        <v>2.75E-2</v>
      </c>
      <c r="G24" s="15"/>
    </row>
    <row r="25" spans="1:7" x14ac:dyDescent="0.25">
      <c r="A25" s="12" t="s">
        <v>1864</v>
      </c>
      <c r="B25" s="30" t="s">
        <v>1865</v>
      </c>
      <c r="C25" s="30" t="s">
        <v>1237</v>
      </c>
      <c r="D25" s="13">
        <v>134117</v>
      </c>
      <c r="E25" s="14">
        <v>1689.61</v>
      </c>
      <c r="F25" s="15">
        <v>2.4899999999999999E-2</v>
      </c>
      <c r="G25" s="15"/>
    </row>
    <row r="26" spans="1:7" x14ac:dyDescent="0.25">
      <c r="A26" s="12" t="s">
        <v>1219</v>
      </c>
      <c r="B26" s="30" t="s">
        <v>1220</v>
      </c>
      <c r="C26" s="30" t="s">
        <v>1221</v>
      </c>
      <c r="D26" s="13">
        <v>516611</v>
      </c>
      <c r="E26" s="14">
        <v>1607.44</v>
      </c>
      <c r="F26" s="15">
        <v>2.3699999999999999E-2</v>
      </c>
      <c r="G26" s="15"/>
    </row>
    <row r="27" spans="1:7" x14ac:dyDescent="0.25">
      <c r="A27" s="12" t="s">
        <v>1164</v>
      </c>
      <c r="B27" s="30" t="s">
        <v>1165</v>
      </c>
      <c r="C27" s="30" t="s">
        <v>1166</v>
      </c>
      <c r="D27" s="13">
        <v>190986</v>
      </c>
      <c r="E27" s="14">
        <v>1489.6</v>
      </c>
      <c r="F27" s="15">
        <v>2.1899999999999999E-2</v>
      </c>
      <c r="G27" s="15"/>
    </row>
    <row r="28" spans="1:7" x14ac:dyDescent="0.25">
      <c r="A28" s="12" t="s">
        <v>1332</v>
      </c>
      <c r="B28" s="30" t="s">
        <v>1333</v>
      </c>
      <c r="C28" s="30" t="s">
        <v>1334</v>
      </c>
      <c r="D28" s="13">
        <v>1399049</v>
      </c>
      <c r="E28" s="14">
        <v>1426.33</v>
      </c>
      <c r="F28" s="15">
        <v>2.1000000000000001E-2</v>
      </c>
      <c r="G28" s="15"/>
    </row>
    <row r="29" spans="1:7" x14ac:dyDescent="0.25">
      <c r="A29" s="12" t="s">
        <v>1289</v>
      </c>
      <c r="B29" s="30" t="s">
        <v>1290</v>
      </c>
      <c r="C29" s="30" t="s">
        <v>1266</v>
      </c>
      <c r="D29" s="13">
        <v>21659</v>
      </c>
      <c r="E29" s="14">
        <v>1422.29</v>
      </c>
      <c r="F29" s="15">
        <v>2.0899999999999998E-2</v>
      </c>
      <c r="G29" s="15"/>
    </row>
    <row r="30" spans="1:7" x14ac:dyDescent="0.25">
      <c r="A30" s="12" t="s">
        <v>1306</v>
      </c>
      <c r="B30" s="30" t="s">
        <v>1307</v>
      </c>
      <c r="C30" s="30" t="s">
        <v>1157</v>
      </c>
      <c r="D30" s="13">
        <v>26061</v>
      </c>
      <c r="E30" s="14">
        <v>1218.31</v>
      </c>
      <c r="F30" s="15">
        <v>1.7899999999999999E-2</v>
      </c>
      <c r="G30" s="15"/>
    </row>
    <row r="31" spans="1:7" x14ac:dyDescent="0.25">
      <c r="A31" s="12" t="s">
        <v>1411</v>
      </c>
      <c r="B31" s="30" t="s">
        <v>1412</v>
      </c>
      <c r="C31" s="30" t="s">
        <v>1319</v>
      </c>
      <c r="D31" s="13">
        <v>168776</v>
      </c>
      <c r="E31" s="14">
        <v>1183.8800000000001</v>
      </c>
      <c r="F31" s="15">
        <v>1.7399999999999999E-2</v>
      </c>
      <c r="G31" s="15"/>
    </row>
    <row r="32" spans="1:7" x14ac:dyDescent="0.25">
      <c r="A32" s="12" t="s">
        <v>1503</v>
      </c>
      <c r="B32" s="30" t="s">
        <v>1504</v>
      </c>
      <c r="C32" s="30" t="s">
        <v>1249</v>
      </c>
      <c r="D32" s="13">
        <v>58670</v>
      </c>
      <c r="E32" s="14">
        <v>1181.23</v>
      </c>
      <c r="F32" s="15">
        <v>1.7399999999999999E-2</v>
      </c>
      <c r="G32" s="15"/>
    </row>
    <row r="33" spans="1:7" x14ac:dyDescent="0.25">
      <c r="A33" s="12" t="s">
        <v>1774</v>
      </c>
      <c r="B33" s="30" t="s">
        <v>1775</v>
      </c>
      <c r="C33" s="30" t="s">
        <v>1266</v>
      </c>
      <c r="D33" s="13">
        <v>90098</v>
      </c>
      <c r="E33" s="14">
        <v>1172.81</v>
      </c>
      <c r="F33" s="15">
        <v>1.7299999999999999E-2</v>
      </c>
      <c r="G33" s="15"/>
    </row>
    <row r="34" spans="1:7" x14ac:dyDescent="0.25">
      <c r="A34" s="12" t="s">
        <v>1435</v>
      </c>
      <c r="B34" s="30" t="s">
        <v>1436</v>
      </c>
      <c r="C34" s="30" t="s">
        <v>1266</v>
      </c>
      <c r="D34" s="13">
        <v>30940</v>
      </c>
      <c r="E34" s="14">
        <v>1137.18</v>
      </c>
      <c r="F34" s="15">
        <v>1.67E-2</v>
      </c>
      <c r="G34" s="15"/>
    </row>
    <row r="35" spans="1:7" x14ac:dyDescent="0.25">
      <c r="A35" s="12" t="s">
        <v>1287</v>
      </c>
      <c r="B35" s="30" t="s">
        <v>1288</v>
      </c>
      <c r="C35" s="30" t="s">
        <v>1166</v>
      </c>
      <c r="D35" s="13">
        <v>24307</v>
      </c>
      <c r="E35" s="14">
        <v>1007.16</v>
      </c>
      <c r="F35" s="15">
        <v>1.4800000000000001E-2</v>
      </c>
      <c r="G35" s="15"/>
    </row>
    <row r="36" spans="1:7" x14ac:dyDescent="0.25">
      <c r="A36" s="12" t="s">
        <v>1429</v>
      </c>
      <c r="B36" s="30" t="s">
        <v>1430</v>
      </c>
      <c r="C36" s="30" t="s">
        <v>1280</v>
      </c>
      <c r="D36" s="13">
        <v>43713</v>
      </c>
      <c r="E36" s="14">
        <v>833.85</v>
      </c>
      <c r="F36" s="15">
        <v>1.23E-2</v>
      </c>
      <c r="G36" s="15"/>
    </row>
    <row r="37" spans="1:7" x14ac:dyDescent="0.25">
      <c r="A37" s="12" t="s">
        <v>1770</v>
      </c>
      <c r="B37" s="30" t="s">
        <v>1771</v>
      </c>
      <c r="C37" s="30" t="s">
        <v>1154</v>
      </c>
      <c r="D37" s="13">
        <v>129043</v>
      </c>
      <c r="E37" s="14">
        <v>543.14</v>
      </c>
      <c r="F37" s="15">
        <v>8.0000000000000002E-3</v>
      </c>
      <c r="G37" s="15"/>
    </row>
    <row r="38" spans="1:7" x14ac:dyDescent="0.25">
      <c r="A38" s="16" t="s">
        <v>126</v>
      </c>
      <c r="B38" s="31"/>
      <c r="C38" s="31"/>
      <c r="D38" s="17"/>
      <c r="E38" s="37">
        <v>67233.84</v>
      </c>
      <c r="F38" s="38">
        <v>0.98970000000000002</v>
      </c>
      <c r="G38" s="20"/>
    </row>
    <row r="39" spans="1:7" x14ac:dyDescent="0.25">
      <c r="A39" s="16" t="s">
        <v>1527</v>
      </c>
      <c r="B39" s="30"/>
      <c r="C39" s="30"/>
      <c r="D39" s="13"/>
      <c r="E39" s="14"/>
      <c r="F39" s="15"/>
      <c r="G39" s="15"/>
    </row>
    <row r="40" spans="1:7" x14ac:dyDescent="0.25">
      <c r="A40" s="16" t="s">
        <v>126</v>
      </c>
      <c r="B40" s="30"/>
      <c r="C40" s="30"/>
      <c r="D40" s="13"/>
      <c r="E40" s="39" t="s">
        <v>118</v>
      </c>
      <c r="F40" s="40" t="s">
        <v>118</v>
      </c>
      <c r="G40" s="15"/>
    </row>
    <row r="41" spans="1:7" x14ac:dyDescent="0.25">
      <c r="A41" s="21" t="s">
        <v>158</v>
      </c>
      <c r="B41" s="32"/>
      <c r="C41" s="32"/>
      <c r="D41" s="22"/>
      <c r="E41" s="27">
        <v>67233.84</v>
      </c>
      <c r="F41" s="28">
        <v>0.98970000000000002</v>
      </c>
      <c r="G41" s="20"/>
    </row>
    <row r="42" spans="1:7" x14ac:dyDescent="0.25">
      <c r="A42" s="12"/>
      <c r="B42" s="30"/>
      <c r="C42" s="30"/>
      <c r="D42" s="13"/>
      <c r="E42" s="14"/>
      <c r="F42" s="15"/>
      <c r="G42" s="15"/>
    </row>
    <row r="43" spans="1:7" x14ac:dyDescent="0.25">
      <c r="A43" s="12"/>
      <c r="B43" s="30"/>
      <c r="C43" s="30"/>
      <c r="D43" s="13"/>
      <c r="E43" s="14"/>
      <c r="F43" s="15"/>
      <c r="G43" s="15"/>
    </row>
    <row r="44" spans="1:7" x14ac:dyDescent="0.25">
      <c r="A44" s="16" t="s">
        <v>162</v>
      </c>
      <c r="B44" s="30"/>
      <c r="C44" s="30"/>
      <c r="D44" s="13"/>
      <c r="E44" s="14"/>
      <c r="F44" s="15"/>
      <c r="G44" s="15"/>
    </row>
    <row r="45" spans="1:7" x14ac:dyDescent="0.25">
      <c r="A45" s="12" t="s">
        <v>163</v>
      </c>
      <c r="B45" s="30"/>
      <c r="C45" s="30"/>
      <c r="D45" s="13"/>
      <c r="E45" s="14">
        <v>688.62</v>
      </c>
      <c r="F45" s="15">
        <v>1.01E-2</v>
      </c>
      <c r="G45" s="15">
        <v>6.7793000000000006E-2</v>
      </c>
    </row>
    <row r="46" spans="1:7" x14ac:dyDescent="0.25">
      <c r="A46" s="16" t="s">
        <v>126</v>
      </c>
      <c r="B46" s="31"/>
      <c r="C46" s="31"/>
      <c r="D46" s="17"/>
      <c r="E46" s="37">
        <v>688.62</v>
      </c>
      <c r="F46" s="38">
        <v>1.01E-2</v>
      </c>
      <c r="G46" s="20"/>
    </row>
    <row r="47" spans="1:7" x14ac:dyDescent="0.25">
      <c r="A47" s="12"/>
      <c r="B47" s="30"/>
      <c r="C47" s="30"/>
      <c r="D47" s="13"/>
      <c r="E47" s="14"/>
      <c r="F47" s="15"/>
      <c r="G47" s="15"/>
    </row>
    <row r="48" spans="1:7" x14ac:dyDescent="0.25">
      <c r="A48" s="21" t="s">
        <v>158</v>
      </c>
      <c r="B48" s="32"/>
      <c r="C48" s="32"/>
      <c r="D48" s="22"/>
      <c r="E48" s="18">
        <v>688.62</v>
      </c>
      <c r="F48" s="19">
        <v>1.01E-2</v>
      </c>
      <c r="G48" s="20"/>
    </row>
    <row r="49" spans="1:7" x14ac:dyDescent="0.25">
      <c r="A49" s="12" t="s">
        <v>164</v>
      </c>
      <c r="B49" s="30"/>
      <c r="C49" s="30"/>
      <c r="D49" s="13"/>
      <c r="E49" s="14">
        <v>0.38369890000000001</v>
      </c>
      <c r="F49" s="15">
        <v>5.0000000000000004E-6</v>
      </c>
      <c r="G49" s="15"/>
    </row>
    <row r="50" spans="1:7" x14ac:dyDescent="0.25">
      <c r="A50" s="12" t="s">
        <v>165</v>
      </c>
      <c r="B50" s="30"/>
      <c r="C50" s="30"/>
      <c r="D50" s="13"/>
      <c r="E50" s="23">
        <v>-9.9236988999999998</v>
      </c>
      <c r="F50" s="15">
        <v>1.95E-4</v>
      </c>
      <c r="G50" s="15">
        <v>6.7793000000000006E-2</v>
      </c>
    </row>
    <row r="51" spans="1:7" x14ac:dyDescent="0.25">
      <c r="A51" s="25" t="s">
        <v>166</v>
      </c>
      <c r="B51" s="33"/>
      <c r="C51" s="33"/>
      <c r="D51" s="26"/>
      <c r="E51" s="27">
        <v>67912.92</v>
      </c>
      <c r="F51" s="28">
        <v>1</v>
      </c>
      <c r="G51" s="28"/>
    </row>
    <row r="56" spans="1:7" x14ac:dyDescent="0.25">
      <c r="A56" s="1" t="s">
        <v>169</v>
      </c>
    </row>
    <row r="57" spans="1:7" x14ac:dyDescent="0.25">
      <c r="A57" s="47" t="s">
        <v>170</v>
      </c>
      <c r="B57" s="34" t="s">
        <v>118</v>
      </c>
    </row>
    <row r="58" spans="1:7" x14ac:dyDescent="0.25">
      <c r="A58" t="s">
        <v>171</v>
      </c>
    </row>
    <row r="59" spans="1:7" x14ac:dyDescent="0.25">
      <c r="A59" t="s">
        <v>172</v>
      </c>
      <c r="B59" t="s">
        <v>173</v>
      </c>
      <c r="C59" t="s">
        <v>173</v>
      </c>
    </row>
    <row r="60" spans="1:7" x14ac:dyDescent="0.25">
      <c r="B60" s="48">
        <v>45260</v>
      </c>
      <c r="C60" s="48">
        <v>45289</v>
      </c>
    </row>
    <row r="61" spans="1:7" x14ac:dyDescent="0.25">
      <c r="A61" t="s">
        <v>687</v>
      </c>
      <c r="B61">
        <v>12.553000000000001</v>
      </c>
      <c r="C61">
        <v>13.724</v>
      </c>
      <c r="E61" s="2"/>
    </row>
    <row r="62" spans="1:7" x14ac:dyDescent="0.25">
      <c r="A62" t="s">
        <v>178</v>
      </c>
      <c r="B62">
        <v>12.553000000000001</v>
      </c>
      <c r="C62">
        <v>13.723000000000001</v>
      </c>
      <c r="E62" s="2"/>
    </row>
    <row r="63" spans="1:7" x14ac:dyDescent="0.25">
      <c r="A63" t="s">
        <v>688</v>
      </c>
      <c r="B63">
        <v>12.269</v>
      </c>
      <c r="C63">
        <v>13.396000000000001</v>
      </c>
      <c r="E63" s="2"/>
    </row>
    <row r="64" spans="1:7" x14ac:dyDescent="0.25">
      <c r="A64" t="s">
        <v>652</v>
      </c>
      <c r="B64">
        <v>12.269</v>
      </c>
      <c r="C64">
        <v>13.395</v>
      </c>
      <c r="E64" s="2"/>
    </row>
    <row r="65" spans="1:5" x14ac:dyDescent="0.25">
      <c r="E65" s="2"/>
    </row>
    <row r="66" spans="1:5" x14ac:dyDescent="0.25">
      <c r="A66" t="s">
        <v>188</v>
      </c>
      <c r="B66" s="34" t="s">
        <v>118</v>
      </c>
    </row>
    <row r="67" spans="1:5" x14ac:dyDescent="0.25">
      <c r="A67" t="s">
        <v>189</v>
      </c>
      <c r="B67" s="34" t="s">
        <v>118</v>
      </c>
    </row>
    <row r="68" spans="1:5" ht="30" customHeight="1" x14ac:dyDescent="0.25">
      <c r="A68" s="47" t="s">
        <v>190</v>
      </c>
      <c r="B68" s="34" t="s">
        <v>118</v>
      </c>
    </row>
    <row r="69" spans="1:5" ht="30" customHeight="1" x14ac:dyDescent="0.25">
      <c r="A69" s="47" t="s">
        <v>191</v>
      </c>
      <c r="B69" s="34" t="s">
        <v>118</v>
      </c>
    </row>
    <row r="70" spans="1:5" x14ac:dyDescent="0.25">
      <c r="A70" t="s">
        <v>1760</v>
      </c>
      <c r="B70" s="49">
        <v>0.45795999999999998</v>
      </c>
    </row>
    <row r="71" spans="1:5" ht="45" customHeight="1" x14ac:dyDescent="0.25">
      <c r="A71" s="47" t="s">
        <v>193</v>
      </c>
      <c r="B71" s="34" t="s">
        <v>118</v>
      </c>
    </row>
    <row r="72" spans="1:5" ht="30" customHeight="1" x14ac:dyDescent="0.25">
      <c r="A72" s="47" t="s">
        <v>194</v>
      </c>
      <c r="B72" s="34" t="s">
        <v>118</v>
      </c>
    </row>
    <row r="73" spans="1:5" ht="30" customHeight="1" x14ac:dyDescent="0.25">
      <c r="A73" s="47" t="s">
        <v>195</v>
      </c>
      <c r="B73" s="34" t="s">
        <v>118</v>
      </c>
    </row>
    <row r="74" spans="1:5" x14ac:dyDescent="0.25">
      <c r="A74" t="s">
        <v>196</v>
      </c>
      <c r="B74" s="34" t="s">
        <v>118</v>
      </c>
    </row>
    <row r="75" spans="1:5" x14ac:dyDescent="0.25">
      <c r="A75" t="s">
        <v>197</v>
      </c>
      <c r="B75" s="34" t="s">
        <v>118</v>
      </c>
    </row>
    <row r="77" spans="1:5" ht="69.95" customHeight="1" x14ac:dyDescent="0.25">
      <c r="A77" s="72" t="s">
        <v>207</v>
      </c>
      <c r="B77" s="72" t="s">
        <v>208</v>
      </c>
      <c r="C77" s="72" t="s">
        <v>5</v>
      </c>
      <c r="D77" s="72" t="s">
        <v>6</v>
      </c>
    </row>
    <row r="78" spans="1:5" ht="69.95" customHeight="1" x14ac:dyDescent="0.25">
      <c r="A78" s="72" t="s">
        <v>2048</v>
      </c>
      <c r="B78" s="72"/>
      <c r="C78" s="72" t="s">
        <v>55</v>
      </c>
      <c r="D78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H78"/>
  <sheetViews>
    <sheetView showGridLines="0" workbookViewId="0">
      <pane ySplit="4" topLeftCell="A17" activePane="bottomLeft" state="frozen"/>
      <selection pane="bottomLeft" activeCell="B46" sqref="B4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4" t="s">
        <v>2049</v>
      </c>
      <c r="B1" s="75"/>
      <c r="C1" s="75"/>
      <c r="D1" s="75"/>
      <c r="E1" s="75"/>
      <c r="F1" s="75"/>
      <c r="G1" s="76"/>
      <c r="H1" s="51" t="str">
        <f>HYPERLINK("[EDEL_Portfolio Monthly Notes 31-Dec-2023.xlsx]Index!A1","Index")</f>
        <v>Index</v>
      </c>
    </row>
    <row r="2" spans="1:8" ht="19.5" customHeight="1" x14ac:dyDescent="0.25">
      <c r="A2" s="74" t="s">
        <v>2050</v>
      </c>
      <c r="B2" s="75"/>
      <c r="C2" s="75"/>
      <c r="D2" s="75"/>
      <c r="E2" s="75"/>
      <c r="F2" s="75"/>
      <c r="G2" s="76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1148</v>
      </c>
      <c r="B7" s="30"/>
      <c r="C7" s="30"/>
      <c r="D7" s="13"/>
      <c r="E7" s="14"/>
      <c r="F7" s="15"/>
      <c r="G7" s="15"/>
    </row>
    <row r="8" spans="1:8" x14ac:dyDescent="0.25">
      <c r="A8" s="12" t="s">
        <v>1471</v>
      </c>
      <c r="B8" s="30" t="s">
        <v>1472</v>
      </c>
      <c r="C8" s="30" t="s">
        <v>1473</v>
      </c>
      <c r="D8" s="13">
        <v>362</v>
      </c>
      <c r="E8" s="14">
        <v>96.22</v>
      </c>
      <c r="F8" s="15">
        <v>5.0999999999999997E-2</v>
      </c>
      <c r="G8" s="15"/>
    </row>
    <row r="9" spans="1:8" x14ac:dyDescent="0.25">
      <c r="A9" s="12" t="s">
        <v>1352</v>
      </c>
      <c r="B9" s="30" t="s">
        <v>1353</v>
      </c>
      <c r="C9" s="30" t="s">
        <v>1218</v>
      </c>
      <c r="D9" s="13">
        <v>3581</v>
      </c>
      <c r="E9" s="14">
        <v>95.4</v>
      </c>
      <c r="F9" s="15">
        <v>5.0500000000000003E-2</v>
      </c>
      <c r="G9" s="15"/>
    </row>
    <row r="10" spans="1:8" x14ac:dyDescent="0.25">
      <c r="A10" s="12" t="s">
        <v>1250</v>
      </c>
      <c r="B10" s="30" t="s">
        <v>1251</v>
      </c>
      <c r="C10" s="30" t="s">
        <v>1252</v>
      </c>
      <c r="D10" s="13">
        <v>25286</v>
      </c>
      <c r="E10" s="14">
        <v>95.08</v>
      </c>
      <c r="F10" s="15">
        <v>5.04E-2</v>
      </c>
      <c r="G10" s="15"/>
    </row>
    <row r="11" spans="1:8" x14ac:dyDescent="0.25">
      <c r="A11" s="12" t="s">
        <v>1184</v>
      </c>
      <c r="B11" s="30" t="s">
        <v>1185</v>
      </c>
      <c r="C11" s="30" t="s">
        <v>1154</v>
      </c>
      <c r="D11" s="13">
        <v>5501</v>
      </c>
      <c r="E11" s="14">
        <v>94.03</v>
      </c>
      <c r="F11" s="15">
        <v>4.9799999999999997E-2</v>
      </c>
      <c r="G11" s="15"/>
    </row>
    <row r="12" spans="1:8" x14ac:dyDescent="0.25">
      <c r="A12" s="12" t="s">
        <v>1216</v>
      </c>
      <c r="B12" s="30" t="s">
        <v>1217</v>
      </c>
      <c r="C12" s="30" t="s">
        <v>1218</v>
      </c>
      <c r="D12" s="13">
        <v>20278</v>
      </c>
      <c r="E12" s="14">
        <v>93.7</v>
      </c>
      <c r="F12" s="15">
        <v>4.9599999999999998E-2</v>
      </c>
      <c r="G12" s="15"/>
    </row>
    <row r="13" spans="1:8" x14ac:dyDescent="0.25">
      <c r="A13" s="12" t="s">
        <v>1459</v>
      </c>
      <c r="B13" s="30" t="s">
        <v>1460</v>
      </c>
      <c r="C13" s="30" t="s">
        <v>1266</v>
      </c>
      <c r="D13" s="13">
        <v>2736</v>
      </c>
      <c r="E13" s="14">
        <v>93.09</v>
      </c>
      <c r="F13" s="15">
        <v>4.9299999999999997E-2</v>
      </c>
      <c r="G13" s="15"/>
    </row>
    <row r="14" spans="1:8" x14ac:dyDescent="0.25">
      <c r="A14" s="12" t="s">
        <v>1501</v>
      </c>
      <c r="B14" s="30" t="s">
        <v>1502</v>
      </c>
      <c r="C14" s="30" t="s">
        <v>1208</v>
      </c>
      <c r="D14" s="13">
        <v>6334</v>
      </c>
      <c r="E14" s="14">
        <v>92.86</v>
      </c>
      <c r="F14" s="15">
        <v>4.9200000000000001E-2</v>
      </c>
      <c r="G14" s="15"/>
    </row>
    <row r="15" spans="1:8" x14ac:dyDescent="0.25">
      <c r="A15" s="12" t="s">
        <v>1326</v>
      </c>
      <c r="B15" s="30" t="s">
        <v>1327</v>
      </c>
      <c r="C15" s="30" t="s">
        <v>1208</v>
      </c>
      <c r="D15" s="13">
        <v>2439</v>
      </c>
      <c r="E15" s="14">
        <v>92.52</v>
      </c>
      <c r="F15" s="15">
        <v>4.9000000000000002E-2</v>
      </c>
      <c r="G15" s="15"/>
    </row>
    <row r="16" spans="1:8" x14ac:dyDescent="0.25">
      <c r="A16" s="12" t="s">
        <v>1222</v>
      </c>
      <c r="B16" s="30" t="s">
        <v>1223</v>
      </c>
      <c r="C16" s="30" t="s">
        <v>1208</v>
      </c>
      <c r="D16" s="13">
        <v>5995</v>
      </c>
      <c r="E16" s="14">
        <v>92.5</v>
      </c>
      <c r="F16" s="15">
        <v>4.9000000000000002E-2</v>
      </c>
      <c r="G16" s="15"/>
    </row>
    <row r="17" spans="1:7" x14ac:dyDescent="0.25">
      <c r="A17" s="12" t="s">
        <v>1764</v>
      </c>
      <c r="B17" s="30" t="s">
        <v>1765</v>
      </c>
      <c r="C17" s="30" t="s">
        <v>1473</v>
      </c>
      <c r="D17" s="13">
        <v>1455</v>
      </c>
      <c r="E17" s="14">
        <v>77.67</v>
      </c>
      <c r="F17" s="15">
        <v>4.1099999999999998E-2</v>
      </c>
      <c r="G17" s="15"/>
    </row>
    <row r="18" spans="1:7" x14ac:dyDescent="0.25">
      <c r="A18" s="12" t="s">
        <v>1394</v>
      </c>
      <c r="B18" s="30" t="s">
        <v>1395</v>
      </c>
      <c r="C18" s="30" t="s">
        <v>1166</v>
      </c>
      <c r="D18" s="13">
        <v>683</v>
      </c>
      <c r="E18" s="14">
        <v>70.37</v>
      </c>
      <c r="F18" s="15">
        <v>3.73E-2</v>
      </c>
      <c r="G18" s="15"/>
    </row>
    <row r="19" spans="1:7" x14ac:dyDescent="0.25">
      <c r="A19" s="12" t="s">
        <v>1776</v>
      </c>
      <c r="B19" s="30" t="s">
        <v>1777</v>
      </c>
      <c r="C19" s="30" t="s">
        <v>1371</v>
      </c>
      <c r="D19" s="13">
        <v>2729</v>
      </c>
      <c r="E19" s="14">
        <v>69.040000000000006</v>
      </c>
      <c r="F19" s="15">
        <v>3.6600000000000001E-2</v>
      </c>
      <c r="G19" s="15"/>
    </row>
    <row r="20" spans="1:7" x14ac:dyDescent="0.25">
      <c r="A20" s="12" t="s">
        <v>1860</v>
      </c>
      <c r="B20" s="30" t="s">
        <v>1861</v>
      </c>
      <c r="C20" s="30" t="s">
        <v>1166</v>
      </c>
      <c r="D20" s="13">
        <v>940</v>
      </c>
      <c r="E20" s="14">
        <v>63.89</v>
      </c>
      <c r="F20" s="15">
        <v>3.3799999999999997E-2</v>
      </c>
      <c r="G20" s="15"/>
    </row>
    <row r="21" spans="1:7" x14ac:dyDescent="0.25">
      <c r="A21" s="12" t="s">
        <v>1417</v>
      </c>
      <c r="B21" s="30" t="s">
        <v>1418</v>
      </c>
      <c r="C21" s="30" t="s">
        <v>1208</v>
      </c>
      <c r="D21" s="13">
        <v>4669</v>
      </c>
      <c r="E21" s="14">
        <v>59.42</v>
      </c>
      <c r="F21" s="15">
        <v>3.15E-2</v>
      </c>
      <c r="G21" s="15"/>
    </row>
    <row r="22" spans="1:7" x14ac:dyDescent="0.25">
      <c r="A22" s="12" t="s">
        <v>1361</v>
      </c>
      <c r="B22" s="30" t="s">
        <v>1362</v>
      </c>
      <c r="C22" s="30" t="s">
        <v>1183</v>
      </c>
      <c r="D22" s="13">
        <v>31643</v>
      </c>
      <c r="E22" s="14">
        <v>58.29</v>
      </c>
      <c r="F22" s="15">
        <v>3.09E-2</v>
      </c>
      <c r="G22" s="15"/>
    </row>
    <row r="23" spans="1:7" x14ac:dyDescent="0.25">
      <c r="A23" s="12" t="s">
        <v>1322</v>
      </c>
      <c r="B23" s="30" t="s">
        <v>1323</v>
      </c>
      <c r="C23" s="30" t="s">
        <v>1208</v>
      </c>
      <c r="D23" s="13">
        <v>892</v>
      </c>
      <c r="E23" s="14">
        <v>56.15</v>
      </c>
      <c r="F23" s="15">
        <v>2.9700000000000001E-2</v>
      </c>
      <c r="G23" s="15"/>
    </row>
    <row r="24" spans="1:7" x14ac:dyDescent="0.25">
      <c r="A24" s="12" t="s">
        <v>1181</v>
      </c>
      <c r="B24" s="30" t="s">
        <v>1182</v>
      </c>
      <c r="C24" s="30" t="s">
        <v>1183</v>
      </c>
      <c r="D24" s="13">
        <v>1871</v>
      </c>
      <c r="E24" s="14">
        <v>52.46</v>
      </c>
      <c r="F24" s="15">
        <v>2.7799999999999998E-2</v>
      </c>
      <c r="G24" s="15"/>
    </row>
    <row r="25" spans="1:7" x14ac:dyDescent="0.25">
      <c r="A25" s="12" t="s">
        <v>1287</v>
      </c>
      <c r="B25" s="30" t="s">
        <v>1288</v>
      </c>
      <c r="C25" s="30" t="s">
        <v>1166</v>
      </c>
      <c r="D25" s="13">
        <v>1248</v>
      </c>
      <c r="E25" s="14">
        <v>51.71</v>
      </c>
      <c r="F25" s="15">
        <v>2.7400000000000001E-2</v>
      </c>
      <c r="G25" s="15"/>
    </row>
    <row r="26" spans="1:7" x14ac:dyDescent="0.25">
      <c r="A26" s="12" t="s">
        <v>1507</v>
      </c>
      <c r="B26" s="30" t="s">
        <v>1508</v>
      </c>
      <c r="C26" s="30" t="s">
        <v>1166</v>
      </c>
      <c r="D26" s="13">
        <v>1216</v>
      </c>
      <c r="E26" s="14">
        <v>50.34</v>
      </c>
      <c r="F26" s="15">
        <v>2.6700000000000002E-2</v>
      </c>
      <c r="G26" s="15"/>
    </row>
    <row r="27" spans="1:7" x14ac:dyDescent="0.25">
      <c r="A27" s="12" t="s">
        <v>1206</v>
      </c>
      <c r="B27" s="30" t="s">
        <v>1207</v>
      </c>
      <c r="C27" s="30" t="s">
        <v>1208</v>
      </c>
      <c r="D27" s="13">
        <v>10593</v>
      </c>
      <c r="E27" s="14">
        <v>49.92</v>
      </c>
      <c r="F27" s="15">
        <v>2.64E-2</v>
      </c>
      <c r="G27" s="15"/>
    </row>
    <row r="28" spans="1:7" x14ac:dyDescent="0.25">
      <c r="A28" s="12" t="s">
        <v>1443</v>
      </c>
      <c r="B28" s="30" t="s">
        <v>1444</v>
      </c>
      <c r="C28" s="30" t="s">
        <v>1442</v>
      </c>
      <c r="D28" s="13">
        <v>8407</v>
      </c>
      <c r="E28" s="14">
        <v>46.11</v>
      </c>
      <c r="F28" s="15">
        <v>2.4400000000000002E-2</v>
      </c>
      <c r="G28" s="15"/>
    </row>
    <row r="29" spans="1:7" x14ac:dyDescent="0.25">
      <c r="A29" s="12" t="s">
        <v>1328</v>
      </c>
      <c r="B29" s="30" t="s">
        <v>1329</v>
      </c>
      <c r="C29" s="30" t="s">
        <v>1243</v>
      </c>
      <c r="D29" s="13">
        <v>1154</v>
      </c>
      <c r="E29" s="14">
        <v>45.05</v>
      </c>
      <c r="F29" s="15">
        <v>2.3900000000000001E-2</v>
      </c>
      <c r="G29" s="15"/>
    </row>
    <row r="30" spans="1:7" x14ac:dyDescent="0.25">
      <c r="A30" s="12" t="s">
        <v>1499</v>
      </c>
      <c r="B30" s="30" t="s">
        <v>1500</v>
      </c>
      <c r="C30" s="30" t="s">
        <v>1356</v>
      </c>
      <c r="D30" s="13">
        <v>1638</v>
      </c>
      <c r="E30" s="14">
        <v>44.47</v>
      </c>
      <c r="F30" s="15">
        <v>2.3599999999999999E-2</v>
      </c>
      <c r="G30" s="15"/>
    </row>
    <row r="31" spans="1:7" x14ac:dyDescent="0.25">
      <c r="A31" s="12" t="s">
        <v>1196</v>
      </c>
      <c r="B31" s="30" t="s">
        <v>1197</v>
      </c>
      <c r="C31" s="30" t="s">
        <v>1198</v>
      </c>
      <c r="D31" s="13">
        <v>4839</v>
      </c>
      <c r="E31" s="14">
        <v>42.95</v>
      </c>
      <c r="F31" s="15">
        <v>2.2700000000000001E-2</v>
      </c>
      <c r="G31" s="15"/>
    </row>
    <row r="32" spans="1:7" x14ac:dyDescent="0.25">
      <c r="A32" s="12" t="s">
        <v>1772</v>
      </c>
      <c r="B32" s="30" t="s">
        <v>1773</v>
      </c>
      <c r="C32" s="30" t="s">
        <v>1371</v>
      </c>
      <c r="D32" s="13">
        <v>3553</v>
      </c>
      <c r="E32" s="14">
        <v>40.19</v>
      </c>
      <c r="F32" s="15">
        <v>2.1299999999999999E-2</v>
      </c>
      <c r="G32" s="15"/>
    </row>
    <row r="33" spans="1:7" x14ac:dyDescent="0.25">
      <c r="A33" s="12" t="s">
        <v>1335</v>
      </c>
      <c r="B33" s="30" t="s">
        <v>1336</v>
      </c>
      <c r="C33" s="30" t="s">
        <v>1266</v>
      </c>
      <c r="D33" s="13">
        <v>2896</v>
      </c>
      <c r="E33" s="14">
        <v>39.619999999999997</v>
      </c>
      <c r="F33" s="15">
        <v>2.1000000000000001E-2</v>
      </c>
      <c r="G33" s="15"/>
    </row>
    <row r="34" spans="1:7" x14ac:dyDescent="0.25">
      <c r="A34" s="12" t="s">
        <v>1369</v>
      </c>
      <c r="B34" s="30" t="s">
        <v>1370</v>
      </c>
      <c r="C34" s="30" t="s">
        <v>1371</v>
      </c>
      <c r="D34" s="13">
        <v>7099</v>
      </c>
      <c r="E34" s="14">
        <v>39.56</v>
      </c>
      <c r="F34" s="15">
        <v>2.1000000000000001E-2</v>
      </c>
      <c r="G34" s="15"/>
    </row>
    <row r="35" spans="1:7" x14ac:dyDescent="0.25">
      <c r="A35" s="12" t="s">
        <v>1493</v>
      </c>
      <c r="B35" s="30" t="s">
        <v>1494</v>
      </c>
      <c r="C35" s="30" t="s">
        <v>1334</v>
      </c>
      <c r="D35" s="13">
        <v>129</v>
      </c>
      <c r="E35" s="14">
        <v>28.64</v>
      </c>
      <c r="F35" s="15">
        <v>1.52E-2</v>
      </c>
      <c r="G35" s="15"/>
    </row>
    <row r="36" spans="1:7" x14ac:dyDescent="0.25">
      <c r="A36" s="12" t="s">
        <v>1324</v>
      </c>
      <c r="B36" s="30" t="s">
        <v>1325</v>
      </c>
      <c r="C36" s="30" t="s">
        <v>1266</v>
      </c>
      <c r="D36" s="13">
        <v>4486</v>
      </c>
      <c r="E36" s="14">
        <v>27.12</v>
      </c>
      <c r="F36" s="15">
        <v>1.44E-2</v>
      </c>
      <c r="G36" s="15"/>
    </row>
    <row r="37" spans="1:7" x14ac:dyDescent="0.25">
      <c r="A37" s="12" t="s">
        <v>2051</v>
      </c>
      <c r="B37" s="30" t="s">
        <v>2052</v>
      </c>
      <c r="C37" s="30" t="s">
        <v>1237</v>
      </c>
      <c r="D37" s="13">
        <v>1592</v>
      </c>
      <c r="E37" s="14">
        <v>23.5</v>
      </c>
      <c r="F37" s="15">
        <v>1.24E-2</v>
      </c>
      <c r="G37" s="15"/>
    </row>
    <row r="38" spans="1:7" x14ac:dyDescent="0.25">
      <c r="A38" s="16" t="s">
        <v>126</v>
      </c>
      <c r="B38" s="31"/>
      <c r="C38" s="31"/>
      <c r="D38" s="17"/>
      <c r="E38" s="37">
        <v>1881.87</v>
      </c>
      <c r="F38" s="38">
        <v>0.99690000000000001</v>
      </c>
      <c r="G38" s="20"/>
    </row>
    <row r="39" spans="1:7" x14ac:dyDescent="0.25">
      <c r="A39" s="16" t="s">
        <v>1527</v>
      </c>
      <c r="B39" s="30"/>
      <c r="C39" s="30"/>
      <c r="D39" s="13"/>
      <c r="E39" s="14"/>
      <c r="F39" s="15"/>
      <c r="G39" s="15"/>
    </row>
    <row r="40" spans="1:7" x14ac:dyDescent="0.25">
      <c r="A40" s="16" t="s">
        <v>126</v>
      </c>
      <c r="B40" s="30"/>
      <c r="C40" s="30"/>
      <c r="D40" s="13"/>
      <c r="E40" s="39" t="s">
        <v>118</v>
      </c>
      <c r="F40" s="40" t="s">
        <v>118</v>
      </c>
      <c r="G40" s="15"/>
    </row>
    <row r="41" spans="1:7" x14ac:dyDescent="0.25">
      <c r="A41" s="21" t="s">
        <v>158</v>
      </c>
      <c r="B41" s="32"/>
      <c r="C41" s="32"/>
      <c r="D41" s="22"/>
      <c r="E41" s="27">
        <v>1881.87</v>
      </c>
      <c r="F41" s="28">
        <v>0.99690000000000001</v>
      </c>
      <c r="G41" s="20"/>
    </row>
    <row r="42" spans="1:7" x14ac:dyDescent="0.25">
      <c r="A42" s="12"/>
      <c r="B42" s="30"/>
      <c r="C42" s="30"/>
      <c r="D42" s="13"/>
      <c r="E42" s="14"/>
      <c r="F42" s="15"/>
      <c r="G42" s="15"/>
    </row>
    <row r="43" spans="1:7" x14ac:dyDescent="0.25">
      <c r="A43" s="12"/>
      <c r="B43" s="30"/>
      <c r="C43" s="30"/>
      <c r="D43" s="13"/>
      <c r="E43" s="14"/>
      <c r="F43" s="15"/>
      <c r="G43" s="15"/>
    </row>
    <row r="44" spans="1:7" x14ac:dyDescent="0.25">
      <c r="A44" s="16" t="s">
        <v>162</v>
      </c>
      <c r="B44" s="30"/>
      <c r="C44" s="30"/>
      <c r="D44" s="13"/>
      <c r="E44" s="14"/>
      <c r="F44" s="15"/>
      <c r="G44" s="15"/>
    </row>
    <row r="45" spans="1:7" x14ac:dyDescent="0.25">
      <c r="A45" s="12" t="s">
        <v>163</v>
      </c>
      <c r="B45" s="30"/>
      <c r="C45" s="30"/>
      <c r="D45" s="13"/>
      <c r="E45" s="14">
        <v>18.989999999999998</v>
      </c>
      <c r="F45" s="15">
        <v>1.01E-2</v>
      </c>
      <c r="G45" s="15">
        <v>6.7793000000000006E-2</v>
      </c>
    </row>
    <row r="46" spans="1:7" x14ac:dyDescent="0.25">
      <c r="A46" s="16" t="s">
        <v>126</v>
      </c>
      <c r="B46" s="31"/>
      <c r="C46" s="31"/>
      <c r="D46" s="17"/>
      <c r="E46" s="37">
        <v>18.989999999999998</v>
      </c>
      <c r="F46" s="38">
        <v>1.01E-2</v>
      </c>
      <c r="G46" s="20"/>
    </row>
    <row r="47" spans="1:7" x14ac:dyDescent="0.25">
      <c r="A47" s="12"/>
      <c r="B47" s="30"/>
      <c r="C47" s="30"/>
      <c r="D47" s="13"/>
      <c r="E47" s="14"/>
      <c r="F47" s="15"/>
      <c r="G47" s="15"/>
    </row>
    <row r="48" spans="1:7" x14ac:dyDescent="0.25">
      <c r="A48" s="21" t="s">
        <v>158</v>
      </c>
      <c r="B48" s="32"/>
      <c r="C48" s="32"/>
      <c r="D48" s="22"/>
      <c r="E48" s="18">
        <v>18.989999999999998</v>
      </c>
      <c r="F48" s="19">
        <v>1.01E-2</v>
      </c>
      <c r="G48" s="20"/>
    </row>
    <row r="49" spans="1:7" x14ac:dyDescent="0.25">
      <c r="A49" s="12" t="s">
        <v>164</v>
      </c>
      <c r="B49" s="30"/>
      <c r="C49" s="30"/>
      <c r="D49" s="13"/>
      <c r="E49" s="14">
        <v>1.0581E-2</v>
      </c>
      <c r="F49" s="15">
        <v>5.0000000000000004E-6</v>
      </c>
      <c r="G49" s="15"/>
    </row>
    <row r="50" spans="1:7" x14ac:dyDescent="0.25">
      <c r="A50" s="12" t="s">
        <v>165</v>
      </c>
      <c r="B50" s="30"/>
      <c r="C50" s="30"/>
      <c r="D50" s="13"/>
      <c r="E50" s="23">
        <v>-12.990581000000001</v>
      </c>
      <c r="F50" s="24">
        <v>-7.0049999999999999E-3</v>
      </c>
      <c r="G50" s="15">
        <v>6.7793000000000006E-2</v>
      </c>
    </row>
    <row r="51" spans="1:7" x14ac:dyDescent="0.25">
      <c r="A51" s="25" t="s">
        <v>166</v>
      </c>
      <c r="B51" s="33"/>
      <c r="C51" s="33"/>
      <c r="D51" s="26"/>
      <c r="E51" s="27">
        <v>1887.88</v>
      </c>
      <c r="F51" s="28">
        <v>1</v>
      </c>
      <c r="G51" s="28"/>
    </row>
    <row r="56" spans="1:7" x14ac:dyDescent="0.25">
      <c r="A56" s="1" t="s">
        <v>169</v>
      </c>
    </row>
    <row r="57" spans="1:7" x14ac:dyDescent="0.25">
      <c r="A57" s="47" t="s">
        <v>170</v>
      </c>
      <c r="B57" s="34" t="s">
        <v>118</v>
      </c>
    </row>
    <row r="58" spans="1:7" x14ac:dyDescent="0.25">
      <c r="A58" t="s">
        <v>171</v>
      </c>
    </row>
    <row r="59" spans="1:7" x14ac:dyDescent="0.25">
      <c r="A59" t="s">
        <v>172</v>
      </c>
      <c r="B59" t="s">
        <v>173</v>
      </c>
      <c r="C59" t="s">
        <v>173</v>
      </c>
    </row>
    <row r="60" spans="1:7" x14ac:dyDescent="0.25">
      <c r="B60" s="48">
        <v>45260</v>
      </c>
      <c r="C60" s="48">
        <v>45289</v>
      </c>
    </row>
    <row r="61" spans="1:7" x14ac:dyDescent="0.25">
      <c r="A61" t="s">
        <v>177</v>
      </c>
      <c r="B61">
        <v>11.909800000000001</v>
      </c>
      <c r="C61">
        <v>12.849</v>
      </c>
      <c r="E61" s="2"/>
    </row>
    <row r="62" spans="1:7" x14ac:dyDescent="0.25">
      <c r="A62" t="s">
        <v>178</v>
      </c>
      <c r="B62">
        <v>11.7432</v>
      </c>
      <c r="C62">
        <v>12.6693</v>
      </c>
      <c r="E62" s="2"/>
    </row>
    <row r="63" spans="1:7" x14ac:dyDescent="0.25">
      <c r="A63" t="s">
        <v>651</v>
      </c>
      <c r="B63">
        <v>11.7464</v>
      </c>
      <c r="C63">
        <v>12.665800000000001</v>
      </c>
      <c r="E63" s="2"/>
    </row>
    <row r="64" spans="1:7" x14ac:dyDescent="0.25">
      <c r="A64" t="s">
        <v>652</v>
      </c>
      <c r="B64">
        <v>11.745900000000001</v>
      </c>
      <c r="C64">
        <v>12.6653</v>
      </c>
      <c r="E64" s="2"/>
    </row>
    <row r="65" spans="1:5" x14ac:dyDescent="0.25">
      <c r="E65" s="2"/>
    </row>
    <row r="66" spans="1:5" x14ac:dyDescent="0.25">
      <c r="A66" t="s">
        <v>188</v>
      </c>
      <c r="B66" s="34" t="s">
        <v>118</v>
      </c>
    </row>
    <row r="67" spans="1:5" x14ac:dyDescent="0.25">
      <c r="A67" t="s">
        <v>189</v>
      </c>
      <c r="B67" s="34" t="s">
        <v>118</v>
      </c>
    </row>
    <row r="68" spans="1:5" ht="30" customHeight="1" x14ac:dyDescent="0.25">
      <c r="A68" s="47" t="s">
        <v>190</v>
      </c>
      <c r="B68" s="34" t="s">
        <v>118</v>
      </c>
    </row>
    <row r="69" spans="1:5" ht="30" customHeight="1" x14ac:dyDescent="0.25">
      <c r="A69" s="47" t="s">
        <v>191</v>
      </c>
      <c r="B69" s="34" t="s">
        <v>118</v>
      </c>
    </row>
    <row r="70" spans="1:5" x14ac:dyDescent="0.25">
      <c r="A70" t="s">
        <v>1760</v>
      </c>
      <c r="B70" s="49">
        <v>0.46929199999999999</v>
      </c>
    </row>
    <row r="71" spans="1:5" ht="45" customHeight="1" x14ac:dyDescent="0.25">
      <c r="A71" s="47" t="s">
        <v>193</v>
      </c>
      <c r="B71" s="34" t="s">
        <v>118</v>
      </c>
    </row>
    <row r="72" spans="1:5" ht="30" customHeight="1" x14ac:dyDescent="0.25">
      <c r="A72" s="47" t="s">
        <v>194</v>
      </c>
      <c r="B72" s="34" t="s">
        <v>118</v>
      </c>
    </row>
    <row r="73" spans="1:5" ht="30" customHeight="1" x14ac:dyDescent="0.25">
      <c r="A73" s="47" t="s">
        <v>195</v>
      </c>
      <c r="B73" s="34" t="s">
        <v>118</v>
      </c>
    </row>
    <row r="74" spans="1:5" x14ac:dyDescent="0.25">
      <c r="A74" t="s">
        <v>196</v>
      </c>
      <c r="B74" s="34" t="s">
        <v>118</v>
      </c>
    </row>
    <row r="75" spans="1:5" x14ac:dyDescent="0.25">
      <c r="A75" t="s">
        <v>197</v>
      </c>
      <c r="B75" s="34" t="s">
        <v>118</v>
      </c>
    </row>
    <row r="77" spans="1:5" ht="69.95" customHeight="1" x14ac:dyDescent="0.25">
      <c r="A77" s="72" t="s">
        <v>207</v>
      </c>
      <c r="B77" s="72" t="s">
        <v>208</v>
      </c>
      <c r="C77" s="72" t="s">
        <v>5</v>
      </c>
      <c r="D77" s="72" t="s">
        <v>6</v>
      </c>
    </row>
    <row r="78" spans="1:5" ht="69.95" customHeight="1" x14ac:dyDescent="0.25">
      <c r="A78" s="72" t="s">
        <v>2053</v>
      </c>
      <c r="B78" s="72"/>
      <c r="C78" s="72" t="s">
        <v>65</v>
      </c>
      <c r="D78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H98"/>
  <sheetViews>
    <sheetView showGridLines="0" workbookViewId="0">
      <pane ySplit="4" topLeftCell="A37" activePane="bottomLeft" state="frozen"/>
      <selection pane="bottomLeft" activeCell="C67" sqref="C67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4" t="s">
        <v>2054</v>
      </c>
      <c r="B1" s="75"/>
      <c r="C1" s="75"/>
      <c r="D1" s="75"/>
      <c r="E1" s="75"/>
      <c r="F1" s="75"/>
      <c r="G1" s="76"/>
      <c r="H1" s="51" t="str">
        <f>HYPERLINK("[EDEL_Portfolio Monthly Notes 31-Dec-2023.xlsx]Index!A1","Index")</f>
        <v>Index</v>
      </c>
    </row>
    <row r="2" spans="1:8" ht="19.5" customHeight="1" x14ac:dyDescent="0.25">
      <c r="A2" s="74" t="s">
        <v>2055</v>
      </c>
      <c r="B2" s="75"/>
      <c r="C2" s="75"/>
      <c r="D2" s="75"/>
      <c r="E2" s="75"/>
      <c r="F2" s="75"/>
      <c r="G2" s="76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1148</v>
      </c>
      <c r="B7" s="30"/>
      <c r="C7" s="30"/>
      <c r="D7" s="13"/>
      <c r="E7" s="14"/>
      <c r="F7" s="15"/>
      <c r="G7" s="15"/>
    </row>
    <row r="8" spans="1:8" x14ac:dyDescent="0.25">
      <c r="A8" s="12" t="s">
        <v>1184</v>
      </c>
      <c r="B8" s="30" t="s">
        <v>1185</v>
      </c>
      <c r="C8" s="30" t="s">
        <v>1154</v>
      </c>
      <c r="D8" s="13">
        <v>21947</v>
      </c>
      <c r="E8" s="14">
        <v>375.13</v>
      </c>
      <c r="F8" s="15">
        <v>0.13500000000000001</v>
      </c>
      <c r="G8" s="15"/>
    </row>
    <row r="9" spans="1:8" x14ac:dyDescent="0.25">
      <c r="A9" s="12" t="s">
        <v>1167</v>
      </c>
      <c r="B9" s="30" t="s">
        <v>1168</v>
      </c>
      <c r="C9" s="30" t="s">
        <v>1169</v>
      </c>
      <c r="D9" s="13">
        <v>9880</v>
      </c>
      <c r="E9" s="14">
        <v>255.39</v>
      </c>
      <c r="F9" s="15">
        <v>9.1899999999999996E-2</v>
      </c>
      <c r="G9" s="15"/>
    </row>
    <row r="10" spans="1:8" x14ac:dyDescent="0.25">
      <c r="A10" s="12" t="s">
        <v>1173</v>
      </c>
      <c r="B10" s="30" t="s">
        <v>1174</v>
      </c>
      <c r="C10" s="30" t="s">
        <v>1154</v>
      </c>
      <c r="D10" s="13">
        <v>20486</v>
      </c>
      <c r="E10" s="14">
        <v>204.16</v>
      </c>
      <c r="F10" s="15">
        <v>7.3499999999999996E-2</v>
      </c>
      <c r="G10" s="15"/>
    </row>
    <row r="11" spans="1:8" x14ac:dyDescent="0.25">
      <c r="A11" s="12" t="s">
        <v>1222</v>
      </c>
      <c r="B11" s="30" t="s">
        <v>1223</v>
      </c>
      <c r="C11" s="30" t="s">
        <v>1208</v>
      </c>
      <c r="D11" s="13">
        <v>10425</v>
      </c>
      <c r="E11" s="14">
        <v>160.85</v>
      </c>
      <c r="F11" s="15">
        <v>5.79E-2</v>
      </c>
      <c r="G11" s="15"/>
    </row>
    <row r="12" spans="1:8" x14ac:dyDescent="0.25">
      <c r="A12" s="12" t="s">
        <v>1447</v>
      </c>
      <c r="B12" s="30" t="s">
        <v>1448</v>
      </c>
      <c r="C12" s="30" t="s">
        <v>1449</v>
      </c>
      <c r="D12" s="13">
        <v>3453</v>
      </c>
      <c r="E12" s="14">
        <v>121.75</v>
      </c>
      <c r="F12" s="15">
        <v>4.3799999999999999E-2</v>
      </c>
      <c r="G12" s="15"/>
    </row>
    <row r="13" spans="1:8" x14ac:dyDescent="0.25">
      <c r="A13" s="12" t="s">
        <v>1216</v>
      </c>
      <c r="B13" s="30" t="s">
        <v>1217</v>
      </c>
      <c r="C13" s="30" t="s">
        <v>1218</v>
      </c>
      <c r="D13" s="13">
        <v>25870</v>
      </c>
      <c r="E13" s="14">
        <v>119.55</v>
      </c>
      <c r="F13" s="15">
        <v>4.2999999999999997E-2</v>
      </c>
      <c r="G13" s="15"/>
    </row>
    <row r="14" spans="1:8" x14ac:dyDescent="0.25">
      <c r="A14" s="12" t="s">
        <v>1326</v>
      </c>
      <c r="B14" s="30" t="s">
        <v>1327</v>
      </c>
      <c r="C14" s="30" t="s">
        <v>1208</v>
      </c>
      <c r="D14" s="13">
        <v>2959</v>
      </c>
      <c r="E14" s="14">
        <v>112.25</v>
      </c>
      <c r="F14" s="15">
        <v>4.0399999999999998E-2</v>
      </c>
      <c r="G14" s="15"/>
    </row>
    <row r="15" spans="1:8" x14ac:dyDescent="0.25">
      <c r="A15" s="12" t="s">
        <v>1199</v>
      </c>
      <c r="B15" s="30" t="s">
        <v>1200</v>
      </c>
      <c r="C15" s="30" t="s">
        <v>1154</v>
      </c>
      <c r="D15" s="13">
        <v>8106</v>
      </c>
      <c r="E15" s="14">
        <v>89.35</v>
      </c>
      <c r="F15" s="15">
        <v>3.2199999999999999E-2</v>
      </c>
      <c r="G15" s="15"/>
    </row>
    <row r="16" spans="1:8" x14ac:dyDescent="0.25">
      <c r="A16" s="12" t="s">
        <v>1330</v>
      </c>
      <c r="B16" s="30" t="s">
        <v>1331</v>
      </c>
      <c r="C16" s="30" t="s">
        <v>1154</v>
      </c>
      <c r="D16" s="13">
        <v>4296</v>
      </c>
      <c r="E16" s="14">
        <v>81.97</v>
      </c>
      <c r="F16" s="15">
        <v>2.9499999999999998E-2</v>
      </c>
      <c r="G16" s="15"/>
    </row>
    <row r="17" spans="1:7" x14ac:dyDescent="0.25">
      <c r="A17" s="12" t="s">
        <v>1177</v>
      </c>
      <c r="B17" s="30" t="s">
        <v>1178</v>
      </c>
      <c r="C17" s="30" t="s">
        <v>1160</v>
      </c>
      <c r="D17" s="13">
        <v>7389</v>
      </c>
      <c r="E17" s="14">
        <v>76.27</v>
      </c>
      <c r="F17" s="15">
        <v>2.7400000000000001E-2</v>
      </c>
      <c r="G17" s="15"/>
    </row>
    <row r="18" spans="1:7" x14ac:dyDescent="0.25">
      <c r="A18" s="12" t="s">
        <v>1189</v>
      </c>
      <c r="B18" s="30" t="s">
        <v>1190</v>
      </c>
      <c r="C18" s="30" t="s">
        <v>1154</v>
      </c>
      <c r="D18" s="13">
        <v>11208</v>
      </c>
      <c r="E18" s="14">
        <v>71.959999999999994</v>
      </c>
      <c r="F18" s="15">
        <v>2.5899999999999999E-2</v>
      </c>
      <c r="G18" s="15"/>
    </row>
    <row r="19" spans="1:7" x14ac:dyDescent="0.25">
      <c r="A19" s="12" t="s">
        <v>1352</v>
      </c>
      <c r="B19" s="30" t="s">
        <v>1353</v>
      </c>
      <c r="C19" s="30" t="s">
        <v>1218</v>
      </c>
      <c r="D19" s="13">
        <v>2608</v>
      </c>
      <c r="E19" s="14">
        <v>69.48</v>
      </c>
      <c r="F19" s="15">
        <v>2.5000000000000001E-2</v>
      </c>
      <c r="G19" s="15"/>
    </row>
    <row r="20" spans="1:7" x14ac:dyDescent="0.25">
      <c r="A20" s="12" t="s">
        <v>1283</v>
      </c>
      <c r="B20" s="30" t="s">
        <v>1284</v>
      </c>
      <c r="C20" s="30" t="s">
        <v>1237</v>
      </c>
      <c r="D20" s="13">
        <v>812</v>
      </c>
      <c r="E20" s="14">
        <v>59.5</v>
      </c>
      <c r="F20" s="15">
        <v>2.1399999999999999E-2</v>
      </c>
      <c r="G20" s="15"/>
    </row>
    <row r="21" spans="1:7" x14ac:dyDescent="0.25">
      <c r="A21" s="12" t="s">
        <v>1501</v>
      </c>
      <c r="B21" s="30" t="s">
        <v>1502</v>
      </c>
      <c r="C21" s="30" t="s">
        <v>1208</v>
      </c>
      <c r="D21" s="13">
        <v>3091</v>
      </c>
      <c r="E21" s="14">
        <v>45.32</v>
      </c>
      <c r="F21" s="15">
        <v>1.6299999999999999E-2</v>
      </c>
      <c r="G21" s="15"/>
    </row>
    <row r="22" spans="1:7" x14ac:dyDescent="0.25">
      <c r="A22" s="12" t="s">
        <v>1521</v>
      </c>
      <c r="B22" s="30" t="s">
        <v>1522</v>
      </c>
      <c r="C22" s="30" t="s">
        <v>1166</v>
      </c>
      <c r="D22" s="13">
        <v>2615</v>
      </c>
      <c r="E22" s="14">
        <v>45.22</v>
      </c>
      <c r="F22" s="15">
        <v>1.6299999999999999E-2</v>
      </c>
      <c r="G22" s="15"/>
    </row>
    <row r="23" spans="1:7" x14ac:dyDescent="0.25">
      <c r="A23" s="12" t="s">
        <v>1459</v>
      </c>
      <c r="B23" s="30" t="s">
        <v>1460</v>
      </c>
      <c r="C23" s="30" t="s">
        <v>1266</v>
      </c>
      <c r="D23" s="13">
        <v>1317</v>
      </c>
      <c r="E23" s="14">
        <v>44.81</v>
      </c>
      <c r="F23" s="15">
        <v>1.61E-2</v>
      </c>
      <c r="G23" s="15"/>
    </row>
    <row r="24" spans="1:7" x14ac:dyDescent="0.25">
      <c r="A24" s="12" t="s">
        <v>1435</v>
      </c>
      <c r="B24" s="30" t="s">
        <v>1436</v>
      </c>
      <c r="C24" s="30" t="s">
        <v>1266</v>
      </c>
      <c r="D24" s="13">
        <v>1219</v>
      </c>
      <c r="E24" s="14">
        <v>44.8</v>
      </c>
      <c r="F24" s="15">
        <v>1.61E-2</v>
      </c>
      <c r="G24" s="15"/>
    </row>
    <row r="25" spans="1:7" x14ac:dyDescent="0.25">
      <c r="A25" s="12" t="s">
        <v>1219</v>
      </c>
      <c r="B25" s="30" t="s">
        <v>1220</v>
      </c>
      <c r="C25" s="30" t="s">
        <v>1221</v>
      </c>
      <c r="D25" s="13">
        <v>13877</v>
      </c>
      <c r="E25" s="14">
        <v>43.18</v>
      </c>
      <c r="F25" s="15">
        <v>1.55E-2</v>
      </c>
      <c r="G25" s="15"/>
    </row>
    <row r="26" spans="1:7" x14ac:dyDescent="0.25">
      <c r="A26" s="12" t="s">
        <v>1164</v>
      </c>
      <c r="B26" s="30" t="s">
        <v>1165</v>
      </c>
      <c r="C26" s="30" t="s">
        <v>1166</v>
      </c>
      <c r="D26" s="13">
        <v>5144</v>
      </c>
      <c r="E26" s="14">
        <v>40.119999999999997</v>
      </c>
      <c r="F26" s="15">
        <v>1.44E-2</v>
      </c>
      <c r="G26" s="15"/>
    </row>
    <row r="27" spans="1:7" x14ac:dyDescent="0.25">
      <c r="A27" s="12" t="s">
        <v>1394</v>
      </c>
      <c r="B27" s="30" t="s">
        <v>1395</v>
      </c>
      <c r="C27" s="30" t="s">
        <v>1166</v>
      </c>
      <c r="D27" s="13">
        <v>386</v>
      </c>
      <c r="E27" s="14">
        <v>39.770000000000003</v>
      </c>
      <c r="F27" s="15">
        <v>1.43E-2</v>
      </c>
      <c r="G27" s="15"/>
    </row>
    <row r="28" spans="1:7" x14ac:dyDescent="0.25">
      <c r="A28" s="12" t="s">
        <v>1396</v>
      </c>
      <c r="B28" s="30" t="s">
        <v>1397</v>
      </c>
      <c r="C28" s="30" t="s">
        <v>1243</v>
      </c>
      <c r="D28" s="13">
        <v>3153</v>
      </c>
      <c r="E28" s="14">
        <v>39.71</v>
      </c>
      <c r="F28" s="15">
        <v>1.43E-2</v>
      </c>
      <c r="G28" s="15"/>
    </row>
    <row r="29" spans="1:7" x14ac:dyDescent="0.25">
      <c r="A29" s="12" t="s">
        <v>1817</v>
      </c>
      <c r="B29" s="30" t="s">
        <v>1818</v>
      </c>
      <c r="C29" s="30" t="s">
        <v>1259</v>
      </c>
      <c r="D29" s="13">
        <v>337</v>
      </c>
      <c r="E29" s="14">
        <v>35.4</v>
      </c>
      <c r="F29" s="15">
        <v>1.2699999999999999E-2</v>
      </c>
      <c r="G29" s="15"/>
    </row>
    <row r="30" spans="1:7" x14ac:dyDescent="0.25">
      <c r="A30" s="12" t="s">
        <v>1281</v>
      </c>
      <c r="B30" s="30" t="s">
        <v>1282</v>
      </c>
      <c r="C30" s="30" t="s">
        <v>1163</v>
      </c>
      <c r="D30" s="13">
        <v>23705</v>
      </c>
      <c r="E30" s="14">
        <v>33.090000000000003</v>
      </c>
      <c r="F30" s="15">
        <v>1.1900000000000001E-2</v>
      </c>
      <c r="G30" s="15"/>
    </row>
    <row r="31" spans="1:7" x14ac:dyDescent="0.25">
      <c r="A31" s="12" t="s">
        <v>1304</v>
      </c>
      <c r="B31" s="30" t="s">
        <v>1305</v>
      </c>
      <c r="C31" s="30" t="s">
        <v>1221</v>
      </c>
      <c r="D31" s="13">
        <v>13310</v>
      </c>
      <c r="E31" s="14">
        <v>31.57</v>
      </c>
      <c r="F31" s="15">
        <v>1.14E-2</v>
      </c>
      <c r="G31" s="15"/>
    </row>
    <row r="32" spans="1:7" x14ac:dyDescent="0.25">
      <c r="A32" s="12" t="s">
        <v>1363</v>
      </c>
      <c r="B32" s="30" t="s">
        <v>1364</v>
      </c>
      <c r="C32" s="30" t="s">
        <v>1154</v>
      </c>
      <c r="D32" s="13">
        <v>1931</v>
      </c>
      <c r="E32" s="14">
        <v>30.88</v>
      </c>
      <c r="F32" s="15">
        <v>1.11E-2</v>
      </c>
      <c r="G32" s="15"/>
    </row>
    <row r="33" spans="1:7" x14ac:dyDescent="0.25">
      <c r="A33" s="12" t="s">
        <v>1471</v>
      </c>
      <c r="B33" s="30" t="s">
        <v>1472</v>
      </c>
      <c r="C33" s="30" t="s">
        <v>1473</v>
      </c>
      <c r="D33" s="13">
        <v>104</v>
      </c>
      <c r="E33" s="14">
        <v>27.64</v>
      </c>
      <c r="F33" s="15">
        <v>9.9000000000000008E-3</v>
      </c>
      <c r="G33" s="15"/>
    </row>
    <row r="34" spans="1:7" x14ac:dyDescent="0.25">
      <c r="A34" s="12" t="s">
        <v>1382</v>
      </c>
      <c r="B34" s="30" t="s">
        <v>1383</v>
      </c>
      <c r="C34" s="30" t="s">
        <v>1237</v>
      </c>
      <c r="D34" s="13">
        <v>1584</v>
      </c>
      <c r="E34" s="14">
        <v>26.7</v>
      </c>
      <c r="F34" s="15">
        <v>9.5999999999999992E-3</v>
      </c>
      <c r="G34" s="15"/>
    </row>
    <row r="35" spans="1:7" x14ac:dyDescent="0.25">
      <c r="A35" s="12" t="s">
        <v>1224</v>
      </c>
      <c r="B35" s="30" t="s">
        <v>1225</v>
      </c>
      <c r="C35" s="30" t="s">
        <v>1193</v>
      </c>
      <c r="D35" s="13">
        <v>4266</v>
      </c>
      <c r="E35" s="14">
        <v>26.23</v>
      </c>
      <c r="F35" s="15">
        <v>9.4000000000000004E-3</v>
      </c>
      <c r="G35" s="15"/>
    </row>
    <row r="36" spans="1:7" x14ac:dyDescent="0.25">
      <c r="A36" s="12" t="s">
        <v>1250</v>
      </c>
      <c r="B36" s="30" t="s">
        <v>1251</v>
      </c>
      <c r="C36" s="30" t="s">
        <v>1252</v>
      </c>
      <c r="D36" s="13">
        <v>6660</v>
      </c>
      <c r="E36" s="14">
        <v>25.04</v>
      </c>
      <c r="F36" s="15">
        <v>8.9999999999999993E-3</v>
      </c>
      <c r="G36" s="15"/>
    </row>
    <row r="37" spans="1:7" x14ac:dyDescent="0.25">
      <c r="A37" s="12" t="s">
        <v>1359</v>
      </c>
      <c r="B37" s="30" t="s">
        <v>1360</v>
      </c>
      <c r="C37" s="30" t="s">
        <v>1163</v>
      </c>
      <c r="D37" s="13">
        <v>2785</v>
      </c>
      <c r="E37" s="14">
        <v>24.51</v>
      </c>
      <c r="F37" s="15">
        <v>8.8000000000000005E-3</v>
      </c>
      <c r="G37" s="15"/>
    </row>
    <row r="38" spans="1:7" x14ac:dyDescent="0.25">
      <c r="A38" s="12" t="s">
        <v>1186</v>
      </c>
      <c r="B38" s="30" t="s">
        <v>1187</v>
      </c>
      <c r="C38" s="30" t="s">
        <v>1188</v>
      </c>
      <c r="D38" s="13">
        <v>11390</v>
      </c>
      <c r="E38" s="14">
        <v>23.36</v>
      </c>
      <c r="F38" s="15">
        <v>8.3999999999999995E-3</v>
      </c>
      <c r="G38" s="15"/>
    </row>
    <row r="39" spans="1:7" x14ac:dyDescent="0.25">
      <c r="A39" s="12" t="s">
        <v>1417</v>
      </c>
      <c r="B39" s="30" t="s">
        <v>1418</v>
      </c>
      <c r="C39" s="30" t="s">
        <v>1208</v>
      </c>
      <c r="D39" s="13">
        <v>1824</v>
      </c>
      <c r="E39" s="14">
        <v>23.21</v>
      </c>
      <c r="F39" s="15">
        <v>8.3999999999999995E-3</v>
      </c>
      <c r="G39" s="15"/>
    </row>
    <row r="40" spans="1:7" x14ac:dyDescent="0.25">
      <c r="A40" s="12" t="s">
        <v>1337</v>
      </c>
      <c r="B40" s="30" t="s">
        <v>1338</v>
      </c>
      <c r="C40" s="30" t="s">
        <v>1259</v>
      </c>
      <c r="D40" s="13">
        <v>1077</v>
      </c>
      <c r="E40" s="14">
        <v>22.99</v>
      </c>
      <c r="F40" s="15">
        <v>8.3000000000000001E-3</v>
      </c>
      <c r="G40" s="15"/>
    </row>
    <row r="41" spans="1:7" x14ac:dyDescent="0.25">
      <c r="A41" s="12" t="s">
        <v>1860</v>
      </c>
      <c r="B41" s="30" t="s">
        <v>1861</v>
      </c>
      <c r="C41" s="30" t="s">
        <v>1166</v>
      </c>
      <c r="D41" s="13">
        <v>331</v>
      </c>
      <c r="E41" s="14">
        <v>22.5</v>
      </c>
      <c r="F41" s="15">
        <v>8.0999999999999996E-3</v>
      </c>
      <c r="G41" s="15"/>
    </row>
    <row r="42" spans="1:7" x14ac:dyDescent="0.25">
      <c r="A42" s="12" t="s">
        <v>1214</v>
      </c>
      <c r="B42" s="30" t="s">
        <v>1215</v>
      </c>
      <c r="C42" s="30" t="s">
        <v>1203</v>
      </c>
      <c r="D42" s="13">
        <v>2145</v>
      </c>
      <c r="E42" s="14">
        <v>21.97</v>
      </c>
      <c r="F42" s="15">
        <v>7.9000000000000008E-3</v>
      </c>
      <c r="G42" s="15"/>
    </row>
    <row r="43" spans="1:7" x14ac:dyDescent="0.25">
      <c r="A43" s="12" t="s">
        <v>1149</v>
      </c>
      <c r="B43" s="30" t="s">
        <v>1150</v>
      </c>
      <c r="C43" s="30" t="s">
        <v>1151</v>
      </c>
      <c r="D43" s="13">
        <v>766</v>
      </c>
      <c r="E43" s="14">
        <v>21.82</v>
      </c>
      <c r="F43" s="15">
        <v>7.9000000000000008E-3</v>
      </c>
      <c r="G43" s="15"/>
    </row>
    <row r="44" spans="1:7" x14ac:dyDescent="0.25">
      <c r="A44" s="12" t="s">
        <v>1367</v>
      </c>
      <c r="B44" s="30" t="s">
        <v>1368</v>
      </c>
      <c r="C44" s="30" t="s">
        <v>1243</v>
      </c>
      <c r="D44" s="13">
        <v>356</v>
      </c>
      <c r="E44" s="14">
        <v>20.64</v>
      </c>
      <c r="F44" s="15">
        <v>7.4000000000000003E-3</v>
      </c>
      <c r="G44" s="15"/>
    </row>
    <row r="45" spans="1:7" x14ac:dyDescent="0.25">
      <c r="A45" s="12" t="s">
        <v>2056</v>
      </c>
      <c r="B45" s="30" t="s">
        <v>2057</v>
      </c>
      <c r="C45" s="30" t="s">
        <v>1408</v>
      </c>
      <c r="D45" s="13">
        <v>3078</v>
      </c>
      <c r="E45" s="14">
        <v>19.91</v>
      </c>
      <c r="F45" s="15">
        <v>7.1999999999999998E-3</v>
      </c>
      <c r="G45" s="15"/>
    </row>
    <row r="46" spans="1:7" x14ac:dyDescent="0.25">
      <c r="A46" s="12" t="s">
        <v>1206</v>
      </c>
      <c r="B46" s="30" t="s">
        <v>1207</v>
      </c>
      <c r="C46" s="30" t="s">
        <v>1208</v>
      </c>
      <c r="D46" s="13">
        <v>4120</v>
      </c>
      <c r="E46" s="14">
        <v>19.420000000000002</v>
      </c>
      <c r="F46" s="15">
        <v>7.0000000000000001E-3</v>
      </c>
      <c r="G46" s="15"/>
    </row>
    <row r="47" spans="1:7" x14ac:dyDescent="0.25">
      <c r="A47" s="12" t="s">
        <v>1440</v>
      </c>
      <c r="B47" s="30" t="s">
        <v>1441</v>
      </c>
      <c r="C47" s="30" t="s">
        <v>1442</v>
      </c>
      <c r="D47" s="13">
        <v>1764</v>
      </c>
      <c r="E47" s="14">
        <v>19.170000000000002</v>
      </c>
      <c r="F47" s="15">
        <v>6.8999999999999999E-3</v>
      </c>
      <c r="G47" s="15"/>
    </row>
    <row r="48" spans="1:7" x14ac:dyDescent="0.25">
      <c r="A48" s="12" t="s">
        <v>1348</v>
      </c>
      <c r="B48" s="30" t="s">
        <v>1349</v>
      </c>
      <c r="C48" s="30" t="s">
        <v>1243</v>
      </c>
      <c r="D48" s="13">
        <v>1533</v>
      </c>
      <c r="E48" s="14">
        <v>19.11</v>
      </c>
      <c r="F48" s="15">
        <v>6.8999999999999999E-3</v>
      </c>
      <c r="G48" s="15"/>
    </row>
    <row r="49" spans="1:7" x14ac:dyDescent="0.25">
      <c r="A49" s="12" t="s">
        <v>1450</v>
      </c>
      <c r="B49" s="30" t="s">
        <v>1451</v>
      </c>
      <c r="C49" s="30" t="s">
        <v>1408</v>
      </c>
      <c r="D49" s="13">
        <v>1316</v>
      </c>
      <c r="E49" s="14">
        <v>18.850000000000001</v>
      </c>
      <c r="F49" s="15">
        <v>6.7999999999999996E-3</v>
      </c>
      <c r="G49" s="15"/>
    </row>
    <row r="50" spans="1:7" x14ac:dyDescent="0.25">
      <c r="A50" s="12" t="s">
        <v>1764</v>
      </c>
      <c r="B50" s="30" t="s">
        <v>1765</v>
      </c>
      <c r="C50" s="30" t="s">
        <v>1473</v>
      </c>
      <c r="D50" s="13">
        <v>345</v>
      </c>
      <c r="E50" s="14">
        <v>18.420000000000002</v>
      </c>
      <c r="F50" s="15">
        <v>6.6E-3</v>
      </c>
      <c r="G50" s="15"/>
    </row>
    <row r="51" spans="1:7" x14ac:dyDescent="0.25">
      <c r="A51" s="12" t="s">
        <v>1322</v>
      </c>
      <c r="B51" s="30" t="s">
        <v>1323</v>
      </c>
      <c r="C51" s="30" t="s">
        <v>1208</v>
      </c>
      <c r="D51" s="13">
        <v>268</v>
      </c>
      <c r="E51" s="14">
        <v>16.87</v>
      </c>
      <c r="F51" s="15">
        <v>6.1000000000000004E-3</v>
      </c>
      <c r="G51" s="15"/>
    </row>
    <row r="52" spans="1:7" x14ac:dyDescent="0.25">
      <c r="A52" s="12" t="s">
        <v>1467</v>
      </c>
      <c r="B52" s="30" t="s">
        <v>1468</v>
      </c>
      <c r="C52" s="30" t="s">
        <v>1319</v>
      </c>
      <c r="D52" s="13">
        <v>294</v>
      </c>
      <c r="E52" s="14">
        <v>16.77</v>
      </c>
      <c r="F52" s="15">
        <v>6.0000000000000001E-3</v>
      </c>
      <c r="G52" s="15"/>
    </row>
    <row r="53" spans="1:7" x14ac:dyDescent="0.25">
      <c r="A53" s="12" t="s">
        <v>1287</v>
      </c>
      <c r="B53" s="30" t="s">
        <v>1288</v>
      </c>
      <c r="C53" s="30" t="s">
        <v>1166</v>
      </c>
      <c r="D53" s="13">
        <v>400</v>
      </c>
      <c r="E53" s="14">
        <v>16.57</v>
      </c>
      <c r="F53" s="15">
        <v>6.0000000000000001E-3</v>
      </c>
      <c r="G53" s="15"/>
    </row>
    <row r="54" spans="1:7" x14ac:dyDescent="0.25">
      <c r="A54" s="12" t="s">
        <v>1507</v>
      </c>
      <c r="B54" s="30" t="s">
        <v>1508</v>
      </c>
      <c r="C54" s="30" t="s">
        <v>1166</v>
      </c>
      <c r="D54" s="13">
        <v>379</v>
      </c>
      <c r="E54" s="14">
        <v>15.69</v>
      </c>
      <c r="F54" s="15">
        <v>5.5999999999999999E-3</v>
      </c>
      <c r="G54" s="15"/>
    </row>
    <row r="55" spans="1:7" x14ac:dyDescent="0.25">
      <c r="A55" s="12" t="s">
        <v>1328</v>
      </c>
      <c r="B55" s="30" t="s">
        <v>1329</v>
      </c>
      <c r="C55" s="30" t="s">
        <v>1243</v>
      </c>
      <c r="D55" s="13">
        <v>372</v>
      </c>
      <c r="E55" s="14">
        <v>14.52</v>
      </c>
      <c r="F55" s="15">
        <v>5.1999999999999998E-3</v>
      </c>
      <c r="G55" s="15"/>
    </row>
    <row r="56" spans="1:7" x14ac:dyDescent="0.25">
      <c r="A56" s="12" t="s">
        <v>1267</v>
      </c>
      <c r="B56" s="30" t="s">
        <v>1268</v>
      </c>
      <c r="C56" s="30" t="s">
        <v>1169</v>
      </c>
      <c r="D56" s="13">
        <v>2788</v>
      </c>
      <c r="E56" s="14">
        <v>12.56</v>
      </c>
      <c r="F56" s="15">
        <v>4.4999999999999997E-3</v>
      </c>
      <c r="G56" s="15"/>
    </row>
    <row r="57" spans="1:7" x14ac:dyDescent="0.25">
      <c r="A57" s="12" t="s">
        <v>1463</v>
      </c>
      <c r="B57" s="30" t="s">
        <v>1464</v>
      </c>
      <c r="C57" s="30" t="s">
        <v>1316</v>
      </c>
      <c r="D57" s="13">
        <v>1469</v>
      </c>
      <c r="E57" s="14">
        <v>8.6300000000000008</v>
      </c>
      <c r="F57" s="15">
        <v>3.0999999999999999E-3</v>
      </c>
      <c r="G57" s="15"/>
    </row>
    <row r="58" spans="1:7" x14ac:dyDescent="0.25">
      <c r="A58" s="16" t="s">
        <v>126</v>
      </c>
      <c r="B58" s="31"/>
      <c r="C58" s="31"/>
      <c r="D58" s="17"/>
      <c r="E58" s="37">
        <v>2774.58</v>
      </c>
      <c r="F58" s="38">
        <v>0.99829999999999997</v>
      </c>
      <c r="G58" s="20"/>
    </row>
    <row r="59" spans="1:7" x14ac:dyDescent="0.25">
      <c r="A59" s="16" t="s">
        <v>1527</v>
      </c>
      <c r="B59" s="30"/>
      <c r="C59" s="30"/>
      <c r="D59" s="13"/>
      <c r="E59" s="14"/>
      <c r="F59" s="15"/>
      <c r="G59" s="15"/>
    </row>
    <row r="60" spans="1:7" x14ac:dyDescent="0.25">
      <c r="A60" s="16" t="s">
        <v>126</v>
      </c>
      <c r="B60" s="30"/>
      <c r="C60" s="30"/>
      <c r="D60" s="13"/>
      <c r="E60" s="39" t="s">
        <v>118</v>
      </c>
      <c r="F60" s="40" t="s">
        <v>118</v>
      </c>
      <c r="G60" s="15"/>
    </row>
    <row r="61" spans="1:7" x14ac:dyDescent="0.25">
      <c r="A61" s="21" t="s">
        <v>158</v>
      </c>
      <c r="B61" s="32"/>
      <c r="C61" s="32"/>
      <c r="D61" s="22"/>
      <c r="E61" s="27">
        <v>2774.58</v>
      </c>
      <c r="F61" s="28">
        <v>0.99829999999999997</v>
      </c>
      <c r="G61" s="20"/>
    </row>
    <row r="62" spans="1:7" x14ac:dyDescent="0.25">
      <c r="A62" s="12"/>
      <c r="B62" s="30"/>
      <c r="C62" s="30"/>
      <c r="D62" s="13"/>
      <c r="E62" s="14"/>
      <c r="F62" s="15"/>
      <c r="G62" s="15"/>
    </row>
    <row r="63" spans="1:7" x14ac:dyDescent="0.25">
      <c r="A63" s="12"/>
      <c r="B63" s="30"/>
      <c r="C63" s="30"/>
      <c r="D63" s="13"/>
      <c r="E63" s="14"/>
      <c r="F63" s="15"/>
      <c r="G63" s="15"/>
    </row>
    <row r="64" spans="1:7" x14ac:dyDescent="0.25">
      <c r="A64" s="16" t="s">
        <v>162</v>
      </c>
      <c r="B64" s="30"/>
      <c r="C64" s="30"/>
      <c r="D64" s="13"/>
      <c r="E64" s="14"/>
      <c r="F64" s="15"/>
      <c r="G64" s="15"/>
    </row>
    <row r="65" spans="1:7" x14ac:dyDescent="0.25">
      <c r="A65" s="12" t="s">
        <v>163</v>
      </c>
      <c r="B65" s="30"/>
      <c r="C65" s="30"/>
      <c r="D65" s="13"/>
      <c r="E65" s="14">
        <v>27.98</v>
      </c>
      <c r="F65" s="15">
        <v>1.01E-2</v>
      </c>
      <c r="G65" s="15">
        <v>6.7793000000000006E-2</v>
      </c>
    </row>
    <row r="66" spans="1:7" x14ac:dyDescent="0.25">
      <c r="A66" s="16" t="s">
        <v>126</v>
      </c>
      <c r="B66" s="31"/>
      <c r="C66" s="31"/>
      <c r="D66" s="17"/>
      <c r="E66" s="37">
        <v>27.98</v>
      </c>
      <c r="F66" s="38">
        <v>1.01E-2</v>
      </c>
      <c r="G66" s="20"/>
    </row>
    <row r="67" spans="1:7" x14ac:dyDescent="0.25">
      <c r="A67" s="12"/>
      <c r="B67" s="30"/>
      <c r="C67" s="30"/>
      <c r="D67" s="13"/>
      <c r="E67" s="14"/>
      <c r="F67" s="15"/>
      <c r="G67" s="15"/>
    </row>
    <row r="68" spans="1:7" x14ac:dyDescent="0.25">
      <c r="A68" s="21" t="s">
        <v>158</v>
      </c>
      <c r="B68" s="32"/>
      <c r="C68" s="32"/>
      <c r="D68" s="22"/>
      <c r="E68" s="18">
        <v>27.98</v>
      </c>
      <c r="F68" s="19">
        <v>1.01E-2</v>
      </c>
      <c r="G68" s="20"/>
    </row>
    <row r="69" spans="1:7" x14ac:dyDescent="0.25">
      <c r="A69" s="12" t="s">
        <v>164</v>
      </c>
      <c r="B69" s="30"/>
      <c r="C69" s="30"/>
      <c r="D69" s="13"/>
      <c r="E69" s="14">
        <v>1.5592999999999999E-2</v>
      </c>
      <c r="F69" s="15">
        <v>5.0000000000000004E-6</v>
      </c>
      <c r="G69" s="15"/>
    </row>
    <row r="70" spans="1:7" x14ac:dyDescent="0.25">
      <c r="A70" s="12" t="s">
        <v>165</v>
      </c>
      <c r="B70" s="30"/>
      <c r="C70" s="30"/>
      <c r="D70" s="13"/>
      <c r="E70" s="23">
        <v>-24.005593000000001</v>
      </c>
      <c r="F70" s="24">
        <v>-8.4049999999999993E-3</v>
      </c>
      <c r="G70" s="15">
        <v>6.7793000000000006E-2</v>
      </c>
    </row>
    <row r="71" spans="1:7" x14ac:dyDescent="0.25">
      <c r="A71" s="25" t="s">
        <v>166</v>
      </c>
      <c r="B71" s="33"/>
      <c r="C71" s="33"/>
      <c r="D71" s="26"/>
      <c r="E71" s="27">
        <v>2778.57</v>
      </c>
      <c r="F71" s="28">
        <v>1</v>
      </c>
      <c r="G71" s="28"/>
    </row>
    <row r="76" spans="1:7" x14ac:dyDescent="0.25">
      <c r="A76" s="1" t="s">
        <v>169</v>
      </c>
    </row>
    <row r="77" spans="1:7" x14ac:dyDescent="0.25">
      <c r="A77" s="47" t="s">
        <v>170</v>
      </c>
      <c r="B77" s="34" t="s">
        <v>118</v>
      </c>
    </row>
    <row r="78" spans="1:7" x14ac:dyDescent="0.25">
      <c r="A78" t="s">
        <v>171</v>
      </c>
    </row>
    <row r="79" spans="1:7" x14ac:dyDescent="0.25">
      <c r="A79" t="s">
        <v>172</v>
      </c>
      <c r="B79" t="s">
        <v>173</v>
      </c>
      <c r="C79" t="s">
        <v>173</v>
      </c>
    </row>
    <row r="80" spans="1:7" x14ac:dyDescent="0.25">
      <c r="B80" s="48">
        <v>45260</v>
      </c>
      <c r="C80" s="48">
        <v>45289</v>
      </c>
    </row>
    <row r="81" spans="1:5" x14ac:dyDescent="0.25">
      <c r="A81" t="s">
        <v>177</v>
      </c>
      <c r="B81">
        <v>11.624700000000001</v>
      </c>
      <c r="C81">
        <v>12.544499999999999</v>
      </c>
      <c r="E81" s="2"/>
    </row>
    <row r="82" spans="1:5" x14ac:dyDescent="0.25">
      <c r="A82" t="s">
        <v>178</v>
      </c>
      <c r="B82">
        <v>11.463699999999999</v>
      </c>
      <c r="C82">
        <v>12.370900000000001</v>
      </c>
      <c r="E82" s="2"/>
    </row>
    <row r="83" spans="1:5" x14ac:dyDescent="0.25">
      <c r="A83" t="s">
        <v>651</v>
      </c>
      <c r="B83">
        <v>11.350199999999999</v>
      </c>
      <c r="C83">
        <v>12.2433</v>
      </c>
      <c r="E83" s="2"/>
    </row>
    <row r="84" spans="1:5" x14ac:dyDescent="0.25">
      <c r="A84" t="s">
        <v>652</v>
      </c>
      <c r="B84">
        <v>11.350099999999999</v>
      </c>
      <c r="C84">
        <v>12.2432</v>
      </c>
      <c r="E84" s="2"/>
    </row>
    <row r="85" spans="1:5" x14ac:dyDescent="0.25">
      <c r="E85" s="2"/>
    </row>
    <row r="86" spans="1:5" x14ac:dyDescent="0.25">
      <c r="A86" t="s">
        <v>188</v>
      </c>
      <c r="B86" s="34" t="s">
        <v>118</v>
      </c>
    </row>
    <row r="87" spans="1:5" x14ac:dyDescent="0.25">
      <c r="A87" t="s">
        <v>189</v>
      </c>
      <c r="B87" s="34" t="s">
        <v>118</v>
      </c>
    </row>
    <row r="88" spans="1:5" ht="30" customHeight="1" x14ac:dyDescent="0.25">
      <c r="A88" s="47" t="s">
        <v>190</v>
      </c>
      <c r="B88" s="34" t="s">
        <v>118</v>
      </c>
    </row>
    <row r="89" spans="1:5" ht="30" customHeight="1" x14ac:dyDescent="0.25">
      <c r="A89" s="47" t="s">
        <v>191</v>
      </c>
      <c r="B89" s="34" t="s">
        <v>118</v>
      </c>
    </row>
    <row r="90" spans="1:5" x14ac:dyDescent="0.25">
      <c r="A90" t="s">
        <v>1760</v>
      </c>
      <c r="B90" s="49">
        <v>0.20730100000000001</v>
      </c>
    </row>
    <row r="91" spans="1:5" ht="45" customHeight="1" x14ac:dyDescent="0.25">
      <c r="A91" s="47" t="s">
        <v>193</v>
      </c>
      <c r="B91" s="34" t="s">
        <v>118</v>
      </c>
    </row>
    <row r="92" spans="1:5" ht="30" customHeight="1" x14ac:dyDescent="0.25">
      <c r="A92" s="47" t="s">
        <v>194</v>
      </c>
      <c r="B92" s="34" t="s">
        <v>118</v>
      </c>
    </row>
    <row r="93" spans="1:5" ht="30" customHeight="1" x14ac:dyDescent="0.25">
      <c r="A93" s="47" t="s">
        <v>195</v>
      </c>
      <c r="B93" s="49">
        <v>205.0121402</v>
      </c>
    </row>
    <row r="94" spans="1:5" x14ac:dyDescent="0.25">
      <c r="A94" t="s">
        <v>196</v>
      </c>
      <c r="B94" s="34" t="s">
        <v>118</v>
      </c>
    </row>
    <row r="95" spans="1:5" x14ac:dyDescent="0.25">
      <c r="A95" t="s">
        <v>197</v>
      </c>
      <c r="B95" s="34" t="s">
        <v>118</v>
      </c>
    </row>
    <row r="97" spans="1:4" ht="69.95" customHeight="1" x14ac:dyDescent="0.25">
      <c r="A97" s="72" t="s">
        <v>207</v>
      </c>
      <c r="B97" s="72" t="s">
        <v>208</v>
      </c>
      <c r="C97" s="72" t="s">
        <v>5</v>
      </c>
      <c r="D97" s="72" t="s">
        <v>6</v>
      </c>
    </row>
    <row r="98" spans="1:4" ht="69.95" customHeight="1" x14ac:dyDescent="0.25">
      <c r="A98" s="72" t="s">
        <v>2058</v>
      </c>
      <c r="B98" s="72"/>
      <c r="C98" s="72" t="s">
        <v>67</v>
      </c>
      <c r="D98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H299"/>
  <sheetViews>
    <sheetView showGridLines="0" workbookViewId="0">
      <pane ySplit="4" topLeftCell="A200" activePane="bottomLeft" state="frozen"/>
      <selection pane="bottomLeft" activeCell="B265" sqref="B26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4" t="s">
        <v>2059</v>
      </c>
      <c r="B1" s="75"/>
      <c r="C1" s="75"/>
      <c r="D1" s="75"/>
      <c r="E1" s="75"/>
      <c r="F1" s="75"/>
      <c r="G1" s="76"/>
      <c r="H1" s="51" t="str">
        <f>HYPERLINK("[EDEL_Portfolio Monthly Notes 31-Dec-2023.xlsx]Index!A1","Index")</f>
        <v>Index</v>
      </c>
    </row>
    <row r="2" spans="1:8" ht="19.5" customHeight="1" x14ac:dyDescent="0.25">
      <c r="A2" s="74" t="s">
        <v>2060</v>
      </c>
      <c r="B2" s="75"/>
      <c r="C2" s="75"/>
      <c r="D2" s="75"/>
      <c r="E2" s="75"/>
      <c r="F2" s="75"/>
      <c r="G2" s="76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1148</v>
      </c>
      <c r="B7" s="30"/>
      <c r="C7" s="30"/>
      <c r="D7" s="13"/>
      <c r="E7" s="14"/>
      <c r="F7" s="15"/>
      <c r="G7" s="15"/>
    </row>
    <row r="8" spans="1:8" x14ac:dyDescent="0.25">
      <c r="A8" s="12" t="s">
        <v>1184</v>
      </c>
      <c r="B8" s="30" t="s">
        <v>1185</v>
      </c>
      <c r="C8" s="30" t="s">
        <v>1154</v>
      </c>
      <c r="D8" s="13">
        <v>27141</v>
      </c>
      <c r="E8" s="14">
        <v>463.91</v>
      </c>
      <c r="F8" s="15">
        <v>5.62E-2</v>
      </c>
      <c r="G8" s="15"/>
    </row>
    <row r="9" spans="1:8" x14ac:dyDescent="0.25">
      <c r="A9" s="12" t="s">
        <v>1167</v>
      </c>
      <c r="B9" s="30" t="s">
        <v>1168</v>
      </c>
      <c r="C9" s="30" t="s">
        <v>1169</v>
      </c>
      <c r="D9" s="13">
        <v>12218</v>
      </c>
      <c r="E9" s="14">
        <v>315.83</v>
      </c>
      <c r="F9" s="15">
        <v>3.8300000000000001E-2</v>
      </c>
      <c r="G9" s="15"/>
    </row>
    <row r="10" spans="1:8" x14ac:dyDescent="0.25">
      <c r="A10" s="12" t="s">
        <v>1173</v>
      </c>
      <c r="B10" s="30" t="s">
        <v>1174</v>
      </c>
      <c r="C10" s="30" t="s">
        <v>1154</v>
      </c>
      <c r="D10" s="13">
        <v>25333</v>
      </c>
      <c r="E10" s="14">
        <v>252.47</v>
      </c>
      <c r="F10" s="15">
        <v>3.0599999999999999E-2</v>
      </c>
      <c r="G10" s="15"/>
    </row>
    <row r="11" spans="1:8" x14ac:dyDescent="0.25">
      <c r="A11" s="12" t="s">
        <v>1222</v>
      </c>
      <c r="B11" s="30" t="s">
        <v>1223</v>
      </c>
      <c r="C11" s="30" t="s">
        <v>1208</v>
      </c>
      <c r="D11" s="13">
        <v>12892</v>
      </c>
      <c r="E11" s="14">
        <v>198.91</v>
      </c>
      <c r="F11" s="15">
        <v>2.41E-2</v>
      </c>
      <c r="G11" s="15"/>
    </row>
    <row r="12" spans="1:8" x14ac:dyDescent="0.25">
      <c r="A12" s="12" t="s">
        <v>1447</v>
      </c>
      <c r="B12" s="30" t="s">
        <v>1448</v>
      </c>
      <c r="C12" s="30" t="s">
        <v>1449</v>
      </c>
      <c r="D12" s="13">
        <v>4270</v>
      </c>
      <c r="E12" s="14">
        <v>150.56</v>
      </c>
      <c r="F12" s="15">
        <v>1.8200000000000001E-2</v>
      </c>
      <c r="G12" s="15"/>
    </row>
    <row r="13" spans="1:8" x14ac:dyDescent="0.25">
      <c r="A13" s="12" t="s">
        <v>1216</v>
      </c>
      <c r="B13" s="30" t="s">
        <v>1217</v>
      </c>
      <c r="C13" s="30" t="s">
        <v>1218</v>
      </c>
      <c r="D13" s="13">
        <v>31992</v>
      </c>
      <c r="E13" s="14">
        <v>147.84</v>
      </c>
      <c r="F13" s="15">
        <v>1.7899999999999999E-2</v>
      </c>
      <c r="G13" s="15"/>
    </row>
    <row r="14" spans="1:8" x14ac:dyDescent="0.25">
      <c r="A14" s="12" t="s">
        <v>1326</v>
      </c>
      <c r="B14" s="30" t="s">
        <v>1327</v>
      </c>
      <c r="C14" s="30" t="s">
        <v>1208</v>
      </c>
      <c r="D14" s="13">
        <v>3659</v>
      </c>
      <c r="E14" s="14">
        <v>138.80000000000001</v>
      </c>
      <c r="F14" s="15">
        <v>1.6799999999999999E-2</v>
      </c>
      <c r="G14" s="15"/>
    </row>
    <row r="15" spans="1:8" x14ac:dyDescent="0.25">
      <c r="A15" s="12" t="s">
        <v>1199</v>
      </c>
      <c r="B15" s="30" t="s">
        <v>1200</v>
      </c>
      <c r="C15" s="30" t="s">
        <v>1154</v>
      </c>
      <c r="D15" s="13">
        <v>10024</v>
      </c>
      <c r="E15" s="14">
        <v>110.49</v>
      </c>
      <c r="F15" s="15">
        <v>1.34E-2</v>
      </c>
      <c r="G15" s="15"/>
    </row>
    <row r="16" spans="1:8" x14ac:dyDescent="0.25">
      <c r="A16" s="12" t="s">
        <v>1330</v>
      </c>
      <c r="B16" s="30" t="s">
        <v>1331</v>
      </c>
      <c r="C16" s="30" t="s">
        <v>1154</v>
      </c>
      <c r="D16" s="13">
        <v>5312</v>
      </c>
      <c r="E16" s="14">
        <v>101.36</v>
      </c>
      <c r="F16" s="15">
        <v>1.23E-2</v>
      </c>
      <c r="G16" s="15"/>
    </row>
    <row r="17" spans="1:7" x14ac:dyDescent="0.25">
      <c r="A17" s="12" t="s">
        <v>1177</v>
      </c>
      <c r="B17" s="30" t="s">
        <v>1178</v>
      </c>
      <c r="C17" s="30" t="s">
        <v>1160</v>
      </c>
      <c r="D17" s="13">
        <v>9137</v>
      </c>
      <c r="E17" s="14">
        <v>94.31</v>
      </c>
      <c r="F17" s="15">
        <v>1.14E-2</v>
      </c>
      <c r="G17" s="15"/>
    </row>
    <row r="18" spans="1:7" x14ac:dyDescent="0.25">
      <c r="A18" s="12" t="s">
        <v>1189</v>
      </c>
      <c r="B18" s="30" t="s">
        <v>1190</v>
      </c>
      <c r="C18" s="30" t="s">
        <v>1154</v>
      </c>
      <c r="D18" s="13">
        <v>13860</v>
      </c>
      <c r="E18" s="14">
        <v>88.99</v>
      </c>
      <c r="F18" s="15">
        <v>1.0800000000000001E-2</v>
      </c>
      <c r="G18" s="15"/>
    </row>
    <row r="19" spans="1:7" x14ac:dyDescent="0.25">
      <c r="A19" s="12" t="s">
        <v>1253</v>
      </c>
      <c r="B19" s="30" t="s">
        <v>1254</v>
      </c>
      <c r="C19" s="30" t="s">
        <v>1237</v>
      </c>
      <c r="D19" s="13">
        <v>22981</v>
      </c>
      <c r="E19" s="14">
        <v>87.93</v>
      </c>
      <c r="F19" s="15">
        <v>1.0699999999999999E-2</v>
      </c>
      <c r="G19" s="15"/>
    </row>
    <row r="20" spans="1:7" x14ac:dyDescent="0.25">
      <c r="A20" s="12" t="s">
        <v>1352</v>
      </c>
      <c r="B20" s="30" t="s">
        <v>1353</v>
      </c>
      <c r="C20" s="30" t="s">
        <v>1218</v>
      </c>
      <c r="D20" s="13">
        <v>3225</v>
      </c>
      <c r="E20" s="14">
        <v>85.91</v>
      </c>
      <c r="F20" s="15">
        <v>1.04E-2</v>
      </c>
      <c r="G20" s="15"/>
    </row>
    <row r="21" spans="1:7" x14ac:dyDescent="0.25">
      <c r="A21" s="12" t="s">
        <v>1235</v>
      </c>
      <c r="B21" s="30" t="s">
        <v>1236</v>
      </c>
      <c r="C21" s="30" t="s">
        <v>1237</v>
      </c>
      <c r="D21" s="13">
        <v>19587</v>
      </c>
      <c r="E21" s="14">
        <v>80.86</v>
      </c>
      <c r="F21" s="15">
        <v>9.7999999999999997E-3</v>
      </c>
      <c r="G21" s="15"/>
    </row>
    <row r="22" spans="1:7" x14ac:dyDescent="0.25">
      <c r="A22" s="12" t="s">
        <v>1811</v>
      </c>
      <c r="B22" s="30" t="s">
        <v>1812</v>
      </c>
      <c r="C22" s="30" t="s">
        <v>1319</v>
      </c>
      <c r="D22" s="13">
        <v>11689</v>
      </c>
      <c r="E22" s="14">
        <v>80.22</v>
      </c>
      <c r="F22" s="15">
        <v>9.7000000000000003E-3</v>
      </c>
      <c r="G22" s="15"/>
    </row>
    <row r="23" spans="1:7" x14ac:dyDescent="0.25">
      <c r="A23" s="12" t="s">
        <v>2061</v>
      </c>
      <c r="B23" s="30" t="s">
        <v>2062</v>
      </c>
      <c r="C23" s="30" t="s">
        <v>1221</v>
      </c>
      <c r="D23" s="13">
        <v>15260</v>
      </c>
      <c r="E23" s="14">
        <v>80.14</v>
      </c>
      <c r="F23" s="15">
        <v>9.7000000000000003E-3</v>
      </c>
      <c r="G23" s="15"/>
    </row>
    <row r="24" spans="1:7" x14ac:dyDescent="0.25">
      <c r="A24" s="12" t="s">
        <v>1283</v>
      </c>
      <c r="B24" s="30" t="s">
        <v>1284</v>
      </c>
      <c r="C24" s="30" t="s">
        <v>1237</v>
      </c>
      <c r="D24" s="13">
        <v>1004</v>
      </c>
      <c r="E24" s="14">
        <v>73.569999999999993</v>
      </c>
      <c r="F24" s="15">
        <v>8.8999999999999999E-3</v>
      </c>
      <c r="G24" s="15"/>
    </row>
    <row r="25" spans="1:7" x14ac:dyDescent="0.25">
      <c r="A25" s="12" t="s">
        <v>1384</v>
      </c>
      <c r="B25" s="30" t="s">
        <v>1385</v>
      </c>
      <c r="C25" s="30" t="s">
        <v>1198</v>
      </c>
      <c r="D25" s="13">
        <v>13937</v>
      </c>
      <c r="E25" s="14">
        <v>61.09</v>
      </c>
      <c r="F25" s="15">
        <v>7.4000000000000003E-3</v>
      </c>
      <c r="G25" s="15"/>
    </row>
    <row r="26" spans="1:7" x14ac:dyDescent="0.25">
      <c r="A26" s="12" t="s">
        <v>1271</v>
      </c>
      <c r="B26" s="30" t="s">
        <v>1272</v>
      </c>
      <c r="C26" s="30" t="s">
        <v>1208</v>
      </c>
      <c r="D26" s="13">
        <v>966</v>
      </c>
      <c r="E26" s="14">
        <v>60.61</v>
      </c>
      <c r="F26" s="15">
        <v>7.3000000000000001E-3</v>
      </c>
      <c r="G26" s="15"/>
    </row>
    <row r="27" spans="1:7" x14ac:dyDescent="0.25">
      <c r="A27" s="12" t="s">
        <v>1825</v>
      </c>
      <c r="B27" s="30" t="s">
        <v>1826</v>
      </c>
      <c r="C27" s="30" t="s">
        <v>1208</v>
      </c>
      <c r="D27" s="13">
        <v>816</v>
      </c>
      <c r="E27" s="14">
        <v>60.3</v>
      </c>
      <c r="F27" s="15">
        <v>7.3000000000000001E-3</v>
      </c>
      <c r="G27" s="15"/>
    </row>
    <row r="28" spans="1:7" x14ac:dyDescent="0.25">
      <c r="A28" s="12" t="s">
        <v>2063</v>
      </c>
      <c r="B28" s="30" t="s">
        <v>2064</v>
      </c>
      <c r="C28" s="30" t="s">
        <v>1154</v>
      </c>
      <c r="D28" s="13">
        <v>7619</v>
      </c>
      <c r="E28" s="14">
        <v>59.99</v>
      </c>
      <c r="F28" s="15">
        <v>7.3000000000000001E-3</v>
      </c>
      <c r="G28" s="15"/>
    </row>
    <row r="29" spans="1:7" x14ac:dyDescent="0.25">
      <c r="A29" s="12" t="s">
        <v>2065</v>
      </c>
      <c r="B29" s="30" t="s">
        <v>2066</v>
      </c>
      <c r="C29" s="30" t="s">
        <v>1154</v>
      </c>
      <c r="D29" s="13">
        <v>277648</v>
      </c>
      <c r="E29" s="14">
        <v>59.56</v>
      </c>
      <c r="F29" s="15">
        <v>7.1999999999999998E-3</v>
      </c>
      <c r="G29" s="15"/>
    </row>
    <row r="30" spans="1:7" x14ac:dyDescent="0.25">
      <c r="A30" s="12" t="s">
        <v>2067</v>
      </c>
      <c r="B30" s="30" t="s">
        <v>2068</v>
      </c>
      <c r="C30" s="30" t="s">
        <v>1334</v>
      </c>
      <c r="D30" s="13">
        <v>1653</v>
      </c>
      <c r="E30" s="14">
        <v>58.54</v>
      </c>
      <c r="F30" s="15">
        <v>7.1000000000000004E-3</v>
      </c>
      <c r="G30" s="15"/>
    </row>
    <row r="31" spans="1:7" x14ac:dyDescent="0.25">
      <c r="A31" s="12" t="s">
        <v>1501</v>
      </c>
      <c r="B31" s="30" t="s">
        <v>1502</v>
      </c>
      <c r="C31" s="30" t="s">
        <v>1208</v>
      </c>
      <c r="D31" s="13">
        <v>3822</v>
      </c>
      <c r="E31" s="14">
        <v>56.03</v>
      </c>
      <c r="F31" s="15">
        <v>6.7999999999999996E-3</v>
      </c>
      <c r="G31" s="15"/>
    </row>
    <row r="32" spans="1:7" x14ac:dyDescent="0.25">
      <c r="A32" s="12" t="s">
        <v>1521</v>
      </c>
      <c r="B32" s="30" t="s">
        <v>1522</v>
      </c>
      <c r="C32" s="30" t="s">
        <v>1166</v>
      </c>
      <c r="D32" s="13">
        <v>3234</v>
      </c>
      <c r="E32" s="14">
        <v>55.93</v>
      </c>
      <c r="F32" s="15">
        <v>6.7999999999999996E-3</v>
      </c>
      <c r="G32" s="15"/>
    </row>
    <row r="33" spans="1:7" x14ac:dyDescent="0.25">
      <c r="A33" s="12" t="s">
        <v>1435</v>
      </c>
      <c r="B33" s="30" t="s">
        <v>1436</v>
      </c>
      <c r="C33" s="30" t="s">
        <v>1266</v>
      </c>
      <c r="D33" s="13">
        <v>1507</v>
      </c>
      <c r="E33" s="14">
        <v>55.39</v>
      </c>
      <c r="F33" s="15">
        <v>6.7000000000000002E-3</v>
      </c>
      <c r="G33" s="15"/>
    </row>
    <row r="34" spans="1:7" x14ac:dyDescent="0.25">
      <c r="A34" s="12" t="s">
        <v>1459</v>
      </c>
      <c r="B34" s="30" t="s">
        <v>1460</v>
      </c>
      <c r="C34" s="30" t="s">
        <v>1266</v>
      </c>
      <c r="D34" s="13">
        <v>1628</v>
      </c>
      <c r="E34" s="14">
        <v>55.39</v>
      </c>
      <c r="F34" s="15">
        <v>6.7000000000000002E-3</v>
      </c>
      <c r="G34" s="15"/>
    </row>
    <row r="35" spans="1:7" x14ac:dyDescent="0.25">
      <c r="A35" s="12" t="s">
        <v>1194</v>
      </c>
      <c r="B35" s="30" t="s">
        <v>1195</v>
      </c>
      <c r="C35" s="30" t="s">
        <v>1154</v>
      </c>
      <c r="D35" s="13">
        <v>35443</v>
      </c>
      <c r="E35" s="14">
        <v>55.34</v>
      </c>
      <c r="F35" s="15">
        <v>6.7000000000000002E-3</v>
      </c>
      <c r="G35" s="15"/>
    </row>
    <row r="36" spans="1:7" x14ac:dyDescent="0.25">
      <c r="A36" s="12" t="s">
        <v>1433</v>
      </c>
      <c r="B36" s="30" t="s">
        <v>1434</v>
      </c>
      <c r="C36" s="30" t="s">
        <v>1154</v>
      </c>
      <c r="D36" s="13">
        <v>60350</v>
      </c>
      <c r="E36" s="14">
        <v>53.65</v>
      </c>
      <c r="F36" s="15">
        <v>6.4999999999999997E-3</v>
      </c>
      <c r="G36" s="15"/>
    </row>
    <row r="37" spans="1:7" x14ac:dyDescent="0.25">
      <c r="A37" s="12" t="s">
        <v>1219</v>
      </c>
      <c r="B37" s="30" t="s">
        <v>1220</v>
      </c>
      <c r="C37" s="30" t="s">
        <v>1221</v>
      </c>
      <c r="D37" s="13">
        <v>17161</v>
      </c>
      <c r="E37" s="14">
        <v>53.4</v>
      </c>
      <c r="F37" s="15">
        <v>6.4999999999999997E-3</v>
      </c>
      <c r="G37" s="15"/>
    </row>
    <row r="38" spans="1:7" x14ac:dyDescent="0.25">
      <c r="A38" s="12" t="s">
        <v>1415</v>
      </c>
      <c r="B38" s="30" t="s">
        <v>1416</v>
      </c>
      <c r="C38" s="30" t="s">
        <v>1246</v>
      </c>
      <c r="D38" s="13">
        <v>1588</v>
      </c>
      <c r="E38" s="14">
        <v>50.9</v>
      </c>
      <c r="F38" s="15">
        <v>6.1999999999999998E-3</v>
      </c>
      <c r="G38" s="15"/>
    </row>
    <row r="39" spans="1:7" x14ac:dyDescent="0.25">
      <c r="A39" s="12" t="s">
        <v>1302</v>
      </c>
      <c r="B39" s="30" t="s">
        <v>1303</v>
      </c>
      <c r="C39" s="30" t="s">
        <v>1243</v>
      </c>
      <c r="D39" s="13">
        <v>3819</v>
      </c>
      <c r="E39" s="14">
        <v>50.52</v>
      </c>
      <c r="F39" s="15">
        <v>6.1000000000000004E-3</v>
      </c>
      <c r="G39" s="15"/>
    </row>
    <row r="40" spans="1:7" x14ac:dyDescent="0.25">
      <c r="A40" s="12" t="s">
        <v>1285</v>
      </c>
      <c r="B40" s="30" t="s">
        <v>1286</v>
      </c>
      <c r="C40" s="30" t="s">
        <v>1280</v>
      </c>
      <c r="D40" s="13">
        <v>4053</v>
      </c>
      <c r="E40" s="14">
        <v>50.19</v>
      </c>
      <c r="F40" s="15">
        <v>6.1000000000000004E-3</v>
      </c>
      <c r="G40" s="15"/>
    </row>
    <row r="41" spans="1:7" x14ac:dyDescent="0.25">
      <c r="A41" s="12" t="s">
        <v>1164</v>
      </c>
      <c r="B41" s="30" t="s">
        <v>1165</v>
      </c>
      <c r="C41" s="30" t="s">
        <v>1166</v>
      </c>
      <c r="D41" s="13">
        <v>6361</v>
      </c>
      <c r="E41" s="14">
        <v>49.61</v>
      </c>
      <c r="F41" s="15">
        <v>6.0000000000000001E-3</v>
      </c>
      <c r="G41" s="15"/>
    </row>
    <row r="42" spans="1:7" x14ac:dyDescent="0.25">
      <c r="A42" s="12" t="s">
        <v>1394</v>
      </c>
      <c r="B42" s="30" t="s">
        <v>1395</v>
      </c>
      <c r="C42" s="30" t="s">
        <v>1166</v>
      </c>
      <c r="D42" s="13">
        <v>477</v>
      </c>
      <c r="E42" s="14">
        <v>49.14</v>
      </c>
      <c r="F42" s="15">
        <v>6.0000000000000001E-3</v>
      </c>
      <c r="G42" s="15"/>
    </row>
    <row r="43" spans="1:7" x14ac:dyDescent="0.25">
      <c r="A43" s="12" t="s">
        <v>1396</v>
      </c>
      <c r="B43" s="30" t="s">
        <v>1397</v>
      </c>
      <c r="C43" s="30" t="s">
        <v>1243</v>
      </c>
      <c r="D43" s="13">
        <v>3900</v>
      </c>
      <c r="E43" s="14">
        <v>49.12</v>
      </c>
      <c r="F43" s="15">
        <v>6.0000000000000001E-3</v>
      </c>
      <c r="G43" s="15"/>
    </row>
    <row r="44" spans="1:7" x14ac:dyDescent="0.25">
      <c r="A44" s="12" t="s">
        <v>1783</v>
      </c>
      <c r="B44" s="30" t="s">
        <v>1784</v>
      </c>
      <c r="C44" s="30" t="s">
        <v>1208</v>
      </c>
      <c r="D44" s="13">
        <v>552</v>
      </c>
      <c r="E44" s="14">
        <v>48.32</v>
      </c>
      <c r="F44" s="15">
        <v>5.8999999999999999E-3</v>
      </c>
      <c r="G44" s="15"/>
    </row>
    <row r="45" spans="1:7" x14ac:dyDescent="0.25">
      <c r="A45" s="12" t="s">
        <v>1241</v>
      </c>
      <c r="B45" s="30" t="s">
        <v>1242</v>
      </c>
      <c r="C45" s="30" t="s">
        <v>1243</v>
      </c>
      <c r="D45" s="13">
        <v>4451</v>
      </c>
      <c r="E45" s="14">
        <v>48.25</v>
      </c>
      <c r="F45" s="15">
        <v>5.7999999999999996E-3</v>
      </c>
      <c r="G45" s="15"/>
    </row>
    <row r="46" spans="1:7" x14ac:dyDescent="0.25">
      <c r="A46" s="12" t="s">
        <v>1797</v>
      </c>
      <c r="B46" s="30" t="s">
        <v>1798</v>
      </c>
      <c r="C46" s="30" t="s">
        <v>1280</v>
      </c>
      <c r="D46" s="13">
        <v>1025</v>
      </c>
      <c r="E46" s="14">
        <v>46.57</v>
      </c>
      <c r="F46" s="15">
        <v>5.5999999999999999E-3</v>
      </c>
      <c r="G46" s="15"/>
    </row>
    <row r="47" spans="1:7" x14ac:dyDescent="0.25">
      <c r="A47" s="12" t="s">
        <v>2069</v>
      </c>
      <c r="B47" s="30" t="s">
        <v>2070</v>
      </c>
      <c r="C47" s="30" t="s">
        <v>1157</v>
      </c>
      <c r="D47" s="13">
        <v>10152</v>
      </c>
      <c r="E47" s="14">
        <v>46.13</v>
      </c>
      <c r="F47" s="15">
        <v>5.5999999999999999E-3</v>
      </c>
      <c r="G47" s="15"/>
    </row>
    <row r="48" spans="1:7" x14ac:dyDescent="0.25">
      <c r="A48" s="12" t="s">
        <v>1817</v>
      </c>
      <c r="B48" s="30" t="s">
        <v>1818</v>
      </c>
      <c r="C48" s="30" t="s">
        <v>1259</v>
      </c>
      <c r="D48" s="13">
        <v>417</v>
      </c>
      <c r="E48" s="14">
        <v>43.8</v>
      </c>
      <c r="F48" s="15">
        <v>5.3E-3</v>
      </c>
      <c r="G48" s="15"/>
    </row>
    <row r="49" spans="1:7" x14ac:dyDescent="0.25">
      <c r="A49" s="12" t="s">
        <v>1909</v>
      </c>
      <c r="B49" s="30" t="s">
        <v>1910</v>
      </c>
      <c r="C49" s="30" t="s">
        <v>1280</v>
      </c>
      <c r="D49" s="13">
        <v>2811</v>
      </c>
      <c r="E49" s="14">
        <v>43.2</v>
      </c>
      <c r="F49" s="15">
        <v>5.1999999999999998E-3</v>
      </c>
      <c r="G49" s="15"/>
    </row>
    <row r="50" spans="1:7" x14ac:dyDescent="0.25">
      <c r="A50" s="12" t="s">
        <v>1278</v>
      </c>
      <c r="B50" s="30" t="s">
        <v>1279</v>
      </c>
      <c r="C50" s="30" t="s">
        <v>1280</v>
      </c>
      <c r="D50" s="13">
        <v>2150</v>
      </c>
      <c r="E50" s="14">
        <v>42.22</v>
      </c>
      <c r="F50" s="15">
        <v>5.1000000000000004E-3</v>
      </c>
      <c r="G50" s="15"/>
    </row>
    <row r="51" spans="1:7" x14ac:dyDescent="0.25">
      <c r="A51" s="12" t="s">
        <v>1791</v>
      </c>
      <c r="B51" s="30" t="s">
        <v>1792</v>
      </c>
      <c r="C51" s="30" t="s">
        <v>1334</v>
      </c>
      <c r="D51" s="13">
        <v>6497</v>
      </c>
      <c r="E51" s="14">
        <v>41.87</v>
      </c>
      <c r="F51" s="15">
        <v>5.1000000000000004E-3</v>
      </c>
      <c r="G51" s="15"/>
    </row>
    <row r="52" spans="1:7" x14ac:dyDescent="0.25">
      <c r="A52" s="12" t="s">
        <v>1509</v>
      </c>
      <c r="B52" s="30" t="s">
        <v>1510</v>
      </c>
      <c r="C52" s="30" t="s">
        <v>1334</v>
      </c>
      <c r="D52" s="13">
        <v>32</v>
      </c>
      <c r="E52" s="14">
        <v>41.47</v>
      </c>
      <c r="F52" s="15">
        <v>5.0000000000000001E-3</v>
      </c>
      <c r="G52" s="15"/>
    </row>
    <row r="53" spans="1:7" x14ac:dyDescent="0.25">
      <c r="A53" s="12" t="s">
        <v>1513</v>
      </c>
      <c r="B53" s="30" t="s">
        <v>1514</v>
      </c>
      <c r="C53" s="30" t="s">
        <v>1243</v>
      </c>
      <c r="D53" s="13">
        <v>795</v>
      </c>
      <c r="E53" s="14">
        <v>41.36</v>
      </c>
      <c r="F53" s="15">
        <v>5.0000000000000001E-3</v>
      </c>
      <c r="G53" s="15"/>
    </row>
    <row r="54" spans="1:7" x14ac:dyDescent="0.25">
      <c r="A54" s="12" t="s">
        <v>1295</v>
      </c>
      <c r="B54" s="30" t="s">
        <v>1296</v>
      </c>
      <c r="C54" s="30" t="s">
        <v>1240</v>
      </c>
      <c r="D54" s="13">
        <v>22769</v>
      </c>
      <c r="E54" s="14">
        <v>41.34</v>
      </c>
      <c r="F54" s="15">
        <v>5.0000000000000001E-3</v>
      </c>
      <c r="G54" s="15"/>
    </row>
    <row r="55" spans="1:7" x14ac:dyDescent="0.25">
      <c r="A55" s="12" t="s">
        <v>1281</v>
      </c>
      <c r="B55" s="30" t="s">
        <v>1282</v>
      </c>
      <c r="C55" s="30" t="s">
        <v>1163</v>
      </c>
      <c r="D55" s="13">
        <v>29314</v>
      </c>
      <c r="E55" s="14">
        <v>40.92</v>
      </c>
      <c r="F55" s="15">
        <v>5.0000000000000001E-3</v>
      </c>
      <c r="G55" s="15"/>
    </row>
    <row r="56" spans="1:7" x14ac:dyDescent="0.25">
      <c r="A56" s="12" t="s">
        <v>1419</v>
      </c>
      <c r="B56" s="30" t="s">
        <v>1420</v>
      </c>
      <c r="C56" s="30" t="s">
        <v>1280</v>
      </c>
      <c r="D56" s="13">
        <v>737</v>
      </c>
      <c r="E56" s="14">
        <v>40.42</v>
      </c>
      <c r="F56" s="15">
        <v>4.8999999999999998E-3</v>
      </c>
      <c r="G56" s="15"/>
    </row>
    <row r="57" spans="1:7" x14ac:dyDescent="0.25">
      <c r="A57" s="12" t="s">
        <v>1175</v>
      </c>
      <c r="B57" s="30" t="s">
        <v>1176</v>
      </c>
      <c r="C57" s="30" t="s">
        <v>1169</v>
      </c>
      <c r="D57" s="13">
        <v>10103</v>
      </c>
      <c r="E57" s="14">
        <v>40.299999999999997</v>
      </c>
      <c r="F57" s="15">
        <v>4.8999999999999998E-3</v>
      </c>
      <c r="G57" s="15"/>
    </row>
    <row r="58" spans="1:7" x14ac:dyDescent="0.25">
      <c r="A58" s="12" t="s">
        <v>1170</v>
      </c>
      <c r="B58" s="30" t="s">
        <v>1171</v>
      </c>
      <c r="C58" s="30" t="s">
        <v>1172</v>
      </c>
      <c r="D58" s="13">
        <v>14594</v>
      </c>
      <c r="E58" s="14">
        <v>40.090000000000003</v>
      </c>
      <c r="F58" s="15">
        <v>4.8999999999999998E-3</v>
      </c>
      <c r="G58" s="15"/>
    </row>
    <row r="59" spans="1:7" x14ac:dyDescent="0.25">
      <c r="A59" s="12" t="s">
        <v>1155</v>
      </c>
      <c r="B59" s="30" t="s">
        <v>1156</v>
      </c>
      <c r="C59" s="30" t="s">
        <v>1157</v>
      </c>
      <c r="D59" s="13">
        <v>20390</v>
      </c>
      <c r="E59" s="14">
        <v>39.46</v>
      </c>
      <c r="F59" s="15">
        <v>4.7999999999999996E-3</v>
      </c>
      <c r="G59" s="15"/>
    </row>
    <row r="60" spans="1:7" x14ac:dyDescent="0.25">
      <c r="A60" s="12" t="s">
        <v>2071</v>
      </c>
      <c r="B60" s="30" t="s">
        <v>2072</v>
      </c>
      <c r="C60" s="30" t="s">
        <v>1249</v>
      </c>
      <c r="D60" s="13">
        <v>3816</v>
      </c>
      <c r="E60" s="14">
        <v>39.06</v>
      </c>
      <c r="F60" s="15">
        <v>4.7000000000000002E-3</v>
      </c>
      <c r="G60" s="15"/>
    </row>
    <row r="61" spans="1:7" x14ac:dyDescent="0.25">
      <c r="A61" s="12" t="s">
        <v>1304</v>
      </c>
      <c r="B61" s="30" t="s">
        <v>1305</v>
      </c>
      <c r="C61" s="30" t="s">
        <v>1221</v>
      </c>
      <c r="D61" s="13">
        <v>16460</v>
      </c>
      <c r="E61" s="14">
        <v>39.04</v>
      </c>
      <c r="F61" s="15">
        <v>4.7000000000000002E-3</v>
      </c>
      <c r="G61" s="15"/>
    </row>
    <row r="62" spans="1:7" x14ac:dyDescent="0.25">
      <c r="A62" s="12" t="s">
        <v>1866</v>
      </c>
      <c r="B62" s="30" t="s">
        <v>1867</v>
      </c>
      <c r="C62" s="30" t="s">
        <v>1208</v>
      </c>
      <c r="D62" s="13">
        <v>2560</v>
      </c>
      <c r="E62" s="14">
        <v>38.75</v>
      </c>
      <c r="F62" s="15">
        <v>4.7000000000000002E-3</v>
      </c>
      <c r="G62" s="15"/>
    </row>
    <row r="63" spans="1:7" x14ac:dyDescent="0.25">
      <c r="A63" s="12" t="s">
        <v>1289</v>
      </c>
      <c r="B63" s="30" t="s">
        <v>1290</v>
      </c>
      <c r="C63" s="30" t="s">
        <v>1266</v>
      </c>
      <c r="D63" s="13">
        <v>587</v>
      </c>
      <c r="E63" s="14">
        <v>38.549999999999997</v>
      </c>
      <c r="F63" s="15">
        <v>4.7000000000000002E-3</v>
      </c>
      <c r="G63" s="15"/>
    </row>
    <row r="64" spans="1:7" x14ac:dyDescent="0.25">
      <c r="A64" s="12" t="s">
        <v>1363</v>
      </c>
      <c r="B64" s="30" t="s">
        <v>1364</v>
      </c>
      <c r="C64" s="30" t="s">
        <v>1154</v>
      </c>
      <c r="D64" s="13">
        <v>2388</v>
      </c>
      <c r="E64" s="14">
        <v>38.18</v>
      </c>
      <c r="F64" s="15">
        <v>4.5999999999999999E-3</v>
      </c>
      <c r="G64" s="15"/>
    </row>
    <row r="65" spans="1:7" x14ac:dyDescent="0.25">
      <c r="A65" s="12" t="s">
        <v>1209</v>
      </c>
      <c r="B65" s="30" t="s">
        <v>1210</v>
      </c>
      <c r="C65" s="30" t="s">
        <v>1211</v>
      </c>
      <c r="D65" s="13">
        <v>18089</v>
      </c>
      <c r="E65" s="14">
        <v>37.92</v>
      </c>
      <c r="F65" s="15">
        <v>4.5999999999999999E-3</v>
      </c>
      <c r="G65" s="15"/>
    </row>
    <row r="66" spans="1:7" x14ac:dyDescent="0.25">
      <c r="A66" s="12" t="s">
        <v>2073</v>
      </c>
      <c r="B66" s="30" t="s">
        <v>2074</v>
      </c>
      <c r="C66" s="30" t="s">
        <v>1347</v>
      </c>
      <c r="D66" s="13">
        <v>21682</v>
      </c>
      <c r="E66" s="14">
        <v>37.72</v>
      </c>
      <c r="F66" s="15">
        <v>4.5999999999999999E-3</v>
      </c>
      <c r="G66" s="15"/>
    </row>
    <row r="67" spans="1:7" x14ac:dyDescent="0.25">
      <c r="A67" s="12" t="s">
        <v>1813</v>
      </c>
      <c r="B67" s="30" t="s">
        <v>1814</v>
      </c>
      <c r="C67" s="30" t="s">
        <v>1237</v>
      </c>
      <c r="D67" s="13">
        <v>1073</v>
      </c>
      <c r="E67" s="14">
        <v>37.64</v>
      </c>
      <c r="F67" s="15">
        <v>4.5999999999999999E-3</v>
      </c>
      <c r="G67" s="15"/>
    </row>
    <row r="68" spans="1:7" x14ac:dyDescent="0.25">
      <c r="A68" s="12" t="s">
        <v>1437</v>
      </c>
      <c r="B68" s="30" t="s">
        <v>1438</v>
      </c>
      <c r="C68" s="30" t="s">
        <v>1439</v>
      </c>
      <c r="D68" s="13">
        <v>97</v>
      </c>
      <c r="E68" s="14">
        <v>37.36</v>
      </c>
      <c r="F68" s="15">
        <v>4.4999999999999997E-3</v>
      </c>
      <c r="G68" s="15"/>
    </row>
    <row r="69" spans="1:7" x14ac:dyDescent="0.25">
      <c r="A69" s="12" t="s">
        <v>1487</v>
      </c>
      <c r="B69" s="30" t="s">
        <v>1488</v>
      </c>
      <c r="C69" s="30" t="s">
        <v>1454</v>
      </c>
      <c r="D69" s="13">
        <v>4339</v>
      </c>
      <c r="E69" s="14">
        <v>37.299999999999997</v>
      </c>
      <c r="F69" s="15">
        <v>4.4999999999999997E-3</v>
      </c>
      <c r="G69" s="15"/>
    </row>
    <row r="70" spans="1:7" x14ac:dyDescent="0.25">
      <c r="A70" s="12" t="s">
        <v>1406</v>
      </c>
      <c r="B70" s="30" t="s">
        <v>1407</v>
      </c>
      <c r="C70" s="30" t="s">
        <v>1408</v>
      </c>
      <c r="D70" s="13">
        <v>3878</v>
      </c>
      <c r="E70" s="14">
        <v>37.01</v>
      </c>
      <c r="F70" s="15">
        <v>4.4999999999999997E-3</v>
      </c>
      <c r="G70" s="15"/>
    </row>
    <row r="71" spans="1:7" x14ac:dyDescent="0.25">
      <c r="A71" s="12" t="s">
        <v>1503</v>
      </c>
      <c r="B71" s="30" t="s">
        <v>1504</v>
      </c>
      <c r="C71" s="30" t="s">
        <v>1249</v>
      </c>
      <c r="D71" s="13">
        <v>1804</v>
      </c>
      <c r="E71" s="14">
        <v>36.32</v>
      </c>
      <c r="F71" s="15">
        <v>4.4000000000000003E-3</v>
      </c>
      <c r="G71" s="15"/>
    </row>
    <row r="72" spans="1:7" x14ac:dyDescent="0.25">
      <c r="A72" s="12" t="s">
        <v>1789</v>
      </c>
      <c r="B72" s="30" t="s">
        <v>1790</v>
      </c>
      <c r="C72" s="30" t="s">
        <v>1208</v>
      </c>
      <c r="D72" s="13">
        <v>1314</v>
      </c>
      <c r="E72" s="14">
        <v>36</v>
      </c>
      <c r="F72" s="15">
        <v>4.4000000000000003E-3</v>
      </c>
      <c r="G72" s="15"/>
    </row>
    <row r="73" spans="1:7" x14ac:dyDescent="0.25">
      <c r="A73" s="12" t="s">
        <v>1429</v>
      </c>
      <c r="B73" s="30" t="s">
        <v>1430</v>
      </c>
      <c r="C73" s="30" t="s">
        <v>1280</v>
      </c>
      <c r="D73" s="13">
        <v>1871</v>
      </c>
      <c r="E73" s="14">
        <v>35.69</v>
      </c>
      <c r="F73" s="15">
        <v>4.3E-3</v>
      </c>
      <c r="G73" s="15"/>
    </row>
    <row r="74" spans="1:7" x14ac:dyDescent="0.25">
      <c r="A74" s="12" t="s">
        <v>1264</v>
      </c>
      <c r="B74" s="30" t="s">
        <v>1265</v>
      </c>
      <c r="C74" s="30" t="s">
        <v>1266</v>
      </c>
      <c r="D74" s="13">
        <v>3613</v>
      </c>
      <c r="E74" s="14">
        <v>35.35</v>
      </c>
      <c r="F74" s="15">
        <v>4.3E-3</v>
      </c>
      <c r="G74" s="15"/>
    </row>
    <row r="75" spans="1:7" x14ac:dyDescent="0.25">
      <c r="A75" s="12" t="s">
        <v>1945</v>
      </c>
      <c r="B75" s="30" t="s">
        <v>1946</v>
      </c>
      <c r="C75" s="30" t="s">
        <v>1319</v>
      </c>
      <c r="D75" s="13">
        <v>8244</v>
      </c>
      <c r="E75" s="14">
        <v>34.56</v>
      </c>
      <c r="F75" s="15">
        <v>4.1999999999999997E-3</v>
      </c>
      <c r="G75" s="15"/>
    </row>
    <row r="76" spans="1:7" x14ac:dyDescent="0.25">
      <c r="A76" s="12" t="s">
        <v>1471</v>
      </c>
      <c r="B76" s="30" t="s">
        <v>1472</v>
      </c>
      <c r="C76" s="30" t="s">
        <v>1473</v>
      </c>
      <c r="D76" s="13">
        <v>129</v>
      </c>
      <c r="E76" s="14">
        <v>34.29</v>
      </c>
      <c r="F76" s="15">
        <v>4.1999999999999997E-3</v>
      </c>
      <c r="G76" s="15"/>
    </row>
    <row r="77" spans="1:7" x14ac:dyDescent="0.25">
      <c r="A77" s="12" t="s">
        <v>1937</v>
      </c>
      <c r="B77" s="30" t="s">
        <v>1938</v>
      </c>
      <c r="C77" s="30" t="s">
        <v>1198</v>
      </c>
      <c r="D77" s="13">
        <v>6057</v>
      </c>
      <c r="E77" s="14">
        <v>34.229999999999997</v>
      </c>
      <c r="F77" s="15">
        <v>4.1000000000000003E-3</v>
      </c>
      <c r="G77" s="15"/>
    </row>
    <row r="78" spans="1:7" x14ac:dyDescent="0.25">
      <c r="A78" s="12" t="s">
        <v>2075</v>
      </c>
      <c r="B78" s="30" t="s">
        <v>2076</v>
      </c>
      <c r="C78" s="30" t="s">
        <v>2077</v>
      </c>
      <c r="D78" s="13">
        <v>4279</v>
      </c>
      <c r="E78" s="14">
        <v>34</v>
      </c>
      <c r="F78" s="15">
        <v>4.1000000000000003E-3</v>
      </c>
      <c r="G78" s="15"/>
    </row>
    <row r="79" spans="1:7" x14ac:dyDescent="0.25">
      <c r="A79" s="12" t="s">
        <v>1382</v>
      </c>
      <c r="B79" s="30" t="s">
        <v>1383</v>
      </c>
      <c r="C79" s="30" t="s">
        <v>1237</v>
      </c>
      <c r="D79" s="13">
        <v>1959</v>
      </c>
      <c r="E79" s="14">
        <v>33.020000000000003</v>
      </c>
      <c r="F79" s="15">
        <v>4.0000000000000001E-3</v>
      </c>
      <c r="G79" s="15"/>
    </row>
    <row r="80" spans="1:7" x14ac:dyDescent="0.25">
      <c r="A80" s="12" t="s">
        <v>1869</v>
      </c>
      <c r="B80" s="30" t="s">
        <v>1870</v>
      </c>
      <c r="C80" s="30" t="s">
        <v>1249</v>
      </c>
      <c r="D80" s="13">
        <v>1470</v>
      </c>
      <c r="E80" s="14">
        <v>33</v>
      </c>
      <c r="F80" s="15">
        <v>4.0000000000000001E-3</v>
      </c>
      <c r="G80" s="15"/>
    </row>
    <row r="81" spans="1:7" x14ac:dyDescent="0.25">
      <c r="A81" s="12" t="s">
        <v>2078</v>
      </c>
      <c r="B81" s="30" t="s">
        <v>2079</v>
      </c>
      <c r="C81" s="30" t="s">
        <v>1160</v>
      </c>
      <c r="D81" s="13">
        <v>1849</v>
      </c>
      <c r="E81" s="14">
        <v>32.729999999999997</v>
      </c>
      <c r="F81" s="15">
        <v>4.0000000000000001E-3</v>
      </c>
      <c r="G81" s="15"/>
    </row>
    <row r="82" spans="1:7" x14ac:dyDescent="0.25">
      <c r="A82" s="12" t="s">
        <v>1224</v>
      </c>
      <c r="B82" s="30" t="s">
        <v>1225</v>
      </c>
      <c r="C82" s="30" t="s">
        <v>1193</v>
      </c>
      <c r="D82" s="13">
        <v>5276</v>
      </c>
      <c r="E82" s="14">
        <v>32.44</v>
      </c>
      <c r="F82" s="15">
        <v>3.8999999999999998E-3</v>
      </c>
      <c r="G82" s="15"/>
    </row>
    <row r="83" spans="1:7" x14ac:dyDescent="0.25">
      <c r="A83" s="12" t="s">
        <v>1423</v>
      </c>
      <c r="B83" s="30" t="s">
        <v>1424</v>
      </c>
      <c r="C83" s="30" t="s">
        <v>1334</v>
      </c>
      <c r="D83" s="13">
        <v>1254</v>
      </c>
      <c r="E83" s="14">
        <v>32.21</v>
      </c>
      <c r="F83" s="15">
        <v>3.8999999999999998E-3</v>
      </c>
      <c r="G83" s="15"/>
    </row>
    <row r="84" spans="1:7" x14ac:dyDescent="0.25">
      <c r="A84" s="12" t="s">
        <v>2080</v>
      </c>
      <c r="B84" s="30" t="s">
        <v>2081</v>
      </c>
      <c r="C84" s="30" t="s">
        <v>1154</v>
      </c>
      <c r="D84" s="13">
        <v>26982</v>
      </c>
      <c r="E84" s="14">
        <v>32.14</v>
      </c>
      <c r="F84" s="15">
        <v>3.8999999999999998E-3</v>
      </c>
      <c r="G84" s="15"/>
    </row>
    <row r="85" spans="1:7" x14ac:dyDescent="0.25">
      <c r="A85" s="12" t="s">
        <v>1201</v>
      </c>
      <c r="B85" s="30" t="s">
        <v>1202</v>
      </c>
      <c r="C85" s="30" t="s">
        <v>1203</v>
      </c>
      <c r="D85" s="13">
        <v>39166</v>
      </c>
      <c r="E85" s="14">
        <v>31.55</v>
      </c>
      <c r="F85" s="15">
        <v>3.8E-3</v>
      </c>
      <c r="G85" s="15"/>
    </row>
    <row r="86" spans="1:7" x14ac:dyDescent="0.25">
      <c r="A86" s="12" t="s">
        <v>1427</v>
      </c>
      <c r="B86" s="30" t="s">
        <v>1428</v>
      </c>
      <c r="C86" s="30" t="s">
        <v>1266</v>
      </c>
      <c r="D86" s="13">
        <v>10132</v>
      </c>
      <c r="E86" s="14">
        <v>31.5</v>
      </c>
      <c r="F86" s="15">
        <v>3.8E-3</v>
      </c>
      <c r="G86" s="15"/>
    </row>
    <row r="87" spans="1:7" x14ac:dyDescent="0.25">
      <c r="A87" s="12" t="s">
        <v>2082</v>
      </c>
      <c r="B87" s="30" t="s">
        <v>2083</v>
      </c>
      <c r="C87" s="30" t="s">
        <v>1163</v>
      </c>
      <c r="D87" s="13">
        <v>5473</v>
      </c>
      <c r="E87" s="14">
        <v>31.31</v>
      </c>
      <c r="F87" s="15">
        <v>3.8E-3</v>
      </c>
      <c r="G87" s="15"/>
    </row>
    <row r="88" spans="1:7" x14ac:dyDescent="0.25">
      <c r="A88" s="12" t="s">
        <v>1250</v>
      </c>
      <c r="B88" s="30" t="s">
        <v>1251</v>
      </c>
      <c r="C88" s="30" t="s">
        <v>1252</v>
      </c>
      <c r="D88" s="13">
        <v>8236</v>
      </c>
      <c r="E88" s="14">
        <v>30.97</v>
      </c>
      <c r="F88" s="15">
        <v>3.8E-3</v>
      </c>
      <c r="G88" s="15"/>
    </row>
    <row r="89" spans="1:7" x14ac:dyDescent="0.25">
      <c r="A89" s="12" t="s">
        <v>1359</v>
      </c>
      <c r="B89" s="30" t="s">
        <v>1360</v>
      </c>
      <c r="C89" s="30" t="s">
        <v>1163</v>
      </c>
      <c r="D89" s="13">
        <v>3445</v>
      </c>
      <c r="E89" s="14">
        <v>30.32</v>
      </c>
      <c r="F89" s="15">
        <v>3.7000000000000002E-3</v>
      </c>
      <c r="G89" s="15"/>
    </row>
    <row r="90" spans="1:7" x14ac:dyDescent="0.25">
      <c r="A90" s="12" t="s">
        <v>1179</v>
      </c>
      <c r="B90" s="30" t="s">
        <v>1180</v>
      </c>
      <c r="C90" s="30" t="s">
        <v>1154</v>
      </c>
      <c r="D90" s="13">
        <v>11983</v>
      </c>
      <c r="E90" s="14">
        <v>28.93</v>
      </c>
      <c r="F90" s="15">
        <v>3.5000000000000001E-3</v>
      </c>
      <c r="G90" s="15"/>
    </row>
    <row r="91" spans="1:7" x14ac:dyDescent="0.25">
      <c r="A91" s="12" t="s">
        <v>1186</v>
      </c>
      <c r="B91" s="30" t="s">
        <v>1187</v>
      </c>
      <c r="C91" s="30" t="s">
        <v>1188</v>
      </c>
      <c r="D91" s="13">
        <v>14085</v>
      </c>
      <c r="E91" s="14">
        <v>28.88</v>
      </c>
      <c r="F91" s="15">
        <v>3.5000000000000001E-3</v>
      </c>
      <c r="G91" s="15"/>
    </row>
    <row r="92" spans="1:7" x14ac:dyDescent="0.25">
      <c r="A92" s="12" t="s">
        <v>2084</v>
      </c>
      <c r="B92" s="30" t="s">
        <v>2085</v>
      </c>
      <c r="C92" s="30" t="s">
        <v>1237</v>
      </c>
      <c r="D92" s="13">
        <v>28956</v>
      </c>
      <c r="E92" s="14">
        <v>28.77</v>
      </c>
      <c r="F92" s="15">
        <v>3.5000000000000001E-3</v>
      </c>
      <c r="G92" s="15"/>
    </row>
    <row r="93" spans="1:7" x14ac:dyDescent="0.25">
      <c r="A93" s="12" t="s">
        <v>1417</v>
      </c>
      <c r="B93" s="30" t="s">
        <v>1418</v>
      </c>
      <c r="C93" s="30" t="s">
        <v>1208</v>
      </c>
      <c r="D93" s="13">
        <v>2256</v>
      </c>
      <c r="E93" s="14">
        <v>28.71</v>
      </c>
      <c r="F93" s="15">
        <v>3.5000000000000001E-3</v>
      </c>
      <c r="G93" s="15"/>
    </row>
    <row r="94" spans="1:7" x14ac:dyDescent="0.25">
      <c r="A94" s="12" t="s">
        <v>1337</v>
      </c>
      <c r="B94" s="30" t="s">
        <v>1338</v>
      </c>
      <c r="C94" s="30" t="s">
        <v>1259</v>
      </c>
      <c r="D94" s="13">
        <v>1332</v>
      </c>
      <c r="E94" s="14">
        <v>28.44</v>
      </c>
      <c r="F94" s="15">
        <v>3.3999999999999998E-3</v>
      </c>
      <c r="G94" s="15"/>
    </row>
    <row r="95" spans="1:7" x14ac:dyDescent="0.25">
      <c r="A95" s="12" t="s">
        <v>1269</v>
      </c>
      <c r="B95" s="30" t="s">
        <v>1270</v>
      </c>
      <c r="C95" s="30" t="s">
        <v>1259</v>
      </c>
      <c r="D95" s="13">
        <v>1247</v>
      </c>
      <c r="E95" s="14">
        <v>28.37</v>
      </c>
      <c r="F95" s="15">
        <v>3.3999999999999998E-3</v>
      </c>
      <c r="G95" s="15"/>
    </row>
    <row r="96" spans="1:7" x14ac:dyDescent="0.25">
      <c r="A96" s="12" t="s">
        <v>1161</v>
      </c>
      <c r="B96" s="30" t="s">
        <v>1162</v>
      </c>
      <c r="C96" s="30" t="s">
        <v>1163</v>
      </c>
      <c r="D96" s="13">
        <v>22880</v>
      </c>
      <c r="E96" s="14">
        <v>28.29</v>
      </c>
      <c r="F96" s="15">
        <v>3.3999999999999998E-3</v>
      </c>
      <c r="G96" s="15"/>
    </row>
    <row r="97" spans="1:7" x14ac:dyDescent="0.25">
      <c r="A97" s="12" t="s">
        <v>1485</v>
      </c>
      <c r="B97" s="30" t="s">
        <v>1486</v>
      </c>
      <c r="C97" s="30" t="s">
        <v>1259</v>
      </c>
      <c r="D97" s="13">
        <v>1278</v>
      </c>
      <c r="E97" s="14">
        <v>28.26</v>
      </c>
      <c r="F97" s="15">
        <v>3.3999999999999998E-3</v>
      </c>
      <c r="G97" s="15"/>
    </row>
    <row r="98" spans="1:7" x14ac:dyDescent="0.25">
      <c r="A98" s="12" t="s">
        <v>1860</v>
      </c>
      <c r="B98" s="30" t="s">
        <v>1861</v>
      </c>
      <c r="C98" s="30" t="s">
        <v>1166</v>
      </c>
      <c r="D98" s="13">
        <v>409</v>
      </c>
      <c r="E98" s="14">
        <v>27.8</v>
      </c>
      <c r="F98" s="15">
        <v>3.3999999999999998E-3</v>
      </c>
      <c r="G98" s="15"/>
    </row>
    <row r="99" spans="1:7" x14ac:dyDescent="0.25">
      <c r="A99" s="12" t="s">
        <v>2086</v>
      </c>
      <c r="B99" s="30" t="s">
        <v>2087</v>
      </c>
      <c r="C99" s="30" t="s">
        <v>1221</v>
      </c>
      <c r="D99" s="13">
        <v>42924</v>
      </c>
      <c r="E99" s="14">
        <v>27.73</v>
      </c>
      <c r="F99" s="15">
        <v>3.3999999999999998E-3</v>
      </c>
      <c r="G99" s="15"/>
    </row>
    <row r="100" spans="1:7" x14ac:dyDescent="0.25">
      <c r="A100" s="12" t="s">
        <v>1809</v>
      </c>
      <c r="B100" s="30" t="s">
        <v>1810</v>
      </c>
      <c r="C100" s="30" t="s">
        <v>1221</v>
      </c>
      <c r="D100" s="13">
        <v>6768</v>
      </c>
      <c r="E100" s="14">
        <v>27.68</v>
      </c>
      <c r="F100" s="15">
        <v>3.3999999999999998E-3</v>
      </c>
      <c r="G100" s="15"/>
    </row>
    <row r="101" spans="1:7" x14ac:dyDescent="0.25">
      <c r="A101" s="12" t="s">
        <v>1214</v>
      </c>
      <c r="B101" s="30" t="s">
        <v>1215</v>
      </c>
      <c r="C101" s="30" t="s">
        <v>1203</v>
      </c>
      <c r="D101" s="13">
        <v>2653</v>
      </c>
      <c r="E101" s="14">
        <v>27.18</v>
      </c>
      <c r="F101" s="15">
        <v>3.3E-3</v>
      </c>
      <c r="G101" s="15"/>
    </row>
    <row r="102" spans="1:7" x14ac:dyDescent="0.25">
      <c r="A102" s="12" t="s">
        <v>1402</v>
      </c>
      <c r="B102" s="30" t="s">
        <v>1403</v>
      </c>
      <c r="C102" s="30" t="s">
        <v>1356</v>
      </c>
      <c r="D102" s="13">
        <v>2459</v>
      </c>
      <c r="E102" s="14">
        <v>27.15</v>
      </c>
      <c r="F102" s="15">
        <v>3.3E-3</v>
      </c>
      <c r="G102" s="15"/>
    </row>
    <row r="103" spans="1:7" x14ac:dyDescent="0.25">
      <c r="A103" s="12" t="s">
        <v>1149</v>
      </c>
      <c r="B103" s="30" t="s">
        <v>1150</v>
      </c>
      <c r="C103" s="30" t="s">
        <v>1151</v>
      </c>
      <c r="D103" s="13">
        <v>947</v>
      </c>
      <c r="E103" s="14">
        <v>26.98</v>
      </c>
      <c r="F103" s="15">
        <v>3.3E-3</v>
      </c>
      <c r="G103" s="15"/>
    </row>
    <row r="104" spans="1:7" x14ac:dyDescent="0.25">
      <c r="A104" s="12" t="s">
        <v>1386</v>
      </c>
      <c r="B104" s="30" t="s">
        <v>1387</v>
      </c>
      <c r="C104" s="30" t="s">
        <v>1243</v>
      </c>
      <c r="D104" s="13">
        <v>6223</v>
      </c>
      <c r="E104" s="14">
        <v>26.77</v>
      </c>
      <c r="F104" s="15">
        <v>3.2000000000000002E-3</v>
      </c>
      <c r="G104" s="15"/>
    </row>
    <row r="105" spans="1:7" x14ac:dyDescent="0.25">
      <c r="A105" s="12" t="s">
        <v>1354</v>
      </c>
      <c r="B105" s="30" t="s">
        <v>1355</v>
      </c>
      <c r="C105" s="30" t="s">
        <v>1356</v>
      </c>
      <c r="D105" s="13">
        <v>1079</v>
      </c>
      <c r="E105" s="14">
        <v>26.77</v>
      </c>
      <c r="F105" s="15">
        <v>3.2000000000000002E-3</v>
      </c>
      <c r="G105" s="15"/>
    </row>
    <row r="106" spans="1:7" x14ac:dyDescent="0.25">
      <c r="A106" s="12" t="s">
        <v>1341</v>
      </c>
      <c r="B106" s="30" t="s">
        <v>1342</v>
      </c>
      <c r="C106" s="30" t="s">
        <v>1249</v>
      </c>
      <c r="D106" s="13">
        <v>1841</v>
      </c>
      <c r="E106" s="14">
        <v>26.57</v>
      </c>
      <c r="F106" s="15">
        <v>3.2000000000000002E-3</v>
      </c>
      <c r="G106" s="15"/>
    </row>
    <row r="107" spans="1:7" x14ac:dyDescent="0.25">
      <c r="A107" s="12" t="s">
        <v>1457</v>
      </c>
      <c r="B107" s="30" t="s">
        <v>1458</v>
      </c>
      <c r="C107" s="30" t="s">
        <v>1301</v>
      </c>
      <c r="D107" s="13">
        <v>11870</v>
      </c>
      <c r="E107" s="14">
        <v>26.43</v>
      </c>
      <c r="F107" s="15">
        <v>3.2000000000000002E-3</v>
      </c>
      <c r="G107" s="15"/>
    </row>
    <row r="108" spans="1:7" x14ac:dyDescent="0.25">
      <c r="A108" s="12" t="s">
        <v>1815</v>
      </c>
      <c r="B108" s="30" t="s">
        <v>1816</v>
      </c>
      <c r="C108" s="30" t="s">
        <v>1249</v>
      </c>
      <c r="D108" s="13">
        <v>2220</v>
      </c>
      <c r="E108" s="14">
        <v>26.17</v>
      </c>
      <c r="F108" s="15">
        <v>3.2000000000000002E-3</v>
      </c>
      <c r="G108" s="15"/>
    </row>
    <row r="109" spans="1:7" x14ac:dyDescent="0.25">
      <c r="A109" s="12" t="s">
        <v>2088</v>
      </c>
      <c r="B109" s="30" t="s">
        <v>2089</v>
      </c>
      <c r="C109" s="30" t="s">
        <v>2077</v>
      </c>
      <c r="D109" s="13">
        <v>4119</v>
      </c>
      <c r="E109" s="14">
        <v>26.17</v>
      </c>
      <c r="F109" s="15">
        <v>3.2000000000000002E-3</v>
      </c>
      <c r="G109" s="15"/>
    </row>
    <row r="110" spans="1:7" x14ac:dyDescent="0.25">
      <c r="A110" s="12" t="s">
        <v>2090</v>
      </c>
      <c r="B110" s="30" t="s">
        <v>2091</v>
      </c>
      <c r="C110" s="30" t="s">
        <v>1356</v>
      </c>
      <c r="D110" s="13">
        <v>387</v>
      </c>
      <c r="E110" s="14">
        <v>26.04</v>
      </c>
      <c r="F110" s="15">
        <v>3.2000000000000002E-3</v>
      </c>
      <c r="G110" s="15"/>
    </row>
    <row r="111" spans="1:7" x14ac:dyDescent="0.25">
      <c r="A111" s="12" t="s">
        <v>1920</v>
      </c>
      <c r="B111" s="30" t="s">
        <v>1921</v>
      </c>
      <c r="C111" s="30" t="s">
        <v>1237</v>
      </c>
      <c r="D111" s="13">
        <v>9386</v>
      </c>
      <c r="E111" s="14">
        <v>25.97</v>
      </c>
      <c r="F111" s="15">
        <v>3.0999999999999999E-3</v>
      </c>
      <c r="G111" s="15"/>
    </row>
    <row r="112" spans="1:7" x14ac:dyDescent="0.25">
      <c r="A112" s="12" t="s">
        <v>1390</v>
      </c>
      <c r="B112" s="30" t="s">
        <v>1391</v>
      </c>
      <c r="C112" s="30" t="s">
        <v>1237</v>
      </c>
      <c r="D112" s="13">
        <v>4788</v>
      </c>
      <c r="E112" s="14">
        <v>25.67</v>
      </c>
      <c r="F112" s="15">
        <v>3.0999999999999999E-3</v>
      </c>
      <c r="G112" s="15"/>
    </row>
    <row r="113" spans="1:7" x14ac:dyDescent="0.25">
      <c r="A113" s="12" t="s">
        <v>1367</v>
      </c>
      <c r="B113" s="30" t="s">
        <v>1368</v>
      </c>
      <c r="C113" s="30" t="s">
        <v>1243</v>
      </c>
      <c r="D113" s="13">
        <v>440</v>
      </c>
      <c r="E113" s="14">
        <v>25.51</v>
      </c>
      <c r="F113" s="15">
        <v>3.0999999999999999E-3</v>
      </c>
      <c r="G113" s="15"/>
    </row>
    <row r="114" spans="1:7" x14ac:dyDescent="0.25">
      <c r="A114" s="12" t="s">
        <v>1293</v>
      </c>
      <c r="B114" s="30" t="s">
        <v>1294</v>
      </c>
      <c r="C114" s="30" t="s">
        <v>1259</v>
      </c>
      <c r="D114" s="13">
        <v>660</v>
      </c>
      <c r="E114" s="14">
        <v>25</v>
      </c>
      <c r="F114" s="15">
        <v>3.0000000000000001E-3</v>
      </c>
      <c r="G114" s="15"/>
    </row>
    <row r="115" spans="1:7" x14ac:dyDescent="0.25">
      <c r="A115" s="12" t="s">
        <v>1781</v>
      </c>
      <c r="B115" s="30" t="s">
        <v>1782</v>
      </c>
      <c r="C115" s="30" t="s">
        <v>1221</v>
      </c>
      <c r="D115" s="13">
        <v>2662</v>
      </c>
      <c r="E115" s="14">
        <v>24.86</v>
      </c>
      <c r="F115" s="15">
        <v>3.0000000000000001E-3</v>
      </c>
      <c r="G115" s="15"/>
    </row>
    <row r="116" spans="1:7" x14ac:dyDescent="0.25">
      <c r="A116" s="12" t="s">
        <v>2056</v>
      </c>
      <c r="B116" s="30" t="s">
        <v>2057</v>
      </c>
      <c r="C116" s="30" t="s">
        <v>1408</v>
      </c>
      <c r="D116" s="13">
        <v>3806</v>
      </c>
      <c r="E116" s="14">
        <v>24.61</v>
      </c>
      <c r="F116" s="15">
        <v>3.0000000000000001E-3</v>
      </c>
      <c r="G116" s="15"/>
    </row>
    <row r="117" spans="1:7" x14ac:dyDescent="0.25">
      <c r="A117" s="12" t="s">
        <v>1345</v>
      </c>
      <c r="B117" s="30" t="s">
        <v>1346</v>
      </c>
      <c r="C117" s="30" t="s">
        <v>1347</v>
      </c>
      <c r="D117" s="13">
        <v>796</v>
      </c>
      <c r="E117" s="14">
        <v>24.32</v>
      </c>
      <c r="F117" s="15">
        <v>2.8999999999999998E-3</v>
      </c>
      <c r="G117" s="15"/>
    </row>
    <row r="118" spans="1:7" x14ac:dyDescent="0.25">
      <c r="A118" s="12" t="s">
        <v>1206</v>
      </c>
      <c r="B118" s="30" t="s">
        <v>1207</v>
      </c>
      <c r="C118" s="30" t="s">
        <v>1208</v>
      </c>
      <c r="D118" s="13">
        <v>5095</v>
      </c>
      <c r="E118" s="14">
        <v>24.01</v>
      </c>
      <c r="F118" s="15">
        <v>2.8999999999999998E-3</v>
      </c>
      <c r="G118" s="15"/>
    </row>
    <row r="119" spans="1:7" x14ac:dyDescent="0.25">
      <c r="A119" s="12" t="s">
        <v>1361</v>
      </c>
      <c r="B119" s="30" t="s">
        <v>1362</v>
      </c>
      <c r="C119" s="30" t="s">
        <v>1183</v>
      </c>
      <c r="D119" s="13">
        <v>12937</v>
      </c>
      <c r="E119" s="14">
        <v>23.83</v>
      </c>
      <c r="F119" s="15">
        <v>2.8999999999999998E-3</v>
      </c>
      <c r="G119" s="15"/>
    </row>
    <row r="120" spans="1:7" x14ac:dyDescent="0.25">
      <c r="A120" s="12" t="s">
        <v>1768</v>
      </c>
      <c r="B120" s="30" t="s">
        <v>1769</v>
      </c>
      <c r="C120" s="30" t="s">
        <v>1347</v>
      </c>
      <c r="D120" s="13">
        <v>19192</v>
      </c>
      <c r="E120" s="14">
        <v>23.74</v>
      </c>
      <c r="F120" s="15">
        <v>2.8999999999999998E-3</v>
      </c>
      <c r="G120" s="15"/>
    </row>
    <row r="121" spans="1:7" x14ac:dyDescent="0.25">
      <c r="A121" s="12" t="s">
        <v>1378</v>
      </c>
      <c r="B121" s="30" t="s">
        <v>1379</v>
      </c>
      <c r="C121" s="30" t="s">
        <v>1334</v>
      </c>
      <c r="D121" s="13">
        <v>5227</v>
      </c>
      <c r="E121" s="14">
        <v>23.73</v>
      </c>
      <c r="F121" s="15">
        <v>2.8999999999999998E-3</v>
      </c>
      <c r="G121" s="15"/>
    </row>
    <row r="122" spans="1:7" x14ac:dyDescent="0.25">
      <c r="A122" s="12" t="s">
        <v>1440</v>
      </c>
      <c r="B122" s="30" t="s">
        <v>1441</v>
      </c>
      <c r="C122" s="30" t="s">
        <v>1442</v>
      </c>
      <c r="D122" s="13">
        <v>2181</v>
      </c>
      <c r="E122" s="14">
        <v>23.7</v>
      </c>
      <c r="F122" s="15">
        <v>2.8999999999999998E-3</v>
      </c>
      <c r="G122" s="15"/>
    </row>
    <row r="123" spans="1:7" x14ac:dyDescent="0.25">
      <c r="A123" s="12" t="s">
        <v>1297</v>
      </c>
      <c r="B123" s="30" t="s">
        <v>1298</v>
      </c>
      <c r="C123" s="30" t="s">
        <v>1243</v>
      </c>
      <c r="D123" s="13">
        <v>2128</v>
      </c>
      <c r="E123" s="14">
        <v>23.69</v>
      </c>
      <c r="F123" s="15">
        <v>2.8999999999999998E-3</v>
      </c>
      <c r="G123" s="15"/>
    </row>
    <row r="124" spans="1:7" x14ac:dyDescent="0.25">
      <c r="A124" s="12" t="s">
        <v>1348</v>
      </c>
      <c r="B124" s="30" t="s">
        <v>1349</v>
      </c>
      <c r="C124" s="30" t="s">
        <v>1243</v>
      </c>
      <c r="D124" s="13">
        <v>1895</v>
      </c>
      <c r="E124" s="14">
        <v>23.62</v>
      </c>
      <c r="F124" s="15">
        <v>2.8999999999999998E-3</v>
      </c>
      <c r="G124" s="15"/>
    </row>
    <row r="125" spans="1:7" x14ac:dyDescent="0.25">
      <c r="A125" s="12" t="s">
        <v>2092</v>
      </c>
      <c r="B125" s="30" t="s">
        <v>2093</v>
      </c>
      <c r="C125" s="30" t="s">
        <v>1442</v>
      </c>
      <c r="D125" s="13">
        <v>1490</v>
      </c>
      <c r="E125" s="14">
        <v>23.47</v>
      </c>
      <c r="F125" s="15">
        <v>2.8E-3</v>
      </c>
      <c r="G125" s="15"/>
    </row>
    <row r="126" spans="1:7" x14ac:dyDescent="0.25">
      <c r="A126" s="12" t="s">
        <v>1770</v>
      </c>
      <c r="B126" s="30" t="s">
        <v>1771</v>
      </c>
      <c r="C126" s="30" t="s">
        <v>1154</v>
      </c>
      <c r="D126" s="13">
        <v>5543</v>
      </c>
      <c r="E126" s="14">
        <v>23.33</v>
      </c>
      <c r="F126" s="15">
        <v>2.8E-3</v>
      </c>
      <c r="G126" s="15"/>
    </row>
    <row r="127" spans="1:7" x14ac:dyDescent="0.25">
      <c r="A127" s="12" t="s">
        <v>1519</v>
      </c>
      <c r="B127" s="30" t="s">
        <v>1520</v>
      </c>
      <c r="C127" s="30" t="s">
        <v>1316</v>
      </c>
      <c r="D127" s="13">
        <v>1864</v>
      </c>
      <c r="E127" s="14">
        <v>23.33</v>
      </c>
      <c r="F127" s="15">
        <v>2.8E-3</v>
      </c>
      <c r="G127" s="15"/>
    </row>
    <row r="128" spans="1:7" x14ac:dyDescent="0.25">
      <c r="A128" s="12" t="s">
        <v>1450</v>
      </c>
      <c r="B128" s="30" t="s">
        <v>1451</v>
      </c>
      <c r="C128" s="30" t="s">
        <v>1408</v>
      </c>
      <c r="D128" s="13">
        <v>1627</v>
      </c>
      <c r="E128" s="14">
        <v>23.31</v>
      </c>
      <c r="F128" s="15">
        <v>2.8E-3</v>
      </c>
      <c r="G128" s="15"/>
    </row>
    <row r="129" spans="1:7" x14ac:dyDescent="0.25">
      <c r="A129" s="12" t="s">
        <v>1515</v>
      </c>
      <c r="B129" s="30" t="s">
        <v>1516</v>
      </c>
      <c r="C129" s="30" t="s">
        <v>1301</v>
      </c>
      <c r="D129" s="13">
        <v>5539</v>
      </c>
      <c r="E129" s="14">
        <v>23.17</v>
      </c>
      <c r="F129" s="15">
        <v>2.8E-3</v>
      </c>
      <c r="G129" s="15"/>
    </row>
    <row r="130" spans="1:7" x14ac:dyDescent="0.25">
      <c r="A130" s="12" t="s">
        <v>2094</v>
      </c>
      <c r="B130" s="30" t="s">
        <v>2095</v>
      </c>
      <c r="C130" s="30" t="s">
        <v>1356</v>
      </c>
      <c r="D130" s="13">
        <v>626</v>
      </c>
      <c r="E130" s="14">
        <v>23.16</v>
      </c>
      <c r="F130" s="15">
        <v>2.8E-3</v>
      </c>
      <c r="G130" s="15"/>
    </row>
    <row r="131" spans="1:7" x14ac:dyDescent="0.25">
      <c r="A131" s="12" t="s">
        <v>1793</v>
      </c>
      <c r="B131" s="30" t="s">
        <v>1794</v>
      </c>
      <c r="C131" s="30" t="s">
        <v>1280</v>
      </c>
      <c r="D131" s="13">
        <v>627</v>
      </c>
      <c r="E131" s="14">
        <v>23.13</v>
      </c>
      <c r="F131" s="15">
        <v>2.8E-3</v>
      </c>
      <c r="G131" s="15"/>
    </row>
    <row r="132" spans="1:7" x14ac:dyDescent="0.25">
      <c r="A132" s="12" t="s">
        <v>1482</v>
      </c>
      <c r="B132" s="30" t="s">
        <v>1483</v>
      </c>
      <c r="C132" s="30" t="s">
        <v>1484</v>
      </c>
      <c r="D132" s="13">
        <v>435</v>
      </c>
      <c r="E132" s="14">
        <v>22.86</v>
      </c>
      <c r="F132" s="15">
        <v>2.8E-3</v>
      </c>
      <c r="G132" s="15"/>
    </row>
    <row r="133" spans="1:7" x14ac:dyDescent="0.25">
      <c r="A133" s="12" t="s">
        <v>1764</v>
      </c>
      <c r="B133" s="30" t="s">
        <v>1765</v>
      </c>
      <c r="C133" s="30" t="s">
        <v>1473</v>
      </c>
      <c r="D133" s="13">
        <v>426</v>
      </c>
      <c r="E133" s="14">
        <v>22.74</v>
      </c>
      <c r="F133" s="15">
        <v>2.8E-3</v>
      </c>
      <c r="G133" s="15"/>
    </row>
    <row r="134" spans="1:7" x14ac:dyDescent="0.25">
      <c r="A134" s="12" t="s">
        <v>2096</v>
      </c>
      <c r="B134" s="30" t="s">
        <v>2097</v>
      </c>
      <c r="C134" s="30" t="s">
        <v>1454</v>
      </c>
      <c r="D134" s="13">
        <v>5817</v>
      </c>
      <c r="E134" s="14">
        <v>22.64</v>
      </c>
      <c r="F134" s="15">
        <v>2.7000000000000001E-3</v>
      </c>
      <c r="G134" s="15"/>
    </row>
    <row r="135" spans="1:7" x14ac:dyDescent="0.25">
      <c r="A135" s="12" t="s">
        <v>1787</v>
      </c>
      <c r="B135" s="30" t="s">
        <v>1788</v>
      </c>
      <c r="C135" s="30" t="s">
        <v>1347</v>
      </c>
      <c r="D135" s="13">
        <v>541</v>
      </c>
      <c r="E135" s="14">
        <v>22.09</v>
      </c>
      <c r="F135" s="15">
        <v>2.7000000000000001E-3</v>
      </c>
      <c r="G135" s="15"/>
    </row>
    <row r="136" spans="1:7" x14ac:dyDescent="0.25">
      <c r="A136" s="12" t="s">
        <v>2098</v>
      </c>
      <c r="B136" s="30" t="s">
        <v>2099</v>
      </c>
      <c r="C136" s="30" t="s">
        <v>1154</v>
      </c>
      <c r="D136" s="13">
        <v>19454</v>
      </c>
      <c r="E136" s="14">
        <v>21.91</v>
      </c>
      <c r="F136" s="15">
        <v>2.7000000000000001E-3</v>
      </c>
      <c r="G136" s="15"/>
    </row>
    <row r="137" spans="1:7" x14ac:dyDescent="0.25">
      <c r="A137" s="12" t="s">
        <v>2100</v>
      </c>
      <c r="B137" s="30" t="s">
        <v>2101</v>
      </c>
      <c r="C137" s="30" t="s">
        <v>1234</v>
      </c>
      <c r="D137" s="13">
        <v>1736</v>
      </c>
      <c r="E137" s="14">
        <v>21.47</v>
      </c>
      <c r="F137" s="15">
        <v>2.5999999999999999E-3</v>
      </c>
      <c r="G137" s="15"/>
    </row>
    <row r="138" spans="1:7" x14ac:dyDescent="0.25">
      <c r="A138" s="12" t="s">
        <v>1388</v>
      </c>
      <c r="B138" s="30" t="s">
        <v>1389</v>
      </c>
      <c r="C138" s="30" t="s">
        <v>1237</v>
      </c>
      <c r="D138" s="13">
        <v>12992</v>
      </c>
      <c r="E138" s="14">
        <v>21.44</v>
      </c>
      <c r="F138" s="15">
        <v>2.5999999999999999E-3</v>
      </c>
      <c r="G138" s="15"/>
    </row>
    <row r="139" spans="1:7" x14ac:dyDescent="0.25">
      <c r="A139" s="12" t="s">
        <v>2102</v>
      </c>
      <c r="B139" s="30" t="s">
        <v>2103</v>
      </c>
      <c r="C139" s="30" t="s">
        <v>1334</v>
      </c>
      <c r="D139" s="13">
        <v>1696</v>
      </c>
      <c r="E139" s="14">
        <v>21.18</v>
      </c>
      <c r="F139" s="15">
        <v>2.5999999999999999E-3</v>
      </c>
      <c r="G139" s="15"/>
    </row>
    <row r="140" spans="1:7" x14ac:dyDescent="0.25">
      <c r="A140" s="12" t="s">
        <v>1478</v>
      </c>
      <c r="B140" s="30" t="s">
        <v>1479</v>
      </c>
      <c r="C140" s="30" t="s">
        <v>1356</v>
      </c>
      <c r="D140" s="13">
        <v>549</v>
      </c>
      <c r="E140" s="14">
        <v>21.15</v>
      </c>
      <c r="F140" s="15">
        <v>2.5999999999999999E-3</v>
      </c>
      <c r="G140" s="15"/>
    </row>
    <row r="141" spans="1:7" x14ac:dyDescent="0.25">
      <c r="A141" s="12" t="s">
        <v>2104</v>
      </c>
      <c r="B141" s="30" t="s">
        <v>2105</v>
      </c>
      <c r="C141" s="30" t="s">
        <v>1188</v>
      </c>
      <c r="D141" s="13">
        <v>5664</v>
      </c>
      <c r="E141" s="14">
        <v>21.08</v>
      </c>
      <c r="F141" s="15">
        <v>2.5999999999999999E-3</v>
      </c>
      <c r="G141" s="15"/>
    </row>
    <row r="142" spans="1:7" x14ac:dyDescent="0.25">
      <c r="A142" s="12" t="s">
        <v>2106</v>
      </c>
      <c r="B142" s="30" t="s">
        <v>2107</v>
      </c>
      <c r="C142" s="30" t="s">
        <v>1243</v>
      </c>
      <c r="D142" s="13">
        <v>1095</v>
      </c>
      <c r="E142" s="14">
        <v>21.07</v>
      </c>
      <c r="F142" s="15">
        <v>2.5999999999999999E-3</v>
      </c>
      <c r="G142" s="15"/>
    </row>
    <row r="143" spans="1:7" x14ac:dyDescent="0.25">
      <c r="A143" s="12" t="s">
        <v>2108</v>
      </c>
      <c r="B143" s="30" t="s">
        <v>2109</v>
      </c>
      <c r="C143" s="30" t="s">
        <v>1221</v>
      </c>
      <c r="D143" s="13">
        <v>1316</v>
      </c>
      <c r="E143" s="14">
        <v>21.02</v>
      </c>
      <c r="F143" s="15">
        <v>2.5000000000000001E-3</v>
      </c>
      <c r="G143" s="15"/>
    </row>
    <row r="144" spans="1:7" x14ac:dyDescent="0.25">
      <c r="A144" s="12" t="s">
        <v>1232</v>
      </c>
      <c r="B144" s="30" t="s">
        <v>1233</v>
      </c>
      <c r="C144" s="30" t="s">
        <v>1234</v>
      </c>
      <c r="D144" s="13">
        <v>1172</v>
      </c>
      <c r="E144" s="14">
        <v>20.92</v>
      </c>
      <c r="F144" s="15">
        <v>2.5000000000000001E-3</v>
      </c>
      <c r="G144" s="15"/>
    </row>
    <row r="145" spans="1:7" x14ac:dyDescent="0.25">
      <c r="A145" s="12" t="s">
        <v>1322</v>
      </c>
      <c r="B145" s="30" t="s">
        <v>1323</v>
      </c>
      <c r="C145" s="30" t="s">
        <v>1208</v>
      </c>
      <c r="D145" s="13">
        <v>331</v>
      </c>
      <c r="E145" s="14">
        <v>20.84</v>
      </c>
      <c r="F145" s="15">
        <v>2.5000000000000001E-3</v>
      </c>
      <c r="G145" s="15"/>
    </row>
    <row r="146" spans="1:7" x14ac:dyDescent="0.25">
      <c r="A146" s="12" t="s">
        <v>1467</v>
      </c>
      <c r="B146" s="30" t="s">
        <v>1468</v>
      </c>
      <c r="C146" s="30" t="s">
        <v>1319</v>
      </c>
      <c r="D146" s="13">
        <v>364</v>
      </c>
      <c r="E146" s="14">
        <v>20.76</v>
      </c>
      <c r="F146" s="15">
        <v>2.5000000000000001E-3</v>
      </c>
      <c r="G146" s="15"/>
    </row>
    <row r="147" spans="1:7" x14ac:dyDescent="0.25">
      <c r="A147" s="12" t="s">
        <v>1310</v>
      </c>
      <c r="B147" s="30" t="s">
        <v>1311</v>
      </c>
      <c r="C147" s="30" t="s">
        <v>1237</v>
      </c>
      <c r="D147" s="13">
        <v>1004</v>
      </c>
      <c r="E147" s="14">
        <v>20.62</v>
      </c>
      <c r="F147" s="15">
        <v>2.5000000000000001E-3</v>
      </c>
      <c r="G147" s="15"/>
    </row>
    <row r="148" spans="1:7" x14ac:dyDescent="0.25">
      <c r="A148" s="12" t="s">
        <v>1257</v>
      </c>
      <c r="B148" s="30" t="s">
        <v>1258</v>
      </c>
      <c r="C148" s="30" t="s">
        <v>1259</v>
      </c>
      <c r="D148" s="13">
        <v>2019</v>
      </c>
      <c r="E148" s="14">
        <v>20.6</v>
      </c>
      <c r="F148" s="15">
        <v>2.5000000000000001E-3</v>
      </c>
      <c r="G148" s="15"/>
    </row>
    <row r="149" spans="1:7" x14ac:dyDescent="0.25">
      <c r="A149" s="12" t="s">
        <v>2110</v>
      </c>
      <c r="B149" s="30" t="s">
        <v>2111</v>
      </c>
      <c r="C149" s="30" t="s">
        <v>1334</v>
      </c>
      <c r="D149" s="13">
        <v>643</v>
      </c>
      <c r="E149" s="14">
        <v>20.6</v>
      </c>
      <c r="F149" s="15">
        <v>2.5000000000000001E-3</v>
      </c>
      <c r="G149" s="15"/>
    </row>
    <row r="150" spans="1:7" x14ac:dyDescent="0.25">
      <c r="A150" s="12" t="s">
        <v>1413</v>
      </c>
      <c r="B150" s="30" t="s">
        <v>1414</v>
      </c>
      <c r="C150" s="30" t="s">
        <v>1356</v>
      </c>
      <c r="D150" s="13">
        <v>3155</v>
      </c>
      <c r="E150" s="14">
        <v>20.49</v>
      </c>
      <c r="F150" s="15">
        <v>2.5000000000000001E-3</v>
      </c>
      <c r="G150" s="15"/>
    </row>
    <row r="151" spans="1:7" x14ac:dyDescent="0.25">
      <c r="A151" s="12" t="s">
        <v>1287</v>
      </c>
      <c r="B151" s="30" t="s">
        <v>1288</v>
      </c>
      <c r="C151" s="30" t="s">
        <v>1166</v>
      </c>
      <c r="D151" s="13">
        <v>494</v>
      </c>
      <c r="E151" s="14">
        <v>20.47</v>
      </c>
      <c r="F151" s="15">
        <v>2.5000000000000001E-3</v>
      </c>
      <c r="G151" s="15"/>
    </row>
    <row r="152" spans="1:7" x14ac:dyDescent="0.25">
      <c r="A152" s="12" t="s">
        <v>1212</v>
      </c>
      <c r="B152" s="30" t="s">
        <v>1213</v>
      </c>
      <c r="C152" s="30" t="s">
        <v>1160</v>
      </c>
      <c r="D152" s="13">
        <v>10236</v>
      </c>
      <c r="E152" s="14">
        <v>20.37</v>
      </c>
      <c r="F152" s="15">
        <v>2.5000000000000001E-3</v>
      </c>
      <c r="G152" s="15"/>
    </row>
    <row r="153" spans="1:7" x14ac:dyDescent="0.25">
      <c r="A153" s="12" t="s">
        <v>1291</v>
      </c>
      <c r="B153" s="30" t="s">
        <v>1292</v>
      </c>
      <c r="C153" s="30" t="s">
        <v>1221</v>
      </c>
      <c r="D153" s="13">
        <v>6117</v>
      </c>
      <c r="E153" s="14">
        <v>20.32</v>
      </c>
      <c r="F153" s="15">
        <v>2.5000000000000001E-3</v>
      </c>
      <c r="G153" s="15"/>
    </row>
    <row r="154" spans="1:7" x14ac:dyDescent="0.25">
      <c r="A154" s="12" t="s">
        <v>1411</v>
      </c>
      <c r="B154" s="30" t="s">
        <v>1412</v>
      </c>
      <c r="C154" s="30" t="s">
        <v>1319</v>
      </c>
      <c r="D154" s="13">
        <v>2863</v>
      </c>
      <c r="E154" s="14">
        <v>20.079999999999998</v>
      </c>
      <c r="F154" s="15">
        <v>2.3999999999999998E-3</v>
      </c>
      <c r="G154" s="15"/>
    </row>
    <row r="155" spans="1:7" x14ac:dyDescent="0.25">
      <c r="A155" s="12" t="s">
        <v>1158</v>
      </c>
      <c r="B155" s="30" t="s">
        <v>1159</v>
      </c>
      <c r="C155" s="30" t="s">
        <v>1160</v>
      </c>
      <c r="D155" s="13">
        <v>123268</v>
      </c>
      <c r="E155" s="14">
        <v>19.72</v>
      </c>
      <c r="F155" s="15">
        <v>2.3999999999999998E-3</v>
      </c>
      <c r="G155" s="15"/>
    </row>
    <row r="156" spans="1:7" x14ac:dyDescent="0.25">
      <c r="A156" s="12" t="s">
        <v>2112</v>
      </c>
      <c r="B156" s="30" t="s">
        <v>2113</v>
      </c>
      <c r="C156" s="30" t="s">
        <v>1237</v>
      </c>
      <c r="D156" s="13">
        <v>4501</v>
      </c>
      <c r="E156" s="14">
        <v>19.600000000000001</v>
      </c>
      <c r="F156" s="15">
        <v>2.3999999999999998E-3</v>
      </c>
      <c r="G156" s="15"/>
    </row>
    <row r="157" spans="1:7" x14ac:dyDescent="0.25">
      <c r="A157" s="12" t="s">
        <v>2020</v>
      </c>
      <c r="B157" s="30" t="s">
        <v>2021</v>
      </c>
      <c r="C157" s="30" t="s">
        <v>1280</v>
      </c>
      <c r="D157" s="13">
        <v>1744</v>
      </c>
      <c r="E157" s="14">
        <v>19.420000000000002</v>
      </c>
      <c r="F157" s="15">
        <v>2.3999999999999998E-3</v>
      </c>
      <c r="G157" s="15"/>
    </row>
    <row r="158" spans="1:7" x14ac:dyDescent="0.25">
      <c r="A158" s="12" t="s">
        <v>1507</v>
      </c>
      <c r="B158" s="30" t="s">
        <v>1508</v>
      </c>
      <c r="C158" s="30" t="s">
        <v>1166</v>
      </c>
      <c r="D158" s="13">
        <v>469</v>
      </c>
      <c r="E158" s="14">
        <v>19.41</v>
      </c>
      <c r="F158" s="15">
        <v>2.3999999999999998E-3</v>
      </c>
      <c r="G158" s="15"/>
    </row>
    <row r="159" spans="1:7" x14ac:dyDescent="0.25">
      <c r="A159" s="12" t="s">
        <v>1795</v>
      </c>
      <c r="B159" s="30" t="s">
        <v>1796</v>
      </c>
      <c r="C159" s="30" t="s">
        <v>1334</v>
      </c>
      <c r="D159" s="13">
        <v>2812</v>
      </c>
      <c r="E159" s="14">
        <v>19.34</v>
      </c>
      <c r="F159" s="15">
        <v>2.3E-3</v>
      </c>
      <c r="G159" s="15"/>
    </row>
    <row r="160" spans="1:7" x14ac:dyDescent="0.25">
      <c r="A160" s="12" t="s">
        <v>1491</v>
      </c>
      <c r="B160" s="30" t="s">
        <v>1492</v>
      </c>
      <c r="C160" s="30" t="s">
        <v>1243</v>
      </c>
      <c r="D160" s="13">
        <v>84</v>
      </c>
      <c r="E160" s="14">
        <v>19.2</v>
      </c>
      <c r="F160" s="15">
        <v>2.3E-3</v>
      </c>
      <c r="G160" s="15"/>
    </row>
    <row r="161" spans="1:7" x14ac:dyDescent="0.25">
      <c r="A161" s="12" t="s">
        <v>2114</v>
      </c>
      <c r="B161" s="30" t="s">
        <v>2115</v>
      </c>
      <c r="C161" s="30" t="s">
        <v>1356</v>
      </c>
      <c r="D161" s="13">
        <v>337</v>
      </c>
      <c r="E161" s="14">
        <v>19.010000000000002</v>
      </c>
      <c r="F161" s="15">
        <v>2.3E-3</v>
      </c>
      <c r="G161" s="15"/>
    </row>
    <row r="162" spans="1:7" x14ac:dyDescent="0.25">
      <c r="A162" s="12" t="s">
        <v>1181</v>
      </c>
      <c r="B162" s="30" t="s">
        <v>1182</v>
      </c>
      <c r="C162" s="30" t="s">
        <v>1183</v>
      </c>
      <c r="D162" s="13">
        <v>676</v>
      </c>
      <c r="E162" s="14">
        <v>18.96</v>
      </c>
      <c r="F162" s="15">
        <v>2.3E-3</v>
      </c>
      <c r="G162" s="15"/>
    </row>
    <row r="163" spans="1:7" x14ac:dyDescent="0.25">
      <c r="A163" s="12" t="s">
        <v>2116</v>
      </c>
      <c r="B163" s="30" t="s">
        <v>2117</v>
      </c>
      <c r="C163" s="30" t="s">
        <v>1157</v>
      </c>
      <c r="D163" s="13">
        <v>603</v>
      </c>
      <c r="E163" s="14">
        <v>18.579999999999998</v>
      </c>
      <c r="F163" s="15">
        <v>2.3E-3</v>
      </c>
      <c r="G163" s="15"/>
    </row>
    <row r="164" spans="1:7" x14ac:dyDescent="0.25">
      <c r="A164" s="12" t="s">
        <v>1380</v>
      </c>
      <c r="B164" s="30" t="s">
        <v>1381</v>
      </c>
      <c r="C164" s="30" t="s">
        <v>1237</v>
      </c>
      <c r="D164" s="13">
        <v>11108</v>
      </c>
      <c r="E164" s="14">
        <v>18.48</v>
      </c>
      <c r="F164" s="15">
        <v>2.2000000000000001E-3</v>
      </c>
      <c r="G164" s="15"/>
    </row>
    <row r="165" spans="1:7" x14ac:dyDescent="0.25">
      <c r="A165" s="12" t="s">
        <v>1505</v>
      </c>
      <c r="B165" s="30" t="s">
        <v>1506</v>
      </c>
      <c r="C165" s="30" t="s">
        <v>1356</v>
      </c>
      <c r="D165" s="13">
        <v>258</v>
      </c>
      <c r="E165" s="14">
        <v>18.46</v>
      </c>
      <c r="F165" s="15">
        <v>2.2000000000000001E-3</v>
      </c>
      <c r="G165" s="15"/>
    </row>
    <row r="166" spans="1:7" x14ac:dyDescent="0.25">
      <c r="A166" s="12" t="s">
        <v>1864</v>
      </c>
      <c r="B166" s="30" t="s">
        <v>1865</v>
      </c>
      <c r="C166" s="30" t="s">
        <v>1237</v>
      </c>
      <c r="D166" s="13">
        <v>1456</v>
      </c>
      <c r="E166" s="14">
        <v>18.34</v>
      </c>
      <c r="F166" s="15">
        <v>2.2000000000000001E-3</v>
      </c>
      <c r="G166" s="15"/>
    </row>
    <row r="167" spans="1:7" x14ac:dyDescent="0.25">
      <c r="A167" s="12" t="s">
        <v>1328</v>
      </c>
      <c r="B167" s="30" t="s">
        <v>1329</v>
      </c>
      <c r="C167" s="30" t="s">
        <v>1243</v>
      </c>
      <c r="D167" s="13">
        <v>460</v>
      </c>
      <c r="E167" s="14">
        <v>17.96</v>
      </c>
      <c r="F167" s="15">
        <v>2.2000000000000001E-3</v>
      </c>
      <c r="G167" s="15"/>
    </row>
    <row r="168" spans="1:7" x14ac:dyDescent="0.25">
      <c r="A168" s="12" t="s">
        <v>1262</v>
      </c>
      <c r="B168" s="30" t="s">
        <v>1263</v>
      </c>
      <c r="C168" s="30" t="s">
        <v>1237</v>
      </c>
      <c r="D168" s="13">
        <v>1884</v>
      </c>
      <c r="E168" s="14">
        <v>17.55</v>
      </c>
      <c r="F168" s="15">
        <v>2.0999999999999999E-3</v>
      </c>
      <c r="G168" s="15"/>
    </row>
    <row r="169" spans="1:7" x14ac:dyDescent="0.25">
      <c r="A169" s="12" t="s">
        <v>1398</v>
      </c>
      <c r="B169" s="30" t="s">
        <v>1399</v>
      </c>
      <c r="C169" s="30" t="s">
        <v>1243</v>
      </c>
      <c r="D169" s="13">
        <v>7030</v>
      </c>
      <c r="E169" s="14">
        <v>17.55</v>
      </c>
      <c r="F169" s="15">
        <v>2.0999999999999999E-3</v>
      </c>
      <c r="G169" s="15"/>
    </row>
    <row r="170" spans="1:7" x14ac:dyDescent="0.25">
      <c r="A170" s="12" t="s">
        <v>1986</v>
      </c>
      <c r="B170" s="30" t="s">
        <v>1987</v>
      </c>
      <c r="C170" s="30" t="s">
        <v>1371</v>
      </c>
      <c r="D170" s="13">
        <v>3109</v>
      </c>
      <c r="E170" s="14">
        <v>17.53</v>
      </c>
      <c r="F170" s="15">
        <v>2.0999999999999999E-3</v>
      </c>
      <c r="G170" s="15"/>
    </row>
    <row r="171" spans="1:7" x14ac:dyDescent="0.25">
      <c r="A171" s="12" t="s">
        <v>1425</v>
      </c>
      <c r="B171" s="30" t="s">
        <v>1426</v>
      </c>
      <c r="C171" s="30" t="s">
        <v>1169</v>
      </c>
      <c r="D171" s="13">
        <v>13261</v>
      </c>
      <c r="E171" s="14">
        <v>17.22</v>
      </c>
      <c r="F171" s="15">
        <v>2.0999999999999999E-3</v>
      </c>
      <c r="G171" s="15"/>
    </row>
    <row r="172" spans="1:7" x14ac:dyDescent="0.25">
      <c r="A172" s="12" t="s">
        <v>1943</v>
      </c>
      <c r="B172" s="30" t="s">
        <v>1944</v>
      </c>
      <c r="C172" s="30" t="s">
        <v>1280</v>
      </c>
      <c r="D172" s="13">
        <v>736</v>
      </c>
      <c r="E172" s="14">
        <v>17.14</v>
      </c>
      <c r="F172" s="15">
        <v>2.0999999999999999E-3</v>
      </c>
      <c r="G172" s="15"/>
    </row>
    <row r="173" spans="1:7" x14ac:dyDescent="0.25">
      <c r="A173" s="12" t="s">
        <v>1774</v>
      </c>
      <c r="B173" s="30" t="s">
        <v>1775</v>
      </c>
      <c r="C173" s="30" t="s">
        <v>1266</v>
      </c>
      <c r="D173" s="13">
        <v>1311</v>
      </c>
      <c r="E173" s="14">
        <v>17.07</v>
      </c>
      <c r="F173" s="15">
        <v>2.0999999999999999E-3</v>
      </c>
      <c r="G173" s="15"/>
    </row>
    <row r="174" spans="1:7" x14ac:dyDescent="0.25">
      <c r="A174" s="12" t="s">
        <v>1308</v>
      </c>
      <c r="B174" s="30" t="s">
        <v>1309</v>
      </c>
      <c r="C174" s="30" t="s">
        <v>1166</v>
      </c>
      <c r="D174" s="13">
        <v>841</v>
      </c>
      <c r="E174" s="14">
        <v>17.04</v>
      </c>
      <c r="F174" s="15">
        <v>2.0999999999999999E-3</v>
      </c>
      <c r="G174" s="15"/>
    </row>
    <row r="175" spans="1:7" x14ac:dyDescent="0.25">
      <c r="A175" s="12" t="s">
        <v>2118</v>
      </c>
      <c r="B175" s="30" t="s">
        <v>2119</v>
      </c>
      <c r="C175" s="30" t="s">
        <v>1280</v>
      </c>
      <c r="D175" s="13">
        <v>368</v>
      </c>
      <c r="E175" s="14">
        <v>16.93</v>
      </c>
      <c r="F175" s="15">
        <v>2.0999999999999999E-3</v>
      </c>
      <c r="G175" s="15"/>
    </row>
    <row r="176" spans="1:7" x14ac:dyDescent="0.25">
      <c r="A176" s="12" t="s">
        <v>1247</v>
      </c>
      <c r="B176" s="30" t="s">
        <v>1248</v>
      </c>
      <c r="C176" s="30" t="s">
        <v>1249</v>
      </c>
      <c r="D176" s="13">
        <v>2324</v>
      </c>
      <c r="E176" s="14">
        <v>16.88</v>
      </c>
      <c r="F176" s="15">
        <v>2E-3</v>
      </c>
      <c r="G176" s="15"/>
    </row>
    <row r="177" spans="1:7" x14ac:dyDescent="0.25">
      <c r="A177" s="12" t="s">
        <v>1517</v>
      </c>
      <c r="B177" s="30" t="s">
        <v>1518</v>
      </c>
      <c r="C177" s="30" t="s">
        <v>1266</v>
      </c>
      <c r="D177" s="13">
        <v>1017</v>
      </c>
      <c r="E177" s="14">
        <v>16.79</v>
      </c>
      <c r="F177" s="15">
        <v>2E-3</v>
      </c>
      <c r="G177" s="15"/>
    </row>
    <row r="178" spans="1:7" x14ac:dyDescent="0.25">
      <c r="A178" s="12" t="s">
        <v>1778</v>
      </c>
      <c r="B178" s="30" t="s">
        <v>1779</v>
      </c>
      <c r="C178" s="30" t="s">
        <v>1780</v>
      </c>
      <c r="D178" s="13">
        <v>45</v>
      </c>
      <c r="E178" s="14">
        <v>16.79</v>
      </c>
      <c r="F178" s="15">
        <v>2E-3</v>
      </c>
      <c r="G178" s="15"/>
    </row>
    <row r="179" spans="1:7" x14ac:dyDescent="0.25">
      <c r="A179" s="12" t="s">
        <v>2120</v>
      </c>
      <c r="B179" s="30" t="s">
        <v>2121</v>
      </c>
      <c r="C179" s="30" t="s">
        <v>1237</v>
      </c>
      <c r="D179" s="13">
        <v>382</v>
      </c>
      <c r="E179" s="14">
        <v>16.57</v>
      </c>
      <c r="F179" s="15">
        <v>2E-3</v>
      </c>
      <c r="G179" s="15"/>
    </row>
    <row r="180" spans="1:7" x14ac:dyDescent="0.25">
      <c r="A180" s="12" t="s">
        <v>2122</v>
      </c>
      <c r="B180" s="30" t="s">
        <v>2123</v>
      </c>
      <c r="C180" s="30" t="s">
        <v>1334</v>
      </c>
      <c r="D180" s="13">
        <v>26589</v>
      </c>
      <c r="E180" s="14">
        <v>16.420000000000002</v>
      </c>
      <c r="F180" s="15">
        <v>2E-3</v>
      </c>
      <c r="G180" s="15"/>
    </row>
    <row r="181" spans="1:7" x14ac:dyDescent="0.25">
      <c r="A181" s="12" t="s">
        <v>2124</v>
      </c>
      <c r="B181" s="30" t="s">
        <v>2125</v>
      </c>
      <c r="C181" s="30" t="s">
        <v>1449</v>
      </c>
      <c r="D181" s="13">
        <v>8910</v>
      </c>
      <c r="E181" s="14">
        <v>16.18</v>
      </c>
      <c r="F181" s="15">
        <v>2E-3</v>
      </c>
      <c r="G181" s="15"/>
    </row>
    <row r="182" spans="1:7" x14ac:dyDescent="0.25">
      <c r="A182" s="12" t="s">
        <v>2126</v>
      </c>
      <c r="B182" s="30" t="s">
        <v>2127</v>
      </c>
      <c r="C182" s="30" t="s">
        <v>1280</v>
      </c>
      <c r="D182" s="13">
        <v>488</v>
      </c>
      <c r="E182" s="14">
        <v>15.87</v>
      </c>
      <c r="F182" s="15">
        <v>1.9E-3</v>
      </c>
      <c r="G182" s="15"/>
    </row>
    <row r="183" spans="1:7" x14ac:dyDescent="0.25">
      <c r="A183" s="12" t="s">
        <v>1299</v>
      </c>
      <c r="B183" s="30" t="s">
        <v>1300</v>
      </c>
      <c r="C183" s="30" t="s">
        <v>1301</v>
      </c>
      <c r="D183" s="13">
        <v>9737</v>
      </c>
      <c r="E183" s="14">
        <v>15.78</v>
      </c>
      <c r="F183" s="15">
        <v>1.9E-3</v>
      </c>
      <c r="G183" s="15"/>
    </row>
    <row r="184" spans="1:7" x14ac:dyDescent="0.25">
      <c r="A184" s="12" t="s">
        <v>1238</v>
      </c>
      <c r="B184" s="30" t="s">
        <v>1239</v>
      </c>
      <c r="C184" s="30" t="s">
        <v>1240</v>
      </c>
      <c r="D184" s="13">
        <v>525</v>
      </c>
      <c r="E184" s="14">
        <v>15.66</v>
      </c>
      <c r="F184" s="15">
        <v>1.9E-3</v>
      </c>
      <c r="G184" s="15"/>
    </row>
    <row r="185" spans="1:7" x14ac:dyDescent="0.25">
      <c r="A185" s="12" t="s">
        <v>1474</v>
      </c>
      <c r="B185" s="30" t="s">
        <v>1475</v>
      </c>
      <c r="C185" s="30" t="s">
        <v>1208</v>
      </c>
      <c r="D185" s="13">
        <v>370</v>
      </c>
      <c r="E185" s="14">
        <v>15.59</v>
      </c>
      <c r="F185" s="15">
        <v>1.9E-3</v>
      </c>
      <c r="G185" s="15"/>
    </row>
    <row r="186" spans="1:7" x14ac:dyDescent="0.25">
      <c r="A186" s="12" t="s">
        <v>1152</v>
      </c>
      <c r="B186" s="30" t="s">
        <v>1153</v>
      </c>
      <c r="C186" s="30" t="s">
        <v>1154</v>
      </c>
      <c r="D186" s="13">
        <v>6724</v>
      </c>
      <c r="E186" s="14">
        <v>15.54</v>
      </c>
      <c r="F186" s="15">
        <v>1.9E-3</v>
      </c>
      <c r="G186" s="15"/>
    </row>
    <row r="187" spans="1:7" x14ac:dyDescent="0.25">
      <c r="A187" s="12" t="s">
        <v>1267</v>
      </c>
      <c r="B187" s="30" t="s">
        <v>1268</v>
      </c>
      <c r="C187" s="30" t="s">
        <v>1169</v>
      </c>
      <c r="D187" s="13">
        <v>3447</v>
      </c>
      <c r="E187" s="14">
        <v>15.53</v>
      </c>
      <c r="F187" s="15">
        <v>1.9E-3</v>
      </c>
      <c r="G187" s="15"/>
    </row>
    <row r="188" spans="1:7" x14ac:dyDescent="0.25">
      <c r="A188" s="12" t="s">
        <v>1772</v>
      </c>
      <c r="B188" s="30" t="s">
        <v>1773</v>
      </c>
      <c r="C188" s="30" t="s">
        <v>1371</v>
      </c>
      <c r="D188" s="13">
        <v>1367</v>
      </c>
      <c r="E188" s="14">
        <v>15.46</v>
      </c>
      <c r="F188" s="15">
        <v>1.9E-3</v>
      </c>
      <c r="G188" s="15"/>
    </row>
    <row r="189" spans="1:7" x14ac:dyDescent="0.25">
      <c r="A189" s="12" t="s">
        <v>1452</v>
      </c>
      <c r="B189" s="30" t="s">
        <v>1453</v>
      </c>
      <c r="C189" s="30" t="s">
        <v>1454</v>
      </c>
      <c r="D189" s="13">
        <v>516</v>
      </c>
      <c r="E189" s="14">
        <v>15.31</v>
      </c>
      <c r="F189" s="15">
        <v>1.9E-3</v>
      </c>
      <c r="G189" s="15"/>
    </row>
    <row r="190" spans="1:7" x14ac:dyDescent="0.25">
      <c r="A190" s="12" t="s">
        <v>1317</v>
      </c>
      <c r="B190" s="30" t="s">
        <v>1318</v>
      </c>
      <c r="C190" s="30" t="s">
        <v>1319</v>
      </c>
      <c r="D190" s="13">
        <v>581</v>
      </c>
      <c r="E190" s="14">
        <v>14.98</v>
      </c>
      <c r="F190" s="15">
        <v>1.8E-3</v>
      </c>
      <c r="G190" s="15"/>
    </row>
    <row r="191" spans="1:7" x14ac:dyDescent="0.25">
      <c r="A191" s="12" t="s">
        <v>1499</v>
      </c>
      <c r="B191" s="30" t="s">
        <v>1500</v>
      </c>
      <c r="C191" s="30" t="s">
        <v>1356</v>
      </c>
      <c r="D191" s="13">
        <v>551</v>
      </c>
      <c r="E191" s="14">
        <v>14.96</v>
      </c>
      <c r="F191" s="15">
        <v>1.8E-3</v>
      </c>
      <c r="G191" s="15"/>
    </row>
    <row r="192" spans="1:7" x14ac:dyDescent="0.25">
      <c r="A192" s="12" t="s">
        <v>1523</v>
      </c>
      <c r="B192" s="30" t="s">
        <v>1524</v>
      </c>
      <c r="C192" s="30" t="s">
        <v>1347</v>
      </c>
      <c r="D192" s="13">
        <v>280</v>
      </c>
      <c r="E192" s="14">
        <v>14.39</v>
      </c>
      <c r="F192" s="15">
        <v>1.6999999999999999E-3</v>
      </c>
      <c r="G192" s="15"/>
    </row>
    <row r="193" spans="1:7" x14ac:dyDescent="0.25">
      <c r="A193" s="12" t="s">
        <v>1954</v>
      </c>
      <c r="B193" s="30" t="s">
        <v>1955</v>
      </c>
      <c r="C193" s="30" t="s">
        <v>1243</v>
      </c>
      <c r="D193" s="13">
        <v>689</v>
      </c>
      <c r="E193" s="14">
        <v>14.36</v>
      </c>
      <c r="F193" s="15">
        <v>1.6999999999999999E-3</v>
      </c>
      <c r="G193" s="15"/>
    </row>
    <row r="194" spans="1:7" x14ac:dyDescent="0.25">
      <c r="A194" s="12" t="s">
        <v>1339</v>
      </c>
      <c r="B194" s="30" t="s">
        <v>1340</v>
      </c>
      <c r="C194" s="30" t="s">
        <v>1259</v>
      </c>
      <c r="D194" s="13">
        <v>2654</v>
      </c>
      <c r="E194" s="14">
        <v>13.82</v>
      </c>
      <c r="F194" s="15">
        <v>1.6999999999999999E-3</v>
      </c>
      <c r="G194" s="15"/>
    </row>
    <row r="195" spans="1:7" x14ac:dyDescent="0.25">
      <c r="A195" s="12" t="s">
        <v>1476</v>
      </c>
      <c r="B195" s="30" t="s">
        <v>1477</v>
      </c>
      <c r="C195" s="30" t="s">
        <v>1259</v>
      </c>
      <c r="D195" s="13">
        <v>48</v>
      </c>
      <c r="E195" s="14">
        <v>13.75</v>
      </c>
      <c r="F195" s="15">
        <v>1.6999999999999999E-3</v>
      </c>
      <c r="G195" s="15"/>
    </row>
    <row r="196" spans="1:7" x14ac:dyDescent="0.25">
      <c r="A196" s="12" t="s">
        <v>1409</v>
      </c>
      <c r="B196" s="30" t="s">
        <v>1410</v>
      </c>
      <c r="C196" s="30" t="s">
        <v>1408</v>
      </c>
      <c r="D196" s="13">
        <v>924</v>
      </c>
      <c r="E196" s="14">
        <v>13.12</v>
      </c>
      <c r="F196" s="15">
        <v>1.6000000000000001E-3</v>
      </c>
      <c r="G196" s="15"/>
    </row>
    <row r="197" spans="1:7" x14ac:dyDescent="0.25">
      <c r="A197" s="12" t="s">
        <v>1469</v>
      </c>
      <c r="B197" s="30" t="s">
        <v>1470</v>
      </c>
      <c r="C197" s="30" t="s">
        <v>1356</v>
      </c>
      <c r="D197" s="13">
        <v>525</v>
      </c>
      <c r="E197" s="14">
        <v>13.02</v>
      </c>
      <c r="F197" s="15">
        <v>1.6000000000000001E-3</v>
      </c>
      <c r="G197" s="15"/>
    </row>
    <row r="198" spans="1:7" x14ac:dyDescent="0.25">
      <c r="A198" s="12" t="s">
        <v>1445</v>
      </c>
      <c r="B198" s="30" t="s">
        <v>1446</v>
      </c>
      <c r="C198" s="30" t="s">
        <v>1157</v>
      </c>
      <c r="D198" s="13">
        <v>322</v>
      </c>
      <c r="E198" s="14">
        <v>12.96</v>
      </c>
      <c r="F198" s="15">
        <v>1.6000000000000001E-3</v>
      </c>
      <c r="G198" s="15"/>
    </row>
    <row r="199" spans="1:7" x14ac:dyDescent="0.25">
      <c r="A199" s="12" t="s">
        <v>2128</v>
      </c>
      <c r="B199" s="30" t="s">
        <v>2129</v>
      </c>
      <c r="C199" s="30" t="s">
        <v>1906</v>
      </c>
      <c r="D199" s="13">
        <v>35</v>
      </c>
      <c r="E199" s="14">
        <v>12.9</v>
      </c>
      <c r="F199" s="15">
        <v>1.6000000000000001E-3</v>
      </c>
      <c r="G199" s="15"/>
    </row>
    <row r="200" spans="1:7" x14ac:dyDescent="0.25">
      <c r="A200" s="12" t="s">
        <v>2130</v>
      </c>
      <c r="B200" s="30" t="s">
        <v>2131</v>
      </c>
      <c r="C200" s="30" t="s">
        <v>1193</v>
      </c>
      <c r="D200" s="13">
        <v>4012</v>
      </c>
      <c r="E200" s="14">
        <v>12.76</v>
      </c>
      <c r="F200" s="15">
        <v>1.5E-3</v>
      </c>
      <c r="G200" s="15"/>
    </row>
    <row r="201" spans="1:7" x14ac:dyDescent="0.25">
      <c r="A201" s="12" t="s">
        <v>2132</v>
      </c>
      <c r="B201" s="30" t="s">
        <v>2133</v>
      </c>
      <c r="C201" s="30" t="s">
        <v>1243</v>
      </c>
      <c r="D201" s="13">
        <v>634</v>
      </c>
      <c r="E201" s="14">
        <v>12.57</v>
      </c>
      <c r="F201" s="15">
        <v>1.5E-3</v>
      </c>
      <c r="G201" s="15"/>
    </row>
    <row r="202" spans="1:7" x14ac:dyDescent="0.25">
      <c r="A202" s="12" t="s">
        <v>1461</v>
      </c>
      <c r="B202" s="30" t="s">
        <v>1462</v>
      </c>
      <c r="C202" s="30" t="s">
        <v>1301</v>
      </c>
      <c r="D202" s="13">
        <v>2724</v>
      </c>
      <c r="E202" s="14">
        <v>12.57</v>
      </c>
      <c r="F202" s="15">
        <v>1.5E-3</v>
      </c>
      <c r="G202" s="15"/>
    </row>
    <row r="203" spans="1:7" x14ac:dyDescent="0.25">
      <c r="A203" s="12" t="s">
        <v>1275</v>
      </c>
      <c r="B203" s="30" t="s">
        <v>1276</v>
      </c>
      <c r="C203" s="30" t="s">
        <v>1277</v>
      </c>
      <c r="D203" s="13">
        <v>4833</v>
      </c>
      <c r="E203" s="14">
        <v>12.5</v>
      </c>
      <c r="F203" s="15">
        <v>1.5E-3</v>
      </c>
      <c r="G203" s="15"/>
    </row>
    <row r="204" spans="1:7" x14ac:dyDescent="0.25">
      <c r="A204" s="12" t="s">
        <v>1890</v>
      </c>
      <c r="B204" s="30" t="s">
        <v>1891</v>
      </c>
      <c r="C204" s="30" t="s">
        <v>1183</v>
      </c>
      <c r="D204" s="13">
        <v>725</v>
      </c>
      <c r="E204" s="14">
        <v>12.41</v>
      </c>
      <c r="F204" s="15">
        <v>1.5E-3</v>
      </c>
      <c r="G204" s="15"/>
    </row>
    <row r="205" spans="1:7" x14ac:dyDescent="0.25">
      <c r="A205" s="12" t="s">
        <v>1335</v>
      </c>
      <c r="B205" s="30" t="s">
        <v>1336</v>
      </c>
      <c r="C205" s="30" t="s">
        <v>1266</v>
      </c>
      <c r="D205" s="13">
        <v>905</v>
      </c>
      <c r="E205" s="14">
        <v>12.38</v>
      </c>
      <c r="F205" s="15">
        <v>1.5E-3</v>
      </c>
      <c r="G205" s="15"/>
    </row>
    <row r="206" spans="1:7" x14ac:dyDescent="0.25">
      <c r="A206" s="12" t="s">
        <v>2134</v>
      </c>
      <c r="B206" s="30" t="s">
        <v>2135</v>
      </c>
      <c r="C206" s="30" t="s">
        <v>1243</v>
      </c>
      <c r="D206" s="13">
        <v>643</v>
      </c>
      <c r="E206" s="14">
        <v>12.21</v>
      </c>
      <c r="F206" s="15">
        <v>1.5E-3</v>
      </c>
      <c r="G206" s="15"/>
    </row>
    <row r="207" spans="1:7" x14ac:dyDescent="0.25">
      <c r="A207" s="12" t="s">
        <v>2136</v>
      </c>
      <c r="B207" s="30" t="s">
        <v>2137</v>
      </c>
      <c r="C207" s="30" t="s">
        <v>1347</v>
      </c>
      <c r="D207" s="13">
        <v>961</v>
      </c>
      <c r="E207" s="14">
        <v>12.18</v>
      </c>
      <c r="F207" s="15">
        <v>1.5E-3</v>
      </c>
      <c r="G207" s="15"/>
    </row>
    <row r="208" spans="1:7" x14ac:dyDescent="0.25">
      <c r="A208" s="12" t="s">
        <v>1776</v>
      </c>
      <c r="B208" s="30" t="s">
        <v>1777</v>
      </c>
      <c r="C208" s="30" t="s">
        <v>1371</v>
      </c>
      <c r="D208" s="13">
        <v>481</v>
      </c>
      <c r="E208" s="14">
        <v>12.17</v>
      </c>
      <c r="F208" s="15">
        <v>1.5E-3</v>
      </c>
      <c r="G208" s="15"/>
    </row>
    <row r="209" spans="1:7" x14ac:dyDescent="0.25">
      <c r="A209" s="12" t="s">
        <v>2138</v>
      </c>
      <c r="B209" s="30" t="s">
        <v>2139</v>
      </c>
      <c r="C209" s="30" t="s">
        <v>1237</v>
      </c>
      <c r="D209" s="13">
        <v>157</v>
      </c>
      <c r="E209" s="14">
        <v>12.05</v>
      </c>
      <c r="F209" s="15">
        <v>1.5E-3</v>
      </c>
      <c r="G209" s="15"/>
    </row>
    <row r="210" spans="1:7" x14ac:dyDescent="0.25">
      <c r="A210" s="12" t="s">
        <v>2140</v>
      </c>
      <c r="B210" s="30" t="s">
        <v>2141</v>
      </c>
      <c r="C210" s="30" t="s">
        <v>1334</v>
      </c>
      <c r="D210" s="13">
        <v>75</v>
      </c>
      <c r="E210" s="14">
        <v>12.01</v>
      </c>
      <c r="F210" s="15">
        <v>1.5E-3</v>
      </c>
      <c r="G210" s="15"/>
    </row>
    <row r="211" spans="1:7" x14ac:dyDescent="0.25">
      <c r="A211" s="12" t="s">
        <v>2142</v>
      </c>
      <c r="B211" s="30" t="s">
        <v>2143</v>
      </c>
      <c r="C211" s="30" t="s">
        <v>1408</v>
      </c>
      <c r="D211" s="13">
        <v>3887</v>
      </c>
      <c r="E211" s="14">
        <v>11.97</v>
      </c>
      <c r="F211" s="15">
        <v>1.5E-3</v>
      </c>
      <c r="G211" s="15"/>
    </row>
    <row r="212" spans="1:7" x14ac:dyDescent="0.25">
      <c r="A212" s="12" t="s">
        <v>2144</v>
      </c>
      <c r="B212" s="30" t="s">
        <v>2145</v>
      </c>
      <c r="C212" s="30" t="s">
        <v>1198</v>
      </c>
      <c r="D212" s="13">
        <v>6107</v>
      </c>
      <c r="E212" s="14">
        <v>11.83</v>
      </c>
      <c r="F212" s="15">
        <v>1.4E-3</v>
      </c>
      <c r="G212" s="15"/>
    </row>
    <row r="213" spans="1:7" x14ac:dyDescent="0.25">
      <c r="A213" s="12" t="s">
        <v>1369</v>
      </c>
      <c r="B213" s="30" t="s">
        <v>1370</v>
      </c>
      <c r="C213" s="30" t="s">
        <v>1371</v>
      </c>
      <c r="D213" s="13">
        <v>2112</v>
      </c>
      <c r="E213" s="14">
        <v>11.77</v>
      </c>
      <c r="F213" s="15">
        <v>1.4E-3</v>
      </c>
      <c r="G213" s="15"/>
    </row>
    <row r="214" spans="1:7" x14ac:dyDescent="0.25">
      <c r="A214" s="12" t="s">
        <v>1489</v>
      </c>
      <c r="B214" s="30" t="s">
        <v>1490</v>
      </c>
      <c r="C214" s="30" t="s">
        <v>1347</v>
      </c>
      <c r="D214" s="13">
        <v>5258</v>
      </c>
      <c r="E214" s="14">
        <v>11.76</v>
      </c>
      <c r="F214" s="15">
        <v>1.4E-3</v>
      </c>
      <c r="G214" s="15"/>
    </row>
    <row r="215" spans="1:7" x14ac:dyDescent="0.25">
      <c r="A215" s="12" t="s">
        <v>1431</v>
      </c>
      <c r="B215" s="30" t="s">
        <v>1432</v>
      </c>
      <c r="C215" s="30" t="s">
        <v>1234</v>
      </c>
      <c r="D215" s="13">
        <v>1051</v>
      </c>
      <c r="E215" s="14">
        <v>11.75</v>
      </c>
      <c r="F215" s="15">
        <v>1.4E-3</v>
      </c>
      <c r="G215" s="15"/>
    </row>
    <row r="216" spans="1:7" x14ac:dyDescent="0.25">
      <c r="A216" s="12" t="s">
        <v>1973</v>
      </c>
      <c r="B216" s="30" t="s">
        <v>1974</v>
      </c>
      <c r="C216" s="30" t="s">
        <v>1439</v>
      </c>
      <c r="D216" s="13">
        <v>1407</v>
      </c>
      <c r="E216" s="14">
        <v>11.6</v>
      </c>
      <c r="F216" s="15">
        <v>1.4E-3</v>
      </c>
      <c r="G216" s="15"/>
    </row>
    <row r="217" spans="1:7" x14ac:dyDescent="0.25">
      <c r="A217" s="12" t="s">
        <v>2146</v>
      </c>
      <c r="B217" s="30" t="s">
        <v>2147</v>
      </c>
      <c r="C217" s="30" t="s">
        <v>1221</v>
      </c>
      <c r="D217" s="13">
        <v>1088</v>
      </c>
      <c r="E217" s="14">
        <v>11.38</v>
      </c>
      <c r="F217" s="15">
        <v>1.4E-3</v>
      </c>
      <c r="G217" s="15"/>
    </row>
    <row r="218" spans="1:7" x14ac:dyDescent="0.25">
      <c r="A218" s="12" t="s">
        <v>2148</v>
      </c>
      <c r="B218" s="30" t="s">
        <v>2149</v>
      </c>
      <c r="C218" s="30" t="s">
        <v>1408</v>
      </c>
      <c r="D218" s="13">
        <v>2127</v>
      </c>
      <c r="E218" s="14">
        <v>11.37</v>
      </c>
      <c r="F218" s="15">
        <v>1.4E-3</v>
      </c>
      <c r="G218" s="15"/>
    </row>
    <row r="219" spans="1:7" x14ac:dyDescent="0.25">
      <c r="A219" s="12" t="s">
        <v>2150</v>
      </c>
      <c r="B219" s="30" t="s">
        <v>2151</v>
      </c>
      <c r="C219" s="30" t="s">
        <v>1316</v>
      </c>
      <c r="D219" s="13">
        <v>199</v>
      </c>
      <c r="E219" s="14">
        <v>11.05</v>
      </c>
      <c r="F219" s="15">
        <v>1.2999999999999999E-3</v>
      </c>
      <c r="G219" s="15"/>
    </row>
    <row r="220" spans="1:7" x14ac:dyDescent="0.25">
      <c r="A220" s="12" t="s">
        <v>1904</v>
      </c>
      <c r="B220" s="30" t="s">
        <v>1905</v>
      </c>
      <c r="C220" s="30" t="s">
        <v>1906</v>
      </c>
      <c r="D220" s="13">
        <v>479</v>
      </c>
      <c r="E220" s="14">
        <v>10.93</v>
      </c>
      <c r="F220" s="15">
        <v>1.2999999999999999E-3</v>
      </c>
      <c r="G220" s="15"/>
    </row>
    <row r="221" spans="1:7" x14ac:dyDescent="0.25">
      <c r="A221" s="12" t="s">
        <v>1902</v>
      </c>
      <c r="B221" s="30" t="s">
        <v>1903</v>
      </c>
      <c r="C221" s="30" t="s">
        <v>1334</v>
      </c>
      <c r="D221" s="13">
        <v>557</v>
      </c>
      <c r="E221" s="14">
        <v>10.77</v>
      </c>
      <c r="F221" s="15">
        <v>1.2999999999999999E-3</v>
      </c>
      <c r="G221" s="15"/>
    </row>
    <row r="222" spans="1:7" x14ac:dyDescent="0.25">
      <c r="A222" s="12" t="s">
        <v>1463</v>
      </c>
      <c r="B222" s="30" t="s">
        <v>1464</v>
      </c>
      <c r="C222" s="30" t="s">
        <v>1316</v>
      </c>
      <c r="D222" s="13">
        <v>1816</v>
      </c>
      <c r="E222" s="14">
        <v>10.66</v>
      </c>
      <c r="F222" s="15">
        <v>1.2999999999999999E-3</v>
      </c>
      <c r="G222" s="15"/>
    </row>
    <row r="223" spans="1:7" x14ac:dyDescent="0.25">
      <c r="A223" s="12" t="s">
        <v>2152</v>
      </c>
      <c r="B223" s="30" t="s">
        <v>2153</v>
      </c>
      <c r="C223" s="30" t="s">
        <v>1266</v>
      </c>
      <c r="D223" s="13">
        <v>3198</v>
      </c>
      <c r="E223" s="14">
        <v>10.66</v>
      </c>
      <c r="F223" s="15">
        <v>1.2999999999999999E-3</v>
      </c>
      <c r="G223" s="15"/>
    </row>
    <row r="224" spans="1:7" x14ac:dyDescent="0.25">
      <c r="A224" s="12" t="s">
        <v>1312</v>
      </c>
      <c r="B224" s="30" t="s">
        <v>1313</v>
      </c>
      <c r="C224" s="30" t="s">
        <v>1154</v>
      </c>
      <c r="D224" s="13">
        <v>2424</v>
      </c>
      <c r="E224" s="14">
        <v>10.61</v>
      </c>
      <c r="F224" s="15">
        <v>1.2999999999999999E-3</v>
      </c>
      <c r="G224" s="15"/>
    </row>
    <row r="225" spans="1:7" x14ac:dyDescent="0.25">
      <c r="A225" s="12" t="s">
        <v>2154</v>
      </c>
      <c r="B225" s="30" t="s">
        <v>2155</v>
      </c>
      <c r="C225" s="30" t="s">
        <v>1266</v>
      </c>
      <c r="D225" s="13">
        <v>1143</v>
      </c>
      <c r="E225" s="14">
        <v>10.33</v>
      </c>
      <c r="F225" s="15">
        <v>1.2999999999999999E-3</v>
      </c>
      <c r="G225" s="15"/>
    </row>
    <row r="226" spans="1:7" x14ac:dyDescent="0.25">
      <c r="A226" s="12" t="s">
        <v>1204</v>
      </c>
      <c r="B226" s="30" t="s">
        <v>1205</v>
      </c>
      <c r="C226" s="30" t="s">
        <v>1154</v>
      </c>
      <c r="D226" s="13">
        <v>10738</v>
      </c>
      <c r="E226" s="14">
        <v>10.28</v>
      </c>
      <c r="F226" s="15">
        <v>1.1999999999999999E-3</v>
      </c>
      <c r="G226" s="15"/>
    </row>
    <row r="227" spans="1:7" x14ac:dyDescent="0.25">
      <c r="A227" s="12" t="s">
        <v>1443</v>
      </c>
      <c r="B227" s="30" t="s">
        <v>1444</v>
      </c>
      <c r="C227" s="30" t="s">
        <v>1442</v>
      </c>
      <c r="D227" s="13">
        <v>1869</v>
      </c>
      <c r="E227" s="14">
        <v>10.25</v>
      </c>
      <c r="F227" s="15">
        <v>1.1999999999999999E-3</v>
      </c>
      <c r="G227" s="15"/>
    </row>
    <row r="228" spans="1:7" x14ac:dyDescent="0.25">
      <c r="A228" s="12" t="s">
        <v>2156</v>
      </c>
      <c r="B228" s="30" t="s">
        <v>2157</v>
      </c>
      <c r="C228" s="30" t="s">
        <v>1243</v>
      </c>
      <c r="D228" s="13">
        <v>239</v>
      </c>
      <c r="E228" s="14">
        <v>10.199999999999999</v>
      </c>
      <c r="F228" s="15">
        <v>1.1999999999999999E-3</v>
      </c>
      <c r="G228" s="15"/>
    </row>
    <row r="229" spans="1:7" x14ac:dyDescent="0.25">
      <c r="A229" s="12" t="s">
        <v>1497</v>
      </c>
      <c r="B229" s="30" t="s">
        <v>1498</v>
      </c>
      <c r="C229" s="30" t="s">
        <v>1316</v>
      </c>
      <c r="D229" s="13">
        <v>290</v>
      </c>
      <c r="E229" s="14">
        <v>10.199999999999999</v>
      </c>
      <c r="F229" s="15">
        <v>1.1999999999999999E-3</v>
      </c>
      <c r="G229" s="15"/>
    </row>
    <row r="230" spans="1:7" x14ac:dyDescent="0.25">
      <c r="A230" s="12" t="s">
        <v>1228</v>
      </c>
      <c r="B230" s="30" t="s">
        <v>1229</v>
      </c>
      <c r="C230" s="30" t="s">
        <v>1163</v>
      </c>
      <c r="D230" s="13">
        <v>1326</v>
      </c>
      <c r="E230" s="14">
        <v>9.92</v>
      </c>
      <c r="F230" s="15">
        <v>1.1999999999999999E-3</v>
      </c>
      <c r="G230" s="15"/>
    </row>
    <row r="231" spans="1:7" x14ac:dyDescent="0.25">
      <c r="A231" s="12" t="s">
        <v>2158</v>
      </c>
      <c r="B231" s="30" t="s">
        <v>2159</v>
      </c>
      <c r="C231" s="30" t="s">
        <v>1301</v>
      </c>
      <c r="D231" s="13">
        <v>993</v>
      </c>
      <c r="E231" s="14">
        <v>9.81</v>
      </c>
      <c r="F231" s="15">
        <v>1.1999999999999999E-3</v>
      </c>
      <c r="G231" s="15"/>
    </row>
    <row r="232" spans="1:7" x14ac:dyDescent="0.25">
      <c r="A232" s="12" t="s">
        <v>1196</v>
      </c>
      <c r="B232" s="30" t="s">
        <v>1197</v>
      </c>
      <c r="C232" s="30" t="s">
        <v>1198</v>
      </c>
      <c r="D232" s="13">
        <v>1098</v>
      </c>
      <c r="E232" s="14">
        <v>9.74</v>
      </c>
      <c r="F232" s="15">
        <v>1.1999999999999999E-3</v>
      </c>
      <c r="G232" s="15"/>
    </row>
    <row r="233" spans="1:7" x14ac:dyDescent="0.25">
      <c r="A233" s="12" t="s">
        <v>1230</v>
      </c>
      <c r="B233" s="30" t="s">
        <v>1231</v>
      </c>
      <c r="C233" s="30" t="s">
        <v>1172</v>
      </c>
      <c r="D233" s="13">
        <v>1310</v>
      </c>
      <c r="E233" s="14">
        <v>9.33</v>
      </c>
      <c r="F233" s="15">
        <v>1.1000000000000001E-3</v>
      </c>
      <c r="G233" s="15"/>
    </row>
    <row r="234" spans="1:7" x14ac:dyDescent="0.25">
      <c r="A234" s="12" t="s">
        <v>2160</v>
      </c>
      <c r="B234" s="30" t="s">
        <v>2161</v>
      </c>
      <c r="C234" s="30" t="s">
        <v>1246</v>
      </c>
      <c r="D234" s="13">
        <v>1279</v>
      </c>
      <c r="E234" s="14">
        <v>9.18</v>
      </c>
      <c r="F234" s="15">
        <v>1.1000000000000001E-3</v>
      </c>
      <c r="G234" s="15"/>
    </row>
    <row r="235" spans="1:7" x14ac:dyDescent="0.25">
      <c r="A235" s="12" t="s">
        <v>1306</v>
      </c>
      <c r="B235" s="30" t="s">
        <v>1307</v>
      </c>
      <c r="C235" s="30" t="s">
        <v>1157</v>
      </c>
      <c r="D235" s="13">
        <v>191</v>
      </c>
      <c r="E235" s="14">
        <v>8.93</v>
      </c>
      <c r="F235" s="15">
        <v>1.1000000000000001E-3</v>
      </c>
      <c r="G235" s="15"/>
    </row>
    <row r="236" spans="1:7" x14ac:dyDescent="0.25">
      <c r="A236" s="12" t="s">
        <v>1164</v>
      </c>
      <c r="B236" s="30" t="s">
        <v>1868</v>
      </c>
      <c r="C236" s="30" t="s">
        <v>1166</v>
      </c>
      <c r="D236" s="13">
        <v>1690</v>
      </c>
      <c r="E236" s="14">
        <v>8.7799999999999994</v>
      </c>
      <c r="F236" s="15">
        <v>1.1000000000000001E-3</v>
      </c>
      <c r="G236" s="15"/>
    </row>
    <row r="237" spans="1:7" x14ac:dyDescent="0.25">
      <c r="A237" s="12" t="s">
        <v>1332</v>
      </c>
      <c r="B237" s="30" t="s">
        <v>1333</v>
      </c>
      <c r="C237" s="30" t="s">
        <v>1334</v>
      </c>
      <c r="D237" s="13">
        <v>8566</v>
      </c>
      <c r="E237" s="14">
        <v>8.73</v>
      </c>
      <c r="F237" s="15">
        <v>1.1000000000000001E-3</v>
      </c>
      <c r="G237" s="15"/>
    </row>
    <row r="238" spans="1:7" x14ac:dyDescent="0.25">
      <c r="A238" s="12" t="s">
        <v>2162</v>
      </c>
      <c r="B238" s="30" t="s">
        <v>2163</v>
      </c>
      <c r="C238" s="30" t="s">
        <v>1316</v>
      </c>
      <c r="D238" s="13">
        <v>1024</v>
      </c>
      <c r="E238" s="14">
        <v>8.25</v>
      </c>
      <c r="F238" s="15">
        <v>1E-3</v>
      </c>
      <c r="G238" s="15"/>
    </row>
    <row r="239" spans="1:7" x14ac:dyDescent="0.25">
      <c r="A239" s="12" t="s">
        <v>2164</v>
      </c>
      <c r="B239" s="30" t="s">
        <v>2165</v>
      </c>
      <c r="C239" s="30" t="s">
        <v>1408</v>
      </c>
      <c r="D239" s="13">
        <v>3912</v>
      </c>
      <c r="E239" s="14">
        <v>8.23</v>
      </c>
      <c r="F239" s="15">
        <v>1E-3</v>
      </c>
      <c r="G239" s="15"/>
    </row>
    <row r="240" spans="1:7" x14ac:dyDescent="0.25">
      <c r="A240" s="12" t="s">
        <v>1392</v>
      </c>
      <c r="B240" s="30" t="s">
        <v>1393</v>
      </c>
      <c r="C240" s="30" t="s">
        <v>1237</v>
      </c>
      <c r="D240" s="13">
        <v>1064</v>
      </c>
      <c r="E240" s="14">
        <v>8.08</v>
      </c>
      <c r="F240" s="15">
        <v>1E-3</v>
      </c>
      <c r="G240" s="15"/>
    </row>
    <row r="241" spans="1:7" x14ac:dyDescent="0.25">
      <c r="A241" s="12" t="s">
        <v>2166</v>
      </c>
      <c r="B241" s="30" t="s">
        <v>2167</v>
      </c>
      <c r="C241" s="30" t="s">
        <v>1316</v>
      </c>
      <c r="D241" s="13">
        <v>1975</v>
      </c>
      <c r="E241" s="14">
        <v>7.98</v>
      </c>
      <c r="F241" s="15">
        <v>1E-3</v>
      </c>
      <c r="G241" s="15"/>
    </row>
    <row r="242" spans="1:7" x14ac:dyDescent="0.25">
      <c r="A242" s="12" t="s">
        <v>2168</v>
      </c>
      <c r="B242" s="30" t="s">
        <v>2169</v>
      </c>
      <c r="C242" s="30" t="s">
        <v>1266</v>
      </c>
      <c r="D242" s="13">
        <v>2103</v>
      </c>
      <c r="E242" s="14">
        <v>7.71</v>
      </c>
      <c r="F242" s="15">
        <v>8.9999999999999998E-4</v>
      </c>
      <c r="G242" s="15"/>
    </row>
    <row r="243" spans="1:7" x14ac:dyDescent="0.25">
      <c r="A243" s="12" t="s">
        <v>1862</v>
      </c>
      <c r="B243" s="30" t="s">
        <v>1863</v>
      </c>
      <c r="C243" s="30" t="s">
        <v>1243</v>
      </c>
      <c r="D243" s="13">
        <v>330</v>
      </c>
      <c r="E243" s="14">
        <v>7.61</v>
      </c>
      <c r="F243" s="15">
        <v>8.9999999999999998E-4</v>
      </c>
      <c r="G243" s="15"/>
    </row>
    <row r="244" spans="1:7" x14ac:dyDescent="0.25">
      <c r="A244" s="12" t="s">
        <v>2170</v>
      </c>
      <c r="B244" s="30" t="s">
        <v>2171</v>
      </c>
      <c r="C244" s="30" t="s">
        <v>1408</v>
      </c>
      <c r="D244" s="13">
        <v>914</v>
      </c>
      <c r="E244" s="14">
        <v>7.61</v>
      </c>
      <c r="F244" s="15">
        <v>8.9999999999999998E-4</v>
      </c>
      <c r="G244" s="15"/>
    </row>
    <row r="245" spans="1:7" x14ac:dyDescent="0.25">
      <c r="A245" s="12" t="s">
        <v>2172</v>
      </c>
      <c r="B245" s="30" t="s">
        <v>2173</v>
      </c>
      <c r="C245" s="30" t="s">
        <v>1780</v>
      </c>
      <c r="D245" s="13">
        <v>1012</v>
      </c>
      <c r="E245" s="14">
        <v>7.53</v>
      </c>
      <c r="F245" s="15">
        <v>8.9999999999999998E-4</v>
      </c>
      <c r="G245" s="15"/>
    </row>
    <row r="246" spans="1:7" x14ac:dyDescent="0.25">
      <c r="A246" s="12" t="s">
        <v>1495</v>
      </c>
      <c r="B246" s="30" t="s">
        <v>1496</v>
      </c>
      <c r="C246" s="30" t="s">
        <v>1408</v>
      </c>
      <c r="D246" s="13">
        <v>1404</v>
      </c>
      <c r="E246" s="14">
        <v>7.51</v>
      </c>
      <c r="F246" s="15">
        <v>8.9999999999999998E-4</v>
      </c>
      <c r="G246" s="15"/>
    </row>
    <row r="247" spans="1:7" x14ac:dyDescent="0.25">
      <c r="A247" s="12" t="s">
        <v>2174</v>
      </c>
      <c r="B247" s="30" t="s">
        <v>2175</v>
      </c>
      <c r="C247" s="30" t="s">
        <v>1356</v>
      </c>
      <c r="D247" s="13">
        <v>407</v>
      </c>
      <c r="E247" s="14">
        <v>7.1</v>
      </c>
      <c r="F247" s="15">
        <v>8.9999999999999998E-4</v>
      </c>
      <c r="G247" s="15"/>
    </row>
    <row r="248" spans="1:7" x14ac:dyDescent="0.25">
      <c r="A248" s="12" t="s">
        <v>2176</v>
      </c>
      <c r="B248" s="30" t="s">
        <v>2177</v>
      </c>
      <c r="C248" s="30" t="s">
        <v>1154</v>
      </c>
      <c r="D248" s="13">
        <v>15690</v>
      </c>
      <c r="E248" s="14">
        <v>7.08</v>
      </c>
      <c r="F248" s="15">
        <v>8.9999999999999998E-4</v>
      </c>
      <c r="G248" s="15"/>
    </row>
    <row r="249" spans="1:7" x14ac:dyDescent="0.25">
      <c r="A249" s="12" t="s">
        <v>2178</v>
      </c>
      <c r="B249" s="30" t="s">
        <v>2179</v>
      </c>
      <c r="C249" s="30" t="s">
        <v>1439</v>
      </c>
      <c r="D249" s="13">
        <v>19356</v>
      </c>
      <c r="E249" s="14">
        <v>7.03</v>
      </c>
      <c r="F249" s="15">
        <v>8.9999999999999998E-4</v>
      </c>
      <c r="G249" s="15"/>
    </row>
    <row r="250" spans="1:7" x14ac:dyDescent="0.25">
      <c r="A250" s="12" t="s">
        <v>2180</v>
      </c>
      <c r="B250" s="30" t="s">
        <v>2181</v>
      </c>
      <c r="C250" s="30" t="s">
        <v>1454</v>
      </c>
      <c r="D250" s="13">
        <v>94</v>
      </c>
      <c r="E250" s="14">
        <v>6.92</v>
      </c>
      <c r="F250" s="15">
        <v>8.0000000000000004E-4</v>
      </c>
      <c r="G250" s="15"/>
    </row>
    <row r="251" spans="1:7" x14ac:dyDescent="0.25">
      <c r="A251" s="12" t="s">
        <v>1493</v>
      </c>
      <c r="B251" s="30" t="s">
        <v>1494</v>
      </c>
      <c r="C251" s="30" t="s">
        <v>1334</v>
      </c>
      <c r="D251" s="13">
        <v>31</v>
      </c>
      <c r="E251" s="14">
        <v>6.88</v>
      </c>
      <c r="F251" s="15">
        <v>8.0000000000000004E-4</v>
      </c>
      <c r="G251" s="15"/>
    </row>
    <row r="252" spans="1:7" x14ac:dyDescent="0.25">
      <c r="A252" s="12" t="s">
        <v>2182</v>
      </c>
      <c r="B252" s="30" t="s">
        <v>2183</v>
      </c>
      <c r="C252" s="30" t="s">
        <v>1266</v>
      </c>
      <c r="D252" s="13">
        <v>502</v>
      </c>
      <c r="E252" s="14">
        <v>6.86</v>
      </c>
      <c r="F252" s="15">
        <v>8.0000000000000004E-4</v>
      </c>
      <c r="G252" s="15"/>
    </row>
    <row r="253" spans="1:7" x14ac:dyDescent="0.25">
      <c r="A253" s="12" t="s">
        <v>1421</v>
      </c>
      <c r="B253" s="30" t="s">
        <v>1422</v>
      </c>
      <c r="C253" s="30" t="s">
        <v>1243</v>
      </c>
      <c r="D253" s="13">
        <v>914</v>
      </c>
      <c r="E253" s="14">
        <v>6.3</v>
      </c>
      <c r="F253" s="15">
        <v>8.0000000000000004E-4</v>
      </c>
      <c r="G253" s="15"/>
    </row>
    <row r="254" spans="1:7" x14ac:dyDescent="0.25">
      <c r="A254" s="12" t="s">
        <v>1947</v>
      </c>
      <c r="B254" s="30" t="s">
        <v>1948</v>
      </c>
      <c r="C254" s="30" t="s">
        <v>1266</v>
      </c>
      <c r="D254" s="13">
        <v>480</v>
      </c>
      <c r="E254" s="14">
        <v>6.11</v>
      </c>
      <c r="F254" s="15">
        <v>6.9999999999999999E-4</v>
      </c>
      <c r="G254" s="15"/>
    </row>
    <row r="255" spans="1:7" x14ac:dyDescent="0.25">
      <c r="A255" s="12" t="s">
        <v>1324</v>
      </c>
      <c r="B255" s="30" t="s">
        <v>1325</v>
      </c>
      <c r="C255" s="30" t="s">
        <v>1266</v>
      </c>
      <c r="D255" s="13">
        <v>1010</v>
      </c>
      <c r="E255" s="14">
        <v>6.11</v>
      </c>
      <c r="F255" s="15">
        <v>6.9999999999999999E-4</v>
      </c>
      <c r="G255" s="15"/>
    </row>
    <row r="256" spans="1:7" x14ac:dyDescent="0.25">
      <c r="A256" s="12" t="s">
        <v>2184</v>
      </c>
      <c r="B256" s="30" t="s">
        <v>2185</v>
      </c>
      <c r="C256" s="30" t="s">
        <v>1371</v>
      </c>
      <c r="D256" s="13">
        <v>34</v>
      </c>
      <c r="E256" s="14">
        <v>5.9</v>
      </c>
      <c r="F256" s="15">
        <v>6.9999999999999999E-4</v>
      </c>
      <c r="G256" s="15"/>
    </row>
    <row r="257" spans="1:7" x14ac:dyDescent="0.25">
      <c r="A257" s="12" t="s">
        <v>2051</v>
      </c>
      <c r="B257" s="30" t="s">
        <v>2052</v>
      </c>
      <c r="C257" s="30" t="s">
        <v>1237</v>
      </c>
      <c r="D257" s="13">
        <v>391</v>
      </c>
      <c r="E257" s="14">
        <v>5.77</v>
      </c>
      <c r="F257" s="15">
        <v>6.9999999999999999E-4</v>
      </c>
      <c r="G257" s="15"/>
    </row>
    <row r="258" spans="1:7" x14ac:dyDescent="0.25">
      <c r="A258" s="12" t="s">
        <v>2186</v>
      </c>
      <c r="B258" s="30" t="s">
        <v>2187</v>
      </c>
      <c r="C258" s="30" t="s">
        <v>1442</v>
      </c>
      <c r="D258" s="13">
        <v>563</v>
      </c>
      <c r="E258" s="14">
        <v>2</v>
      </c>
      <c r="F258" s="15">
        <v>2.0000000000000001E-4</v>
      </c>
      <c r="G258" s="15"/>
    </row>
    <row r="259" spans="1:7" x14ac:dyDescent="0.25">
      <c r="A259" s="16" t="s">
        <v>126</v>
      </c>
      <c r="B259" s="31"/>
      <c r="C259" s="31"/>
      <c r="D259" s="17"/>
      <c r="E259" s="37">
        <v>8213.9599999999991</v>
      </c>
      <c r="F259" s="38">
        <v>0.99560000000000004</v>
      </c>
      <c r="G259" s="20"/>
    </row>
    <row r="260" spans="1:7" x14ac:dyDescent="0.25">
      <c r="A260" s="16" t="s">
        <v>1527</v>
      </c>
      <c r="B260" s="30"/>
      <c r="C260" s="30"/>
      <c r="D260" s="13"/>
      <c r="E260" s="14"/>
      <c r="F260" s="15"/>
      <c r="G260" s="15"/>
    </row>
    <row r="261" spans="1:7" x14ac:dyDescent="0.25">
      <c r="A261" s="16" t="s">
        <v>126</v>
      </c>
      <c r="B261" s="30"/>
      <c r="C261" s="30"/>
      <c r="D261" s="13"/>
      <c r="E261" s="39" t="s">
        <v>118</v>
      </c>
      <c r="F261" s="40" t="s">
        <v>118</v>
      </c>
      <c r="G261" s="15"/>
    </row>
    <row r="262" spans="1:7" x14ac:dyDescent="0.25">
      <c r="A262" s="21" t="s">
        <v>158</v>
      </c>
      <c r="B262" s="32"/>
      <c r="C262" s="32"/>
      <c r="D262" s="22"/>
      <c r="E262" s="27">
        <v>8213.9599999999991</v>
      </c>
      <c r="F262" s="28">
        <v>0.99560000000000004</v>
      </c>
      <c r="G262" s="20"/>
    </row>
    <row r="263" spans="1:7" x14ac:dyDescent="0.25">
      <c r="A263" s="12"/>
      <c r="B263" s="30"/>
      <c r="C263" s="30"/>
      <c r="D263" s="13"/>
      <c r="E263" s="14"/>
      <c r="F263" s="15"/>
      <c r="G263" s="15"/>
    </row>
    <row r="264" spans="1:7" x14ac:dyDescent="0.25">
      <c r="A264" s="12"/>
      <c r="B264" s="30"/>
      <c r="C264" s="30"/>
      <c r="D264" s="13"/>
      <c r="E264" s="14"/>
      <c r="F264" s="15"/>
      <c r="G264" s="15"/>
    </row>
    <row r="265" spans="1:7" x14ac:dyDescent="0.25">
      <c r="A265" s="16" t="s">
        <v>162</v>
      </c>
      <c r="B265" s="30"/>
      <c r="C265" s="30"/>
      <c r="D265" s="13"/>
      <c r="E265" s="14"/>
      <c r="F265" s="15"/>
      <c r="G265" s="15"/>
    </row>
    <row r="266" spans="1:7" x14ac:dyDescent="0.25">
      <c r="A266" s="12" t="s">
        <v>163</v>
      </c>
      <c r="B266" s="30"/>
      <c r="C266" s="30"/>
      <c r="D266" s="13"/>
      <c r="E266" s="14">
        <v>38.979999999999997</v>
      </c>
      <c r="F266" s="15">
        <v>4.7000000000000002E-3</v>
      </c>
      <c r="G266" s="15">
        <v>6.7793000000000006E-2</v>
      </c>
    </row>
    <row r="267" spans="1:7" x14ac:dyDescent="0.25">
      <c r="A267" s="16" t="s">
        <v>126</v>
      </c>
      <c r="B267" s="31"/>
      <c r="C267" s="31"/>
      <c r="D267" s="17"/>
      <c r="E267" s="37">
        <v>38.979999999999997</v>
      </c>
      <c r="F267" s="38">
        <v>4.7000000000000002E-3</v>
      </c>
      <c r="G267" s="20"/>
    </row>
    <row r="268" spans="1:7" x14ac:dyDescent="0.25">
      <c r="A268" s="12"/>
      <c r="B268" s="30"/>
      <c r="C268" s="30"/>
      <c r="D268" s="13"/>
      <c r="E268" s="14"/>
      <c r="F268" s="15"/>
      <c r="G268" s="15"/>
    </row>
    <row r="269" spans="1:7" x14ac:dyDescent="0.25">
      <c r="A269" s="21" t="s">
        <v>158</v>
      </c>
      <c r="B269" s="32"/>
      <c r="C269" s="32"/>
      <c r="D269" s="22"/>
      <c r="E269" s="18">
        <v>38.979999999999997</v>
      </c>
      <c r="F269" s="19">
        <v>4.7000000000000002E-3</v>
      </c>
      <c r="G269" s="20"/>
    </row>
    <row r="270" spans="1:7" x14ac:dyDescent="0.25">
      <c r="A270" s="12" t="s">
        <v>164</v>
      </c>
      <c r="B270" s="30"/>
      <c r="C270" s="30"/>
      <c r="D270" s="13"/>
      <c r="E270" s="14">
        <v>2.17188E-2</v>
      </c>
      <c r="F270" s="15">
        <v>1.9999999999999999E-6</v>
      </c>
      <c r="G270" s="15"/>
    </row>
    <row r="271" spans="1:7" x14ac:dyDescent="0.25">
      <c r="A271" s="12" t="s">
        <v>165</v>
      </c>
      <c r="B271" s="30"/>
      <c r="C271" s="30"/>
      <c r="D271" s="13"/>
      <c r="E271" s="14">
        <v>6.82812E-2</v>
      </c>
      <c r="F271" s="24">
        <v>-3.0200000000000002E-4</v>
      </c>
      <c r="G271" s="15">
        <v>6.7793000000000006E-2</v>
      </c>
    </row>
    <row r="272" spans="1:7" x14ac:dyDescent="0.25">
      <c r="A272" s="25" t="s">
        <v>166</v>
      </c>
      <c r="B272" s="33"/>
      <c r="C272" s="33"/>
      <c r="D272" s="26"/>
      <c r="E272" s="27">
        <v>8253.0300000000007</v>
      </c>
      <c r="F272" s="28">
        <v>1</v>
      </c>
      <c r="G272" s="28"/>
    </row>
    <row r="277" spans="1:5" x14ac:dyDescent="0.25">
      <c r="A277" s="1" t="s">
        <v>169</v>
      </c>
    </row>
    <row r="278" spans="1:5" x14ac:dyDescent="0.25">
      <c r="A278" s="47" t="s">
        <v>170</v>
      </c>
      <c r="B278" s="34" t="s">
        <v>118</v>
      </c>
    </row>
    <row r="279" spans="1:5" x14ac:dyDescent="0.25">
      <c r="A279" t="s">
        <v>171</v>
      </c>
    </row>
    <row r="280" spans="1:5" x14ac:dyDescent="0.25">
      <c r="A280" t="s">
        <v>172</v>
      </c>
      <c r="B280" t="s">
        <v>173</v>
      </c>
      <c r="C280" t="s">
        <v>173</v>
      </c>
    </row>
    <row r="281" spans="1:5" x14ac:dyDescent="0.25">
      <c r="B281" s="48">
        <v>45260</v>
      </c>
      <c r="C281" s="48">
        <v>45289</v>
      </c>
    </row>
    <row r="282" spans="1:5" x14ac:dyDescent="0.25">
      <c r="A282" t="s">
        <v>177</v>
      </c>
      <c r="B282">
        <v>12.762600000000001</v>
      </c>
      <c r="C282">
        <v>13.745100000000001</v>
      </c>
      <c r="E282" s="2"/>
    </row>
    <row r="283" spans="1:5" x14ac:dyDescent="0.25">
      <c r="A283" t="s">
        <v>178</v>
      </c>
      <c r="B283">
        <v>12.762600000000001</v>
      </c>
      <c r="C283">
        <v>13.745100000000001</v>
      </c>
      <c r="E283" s="2"/>
    </row>
    <row r="284" spans="1:5" x14ac:dyDescent="0.25">
      <c r="A284" t="s">
        <v>651</v>
      </c>
      <c r="B284">
        <v>12.5937</v>
      </c>
      <c r="C284">
        <v>13.555</v>
      </c>
      <c r="E284" s="2"/>
    </row>
    <row r="285" spans="1:5" x14ac:dyDescent="0.25">
      <c r="A285" t="s">
        <v>652</v>
      </c>
      <c r="B285">
        <v>12.5932</v>
      </c>
      <c r="C285">
        <v>13.554399999999999</v>
      </c>
      <c r="E285" s="2"/>
    </row>
    <row r="286" spans="1:5" x14ac:dyDescent="0.25">
      <c r="E286" s="2"/>
    </row>
    <row r="287" spans="1:5" x14ac:dyDescent="0.25">
      <c r="A287" t="s">
        <v>188</v>
      </c>
      <c r="B287" s="34" t="s">
        <v>118</v>
      </c>
    </row>
    <row r="288" spans="1:5" x14ac:dyDescent="0.25">
      <c r="A288" t="s">
        <v>189</v>
      </c>
      <c r="B288" s="34" t="s">
        <v>118</v>
      </c>
    </row>
    <row r="289" spans="1:4" ht="30" customHeight="1" x14ac:dyDescent="0.25">
      <c r="A289" s="47" t="s">
        <v>190</v>
      </c>
      <c r="B289" s="34" t="s">
        <v>118</v>
      </c>
    </row>
    <row r="290" spans="1:4" ht="30" customHeight="1" x14ac:dyDescent="0.25">
      <c r="A290" s="47" t="s">
        <v>191</v>
      </c>
      <c r="B290" s="34" t="s">
        <v>118</v>
      </c>
    </row>
    <row r="291" spans="1:4" x14ac:dyDescent="0.25">
      <c r="A291" t="s">
        <v>1760</v>
      </c>
      <c r="B291" s="49">
        <v>0.254386</v>
      </c>
    </row>
    <row r="292" spans="1:4" ht="45" customHeight="1" x14ac:dyDescent="0.25">
      <c r="A292" s="47" t="s">
        <v>193</v>
      </c>
      <c r="B292" s="34" t="s">
        <v>118</v>
      </c>
    </row>
    <row r="293" spans="1:4" ht="30" customHeight="1" x14ac:dyDescent="0.25">
      <c r="A293" s="47" t="s">
        <v>194</v>
      </c>
      <c r="B293" s="34" t="s">
        <v>118</v>
      </c>
    </row>
    <row r="294" spans="1:4" ht="30" customHeight="1" x14ac:dyDescent="0.25">
      <c r="A294" s="47" t="s">
        <v>195</v>
      </c>
      <c r="B294" s="34" t="s">
        <v>118</v>
      </c>
    </row>
    <row r="295" spans="1:4" x14ac:dyDescent="0.25">
      <c r="A295" t="s">
        <v>196</v>
      </c>
      <c r="B295" s="34" t="s">
        <v>118</v>
      </c>
    </row>
    <row r="296" spans="1:4" x14ac:dyDescent="0.25">
      <c r="A296" t="s">
        <v>197</v>
      </c>
      <c r="B296" s="34" t="s">
        <v>118</v>
      </c>
    </row>
    <row r="298" spans="1:4" ht="69.95" customHeight="1" x14ac:dyDescent="0.25">
      <c r="A298" s="72" t="s">
        <v>207</v>
      </c>
      <c r="B298" s="72" t="s">
        <v>208</v>
      </c>
      <c r="C298" s="72" t="s">
        <v>5</v>
      </c>
      <c r="D298" s="72" t="s">
        <v>6</v>
      </c>
    </row>
    <row r="299" spans="1:4" ht="69.95" customHeight="1" x14ac:dyDescent="0.25">
      <c r="A299" s="72" t="s">
        <v>2188</v>
      </c>
      <c r="B299" s="72"/>
      <c r="C299" s="72" t="s">
        <v>58</v>
      </c>
      <c r="D299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H98"/>
  <sheetViews>
    <sheetView showGridLines="0" workbookViewId="0">
      <pane ySplit="4" topLeftCell="A45" activePane="bottomLeft" state="frozen"/>
      <selection pane="bottomLeft" activeCell="B65" sqref="B6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4" t="s">
        <v>2189</v>
      </c>
      <c r="B1" s="75"/>
      <c r="C1" s="75"/>
      <c r="D1" s="75"/>
      <c r="E1" s="75"/>
      <c r="F1" s="75"/>
      <c r="G1" s="76"/>
      <c r="H1" s="51" t="str">
        <f>HYPERLINK("[EDEL_Portfolio Monthly Notes 31-Dec-2023.xlsx]Index!A1","Index")</f>
        <v>Index</v>
      </c>
    </row>
    <row r="2" spans="1:8" ht="19.5" customHeight="1" x14ac:dyDescent="0.25">
      <c r="A2" s="74" t="s">
        <v>2190</v>
      </c>
      <c r="B2" s="75"/>
      <c r="C2" s="75"/>
      <c r="D2" s="75"/>
      <c r="E2" s="75"/>
      <c r="F2" s="75"/>
      <c r="G2" s="76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1148</v>
      </c>
      <c r="B7" s="30"/>
      <c r="C7" s="30"/>
      <c r="D7" s="13"/>
      <c r="E7" s="14"/>
      <c r="F7" s="15"/>
      <c r="G7" s="15"/>
    </row>
    <row r="8" spans="1:8" x14ac:dyDescent="0.25">
      <c r="A8" s="12" t="s">
        <v>1241</v>
      </c>
      <c r="B8" s="30" t="s">
        <v>1242</v>
      </c>
      <c r="C8" s="30" t="s">
        <v>1243</v>
      </c>
      <c r="D8" s="13">
        <v>59685</v>
      </c>
      <c r="E8" s="14">
        <v>646.99</v>
      </c>
      <c r="F8" s="15">
        <v>5.0099999999999999E-2</v>
      </c>
      <c r="G8" s="15"/>
    </row>
    <row r="9" spans="1:8" x14ac:dyDescent="0.25">
      <c r="A9" s="12" t="s">
        <v>1235</v>
      </c>
      <c r="B9" s="30" t="s">
        <v>1236</v>
      </c>
      <c r="C9" s="30" t="s">
        <v>1237</v>
      </c>
      <c r="D9" s="13">
        <v>151512</v>
      </c>
      <c r="E9" s="14">
        <v>625.52</v>
      </c>
      <c r="F9" s="15">
        <v>4.8399999999999999E-2</v>
      </c>
      <c r="G9" s="15"/>
    </row>
    <row r="10" spans="1:8" x14ac:dyDescent="0.25">
      <c r="A10" s="12" t="s">
        <v>1253</v>
      </c>
      <c r="B10" s="30" t="s">
        <v>1254</v>
      </c>
      <c r="C10" s="30" t="s">
        <v>1237</v>
      </c>
      <c r="D10" s="13">
        <v>161844</v>
      </c>
      <c r="E10" s="14">
        <v>619.22</v>
      </c>
      <c r="F10" s="15">
        <v>4.8000000000000001E-2</v>
      </c>
      <c r="G10" s="15"/>
    </row>
    <row r="11" spans="1:8" x14ac:dyDescent="0.25">
      <c r="A11" s="12" t="s">
        <v>1302</v>
      </c>
      <c r="B11" s="30" t="s">
        <v>1303</v>
      </c>
      <c r="C11" s="30" t="s">
        <v>1243</v>
      </c>
      <c r="D11" s="13">
        <v>43456</v>
      </c>
      <c r="E11" s="14">
        <v>574.9</v>
      </c>
      <c r="F11" s="15">
        <v>4.4499999999999998E-2</v>
      </c>
      <c r="G11" s="15"/>
    </row>
    <row r="12" spans="1:8" x14ac:dyDescent="0.25">
      <c r="A12" s="12" t="s">
        <v>1419</v>
      </c>
      <c r="B12" s="30" t="s">
        <v>1420</v>
      </c>
      <c r="C12" s="30" t="s">
        <v>1280</v>
      </c>
      <c r="D12" s="13">
        <v>8582</v>
      </c>
      <c r="E12" s="14">
        <v>470.71</v>
      </c>
      <c r="F12" s="15">
        <v>3.6499999999999998E-2</v>
      </c>
      <c r="G12" s="15"/>
    </row>
    <row r="13" spans="1:8" x14ac:dyDescent="0.25">
      <c r="A13" s="12" t="s">
        <v>1155</v>
      </c>
      <c r="B13" s="30" t="s">
        <v>1156</v>
      </c>
      <c r="C13" s="30" t="s">
        <v>1157</v>
      </c>
      <c r="D13" s="13">
        <v>235324</v>
      </c>
      <c r="E13" s="14">
        <v>455.47</v>
      </c>
      <c r="F13" s="15">
        <v>3.5299999999999998E-2</v>
      </c>
      <c r="G13" s="15"/>
    </row>
    <row r="14" spans="1:8" x14ac:dyDescent="0.25">
      <c r="A14" s="12" t="s">
        <v>1797</v>
      </c>
      <c r="B14" s="30" t="s">
        <v>1798</v>
      </c>
      <c r="C14" s="30" t="s">
        <v>1280</v>
      </c>
      <c r="D14" s="13">
        <v>9269</v>
      </c>
      <c r="E14" s="14">
        <v>421.09</v>
      </c>
      <c r="F14" s="15">
        <v>3.2599999999999997E-2</v>
      </c>
      <c r="G14" s="15"/>
    </row>
    <row r="15" spans="1:8" x14ac:dyDescent="0.25">
      <c r="A15" s="12" t="s">
        <v>2082</v>
      </c>
      <c r="B15" s="30" t="s">
        <v>2083</v>
      </c>
      <c r="C15" s="30" t="s">
        <v>1163</v>
      </c>
      <c r="D15" s="13">
        <v>73392</v>
      </c>
      <c r="E15" s="14">
        <v>419.88</v>
      </c>
      <c r="F15" s="15">
        <v>3.2500000000000001E-2</v>
      </c>
      <c r="G15" s="15"/>
    </row>
    <row r="16" spans="1:8" x14ac:dyDescent="0.25">
      <c r="A16" s="12" t="s">
        <v>1513</v>
      </c>
      <c r="B16" s="30" t="s">
        <v>1514</v>
      </c>
      <c r="C16" s="30" t="s">
        <v>1243</v>
      </c>
      <c r="D16" s="13">
        <v>7368</v>
      </c>
      <c r="E16" s="14">
        <v>383.33</v>
      </c>
      <c r="F16" s="15">
        <v>2.9700000000000001E-2</v>
      </c>
      <c r="G16" s="15"/>
    </row>
    <row r="17" spans="1:7" x14ac:dyDescent="0.25">
      <c r="A17" s="12" t="s">
        <v>1209</v>
      </c>
      <c r="B17" s="30" t="s">
        <v>1210</v>
      </c>
      <c r="C17" s="30" t="s">
        <v>1211</v>
      </c>
      <c r="D17" s="13">
        <v>179104</v>
      </c>
      <c r="E17" s="14">
        <v>375.49</v>
      </c>
      <c r="F17" s="15">
        <v>2.9100000000000001E-2</v>
      </c>
      <c r="G17" s="15"/>
    </row>
    <row r="18" spans="1:7" x14ac:dyDescent="0.25">
      <c r="A18" s="12" t="s">
        <v>1285</v>
      </c>
      <c r="B18" s="30" t="s">
        <v>1286</v>
      </c>
      <c r="C18" s="30" t="s">
        <v>1280</v>
      </c>
      <c r="D18" s="13">
        <v>29686</v>
      </c>
      <c r="E18" s="14">
        <v>367.62</v>
      </c>
      <c r="F18" s="15">
        <v>2.8500000000000001E-2</v>
      </c>
      <c r="G18" s="15"/>
    </row>
    <row r="19" spans="1:7" x14ac:dyDescent="0.25">
      <c r="A19" s="12" t="s">
        <v>1825</v>
      </c>
      <c r="B19" s="30" t="s">
        <v>1826</v>
      </c>
      <c r="C19" s="30" t="s">
        <v>1208</v>
      </c>
      <c r="D19" s="13">
        <v>4832</v>
      </c>
      <c r="E19" s="14">
        <v>357.06</v>
      </c>
      <c r="F19" s="15">
        <v>2.7699999999999999E-2</v>
      </c>
      <c r="G19" s="15"/>
    </row>
    <row r="20" spans="1:7" x14ac:dyDescent="0.25">
      <c r="A20" s="12" t="s">
        <v>1815</v>
      </c>
      <c r="B20" s="30" t="s">
        <v>1816</v>
      </c>
      <c r="C20" s="30" t="s">
        <v>1249</v>
      </c>
      <c r="D20" s="13">
        <v>30188</v>
      </c>
      <c r="E20" s="14">
        <v>355.89</v>
      </c>
      <c r="F20" s="15">
        <v>2.76E-2</v>
      </c>
      <c r="G20" s="15"/>
    </row>
    <row r="21" spans="1:7" x14ac:dyDescent="0.25">
      <c r="A21" s="12" t="s">
        <v>1415</v>
      </c>
      <c r="B21" s="30" t="s">
        <v>1416</v>
      </c>
      <c r="C21" s="30" t="s">
        <v>1246</v>
      </c>
      <c r="D21" s="13">
        <v>10980</v>
      </c>
      <c r="E21" s="14">
        <v>351.91</v>
      </c>
      <c r="F21" s="15">
        <v>2.7300000000000001E-2</v>
      </c>
      <c r="G21" s="15"/>
    </row>
    <row r="22" spans="1:7" x14ac:dyDescent="0.25">
      <c r="A22" s="12" t="s">
        <v>2084</v>
      </c>
      <c r="B22" s="30" t="s">
        <v>2085</v>
      </c>
      <c r="C22" s="30" t="s">
        <v>1237</v>
      </c>
      <c r="D22" s="13">
        <v>332735</v>
      </c>
      <c r="E22" s="14">
        <v>330.57</v>
      </c>
      <c r="F22" s="15">
        <v>2.5600000000000001E-2</v>
      </c>
      <c r="G22" s="15"/>
    </row>
    <row r="23" spans="1:7" x14ac:dyDescent="0.25">
      <c r="A23" s="12" t="s">
        <v>1811</v>
      </c>
      <c r="B23" s="30" t="s">
        <v>1812</v>
      </c>
      <c r="C23" s="30" t="s">
        <v>1319</v>
      </c>
      <c r="D23" s="13">
        <v>47556</v>
      </c>
      <c r="E23" s="14">
        <v>326.35000000000002</v>
      </c>
      <c r="F23" s="15">
        <v>2.53E-2</v>
      </c>
      <c r="G23" s="15"/>
    </row>
    <row r="24" spans="1:7" x14ac:dyDescent="0.25">
      <c r="A24" s="12" t="s">
        <v>1813</v>
      </c>
      <c r="B24" s="30" t="s">
        <v>1814</v>
      </c>
      <c r="C24" s="30" t="s">
        <v>1237</v>
      </c>
      <c r="D24" s="13">
        <v>9255</v>
      </c>
      <c r="E24" s="14">
        <v>324.69</v>
      </c>
      <c r="F24" s="15">
        <v>2.5100000000000001E-2</v>
      </c>
      <c r="G24" s="15"/>
    </row>
    <row r="25" spans="1:7" x14ac:dyDescent="0.25">
      <c r="A25" s="12" t="s">
        <v>1869</v>
      </c>
      <c r="B25" s="30" t="s">
        <v>1870</v>
      </c>
      <c r="C25" s="30" t="s">
        <v>1249</v>
      </c>
      <c r="D25" s="13">
        <v>13503</v>
      </c>
      <c r="E25" s="14">
        <v>303.10000000000002</v>
      </c>
      <c r="F25" s="15">
        <v>2.35E-2</v>
      </c>
      <c r="G25" s="15"/>
    </row>
    <row r="26" spans="1:7" x14ac:dyDescent="0.25">
      <c r="A26" s="12" t="s">
        <v>1866</v>
      </c>
      <c r="B26" s="30" t="s">
        <v>1867</v>
      </c>
      <c r="C26" s="30" t="s">
        <v>1208</v>
      </c>
      <c r="D26" s="13">
        <v>19971</v>
      </c>
      <c r="E26" s="14">
        <v>302.33</v>
      </c>
      <c r="F26" s="15">
        <v>2.3400000000000001E-2</v>
      </c>
      <c r="G26" s="15"/>
    </row>
    <row r="27" spans="1:7" x14ac:dyDescent="0.25">
      <c r="A27" s="12" t="s">
        <v>1909</v>
      </c>
      <c r="B27" s="30" t="s">
        <v>1910</v>
      </c>
      <c r="C27" s="30" t="s">
        <v>1280</v>
      </c>
      <c r="D27" s="13">
        <v>19183</v>
      </c>
      <c r="E27" s="14">
        <v>294.8</v>
      </c>
      <c r="F27" s="15">
        <v>2.2800000000000001E-2</v>
      </c>
      <c r="G27" s="15"/>
    </row>
    <row r="28" spans="1:7" x14ac:dyDescent="0.25">
      <c r="A28" s="12" t="s">
        <v>1433</v>
      </c>
      <c r="B28" s="30" t="s">
        <v>1434</v>
      </c>
      <c r="C28" s="30" t="s">
        <v>1154</v>
      </c>
      <c r="D28" s="13">
        <v>299825</v>
      </c>
      <c r="E28" s="14">
        <v>266.54000000000002</v>
      </c>
      <c r="F28" s="15">
        <v>2.06E-2</v>
      </c>
      <c r="G28" s="15"/>
    </row>
    <row r="29" spans="1:7" x14ac:dyDescent="0.25">
      <c r="A29" s="12" t="s">
        <v>2071</v>
      </c>
      <c r="B29" s="30" t="s">
        <v>2072</v>
      </c>
      <c r="C29" s="30" t="s">
        <v>1249</v>
      </c>
      <c r="D29" s="13">
        <v>25910</v>
      </c>
      <c r="E29" s="14">
        <v>265.2</v>
      </c>
      <c r="F29" s="15">
        <v>2.0500000000000001E-2</v>
      </c>
      <c r="G29" s="15"/>
    </row>
    <row r="30" spans="1:7" x14ac:dyDescent="0.25">
      <c r="A30" s="12" t="s">
        <v>1945</v>
      </c>
      <c r="B30" s="30" t="s">
        <v>1946</v>
      </c>
      <c r="C30" s="30" t="s">
        <v>1319</v>
      </c>
      <c r="D30" s="13">
        <v>60767</v>
      </c>
      <c r="E30" s="14">
        <v>254.74</v>
      </c>
      <c r="F30" s="15">
        <v>1.9699999999999999E-2</v>
      </c>
      <c r="G30" s="15"/>
    </row>
    <row r="31" spans="1:7" x14ac:dyDescent="0.25">
      <c r="A31" s="12" t="s">
        <v>2090</v>
      </c>
      <c r="B31" s="30" t="s">
        <v>2091</v>
      </c>
      <c r="C31" s="30" t="s">
        <v>1356</v>
      </c>
      <c r="D31" s="13">
        <v>3756</v>
      </c>
      <c r="E31" s="14">
        <v>252.68</v>
      </c>
      <c r="F31" s="15">
        <v>1.9599999999999999E-2</v>
      </c>
      <c r="G31" s="15"/>
    </row>
    <row r="32" spans="1:7" x14ac:dyDescent="0.25">
      <c r="A32" s="12" t="s">
        <v>1781</v>
      </c>
      <c r="B32" s="30" t="s">
        <v>1782</v>
      </c>
      <c r="C32" s="30" t="s">
        <v>1221</v>
      </c>
      <c r="D32" s="13">
        <v>26178</v>
      </c>
      <c r="E32" s="14">
        <v>244.46</v>
      </c>
      <c r="F32" s="15">
        <v>1.89E-2</v>
      </c>
      <c r="G32" s="15"/>
    </row>
    <row r="33" spans="1:7" x14ac:dyDescent="0.25">
      <c r="A33" s="12" t="s">
        <v>1341</v>
      </c>
      <c r="B33" s="30" t="s">
        <v>1342</v>
      </c>
      <c r="C33" s="30" t="s">
        <v>1249</v>
      </c>
      <c r="D33" s="13">
        <v>16140</v>
      </c>
      <c r="E33" s="14">
        <v>232.96</v>
      </c>
      <c r="F33" s="15">
        <v>1.7999999999999999E-2</v>
      </c>
      <c r="G33" s="15"/>
    </row>
    <row r="34" spans="1:7" x14ac:dyDescent="0.25">
      <c r="A34" s="12" t="s">
        <v>2075</v>
      </c>
      <c r="B34" s="30" t="s">
        <v>2076</v>
      </c>
      <c r="C34" s="30" t="s">
        <v>2077</v>
      </c>
      <c r="D34" s="13">
        <v>29196</v>
      </c>
      <c r="E34" s="14">
        <v>232.01</v>
      </c>
      <c r="F34" s="15">
        <v>1.7999999999999999E-2</v>
      </c>
      <c r="G34" s="15"/>
    </row>
    <row r="35" spans="1:7" x14ac:dyDescent="0.25">
      <c r="A35" s="12" t="s">
        <v>2069</v>
      </c>
      <c r="B35" s="30" t="s">
        <v>2070</v>
      </c>
      <c r="C35" s="30" t="s">
        <v>1157</v>
      </c>
      <c r="D35" s="13">
        <v>47610</v>
      </c>
      <c r="E35" s="14">
        <v>216.34</v>
      </c>
      <c r="F35" s="15">
        <v>1.6799999999999999E-2</v>
      </c>
      <c r="G35" s="15"/>
    </row>
    <row r="36" spans="1:7" x14ac:dyDescent="0.25">
      <c r="A36" s="12" t="s">
        <v>1297</v>
      </c>
      <c r="B36" s="30" t="s">
        <v>1298</v>
      </c>
      <c r="C36" s="30" t="s">
        <v>1243</v>
      </c>
      <c r="D36" s="13">
        <v>19246</v>
      </c>
      <c r="E36" s="14">
        <v>214.24</v>
      </c>
      <c r="F36" s="15">
        <v>1.66E-2</v>
      </c>
      <c r="G36" s="15"/>
    </row>
    <row r="37" spans="1:7" x14ac:dyDescent="0.25">
      <c r="A37" s="12" t="s">
        <v>1509</v>
      </c>
      <c r="B37" s="30" t="s">
        <v>1510</v>
      </c>
      <c r="C37" s="30" t="s">
        <v>1334</v>
      </c>
      <c r="D37" s="13">
        <v>146</v>
      </c>
      <c r="E37" s="14">
        <v>189.19</v>
      </c>
      <c r="F37" s="15">
        <v>1.47E-2</v>
      </c>
      <c r="G37" s="15"/>
    </row>
    <row r="38" spans="1:7" x14ac:dyDescent="0.25">
      <c r="A38" s="12" t="s">
        <v>1388</v>
      </c>
      <c r="B38" s="30" t="s">
        <v>1389</v>
      </c>
      <c r="C38" s="30" t="s">
        <v>1237</v>
      </c>
      <c r="D38" s="13">
        <v>102282</v>
      </c>
      <c r="E38" s="14">
        <v>168.82</v>
      </c>
      <c r="F38" s="15">
        <v>1.3100000000000001E-2</v>
      </c>
      <c r="G38" s="15"/>
    </row>
    <row r="39" spans="1:7" x14ac:dyDescent="0.25">
      <c r="A39" s="12" t="s">
        <v>2114</v>
      </c>
      <c r="B39" s="30" t="s">
        <v>2115</v>
      </c>
      <c r="C39" s="30" t="s">
        <v>1356</v>
      </c>
      <c r="D39" s="13">
        <v>2822</v>
      </c>
      <c r="E39" s="14">
        <v>159.16999999999999</v>
      </c>
      <c r="F39" s="15">
        <v>1.23E-2</v>
      </c>
      <c r="G39" s="15"/>
    </row>
    <row r="40" spans="1:7" x14ac:dyDescent="0.25">
      <c r="A40" s="12" t="s">
        <v>2080</v>
      </c>
      <c r="B40" s="30" t="s">
        <v>2081</v>
      </c>
      <c r="C40" s="30" t="s">
        <v>1154</v>
      </c>
      <c r="D40" s="13">
        <v>128497</v>
      </c>
      <c r="E40" s="14">
        <v>153.04</v>
      </c>
      <c r="F40" s="15">
        <v>1.1900000000000001E-2</v>
      </c>
      <c r="G40" s="15"/>
    </row>
    <row r="41" spans="1:7" x14ac:dyDescent="0.25">
      <c r="A41" s="12" t="s">
        <v>1954</v>
      </c>
      <c r="B41" s="30" t="s">
        <v>1955</v>
      </c>
      <c r="C41" s="30" t="s">
        <v>1243</v>
      </c>
      <c r="D41" s="13">
        <v>6505</v>
      </c>
      <c r="E41" s="14">
        <v>135.54</v>
      </c>
      <c r="F41" s="15">
        <v>1.0500000000000001E-2</v>
      </c>
      <c r="G41" s="15"/>
    </row>
    <row r="42" spans="1:7" x14ac:dyDescent="0.25">
      <c r="A42" s="12" t="s">
        <v>1770</v>
      </c>
      <c r="B42" s="30" t="s">
        <v>1771</v>
      </c>
      <c r="C42" s="30" t="s">
        <v>1154</v>
      </c>
      <c r="D42" s="13">
        <v>30749</v>
      </c>
      <c r="E42" s="14">
        <v>129.41999999999999</v>
      </c>
      <c r="F42" s="15">
        <v>0.01</v>
      </c>
      <c r="G42" s="15"/>
    </row>
    <row r="43" spans="1:7" x14ac:dyDescent="0.25">
      <c r="A43" s="12" t="s">
        <v>1904</v>
      </c>
      <c r="B43" s="30" t="s">
        <v>1905</v>
      </c>
      <c r="C43" s="30" t="s">
        <v>1906</v>
      </c>
      <c r="D43" s="13">
        <v>5566</v>
      </c>
      <c r="E43" s="14">
        <v>126.95</v>
      </c>
      <c r="F43" s="15">
        <v>9.7999999999999997E-3</v>
      </c>
      <c r="G43" s="15"/>
    </row>
    <row r="44" spans="1:7" x14ac:dyDescent="0.25">
      <c r="A44" s="12" t="s">
        <v>2086</v>
      </c>
      <c r="B44" s="30" t="s">
        <v>2087</v>
      </c>
      <c r="C44" s="30" t="s">
        <v>1221</v>
      </c>
      <c r="D44" s="13">
        <v>196375</v>
      </c>
      <c r="E44" s="14">
        <v>126.86</v>
      </c>
      <c r="F44" s="15">
        <v>9.7999999999999997E-3</v>
      </c>
      <c r="G44" s="15"/>
    </row>
    <row r="45" spans="1:7" x14ac:dyDescent="0.25">
      <c r="A45" s="12" t="s">
        <v>2162</v>
      </c>
      <c r="B45" s="30" t="s">
        <v>2163</v>
      </c>
      <c r="C45" s="30" t="s">
        <v>1316</v>
      </c>
      <c r="D45" s="13">
        <v>14462</v>
      </c>
      <c r="E45" s="14">
        <v>116.53</v>
      </c>
      <c r="F45" s="15">
        <v>8.9999999999999993E-3</v>
      </c>
      <c r="G45" s="15"/>
    </row>
    <row r="46" spans="1:7" x14ac:dyDescent="0.25">
      <c r="A46" s="12" t="s">
        <v>2140</v>
      </c>
      <c r="B46" s="30" t="s">
        <v>2141</v>
      </c>
      <c r="C46" s="30" t="s">
        <v>1334</v>
      </c>
      <c r="D46" s="13">
        <v>722</v>
      </c>
      <c r="E46" s="14">
        <v>115.57</v>
      </c>
      <c r="F46" s="15">
        <v>8.9999999999999993E-3</v>
      </c>
      <c r="G46" s="15"/>
    </row>
    <row r="47" spans="1:7" x14ac:dyDescent="0.25">
      <c r="A47" s="12" t="s">
        <v>1238</v>
      </c>
      <c r="B47" s="30" t="s">
        <v>1239</v>
      </c>
      <c r="C47" s="30" t="s">
        <v>1240</v>
      </c>
      <c r="D47" s="13">
        <v>3803</v>
      </c>
      <c r="E47" s="14">
        <v>113.45</v>
      </c>
      <c r="F47" s="15">
        <v>8.8000000000000005E-3</v>
      </c>
      <c r="G47" s="15"/>
    </row>
    <row r="48" spans="1:7" x14ac:dyDescent="0.25">
      <c r="A48" s="12" t="s">
        <v>1257</v>
      </c>
      <c r="B48" s="30" t="s">
        <v>1258</v>
      </c>
      <c r="C48" s="30" t="s">
        <v>1259</v>
      </c>
      <c r="D48" s="13">
        <v>10724</v>
      </c>
      <c r="E48" s="14">
        <v>109.42</v>
      </c>
      <c r="F48" s="15">
        <v>8.5000000000000006E-3</v>
      </c>
      <c r="G48" s="15"/>
    </row>
    <row r="49" spans="1:7" x14ac:dyDescent="0.25">
      <c r="A49" s="12" t="s">
        <v>1793</v>
      </c>
      <c r="B49" s="30" t="s">
        <v>1794</v>
      </c>
      <c r="C49" s="30" t="s">
        <v>1280</v>
      </c>
      <c r="D49" s="13">
        <v>2804</v>
      </c>
      <c r="E49" s="14">
        <v>103.45</v>
      </c>
      <c r="F49" s="15">
        <v>8.0000000000000002E-3</v>
      </c>
      <c r="G49" s="15"/>
    </row>
    <row r="50" spans="1:7" x14ac:dyDescent="0.25">
      <c r="A50" s="12" t="s">
        <v>2102</v>
      </c>
      <c r="B50" s="30" t="s">
        <v>2103</v>
      </c>
      <c r="C50" s="30" t="s">
        <v>1334</v>
      </c>
      <c r="D50" s="13">
        <v>7586</v>
      </c>
      <c r="E50" s="14">
        <v>94.74</v>
      </c>
      <c r="F50" s="15">
        <v>7.3000000000000001E-3</v>
      </c>
      <c r="G50" s="15"/>
    </row>
    <row r="51" spans="1:7" x14ac:dyDescent="0.25">
      <c r="A51" s="12" t="s">
        <v>2164</v>
      </c>
      <c r="B51" s="30" t="s">
        <v>2165</v>
      </c>
      <c r="C51" s="30" t="s">
        <v>1408</v>
      </c>
      <c r="D51" s="13">
        <v>43565</v>
      </c>
      <c r="E51" s="14">
        <v>91.64</v>
      </c>
      <c r="F51" s="15">
        <v>7.1000000000000004E-3</v>
      </c>
      <c r="G51" s="15"/>
    </row>
    <row r="52" spans="1:7" x14ac:dyDescent="0.25">
      <c r="A52" s="12" t="s">
        <v>2142</v>
      </c>
      <c r="B52" s="30" t="s">
        <v>2143</v>
      </c>
      <c r="C52" s="30" t="s">
        <v>1408</v>
      </c>
      <c r="D52" s="13">
        <v>29689</v>
      </c>
      <c r="E52" s="14">
        <v>91.46</v>
      </c>
      <c r="F52" s="15">
        <v>7.1000000000000004E-3</v>
      </c>
      <c r="G52" s="15"/>
    </row>
    <row r="53" spans="1:7" x14ac:dyDescent="0.25">
      <c r="A53" s="12" t="s">
        <v>1973</v>
      </c>
      <c r="B53" s="30" t="s">
        <v>1974</v>
      </c>
      <c r="C53" s="30" t="s">
        <v>1439</v>
      </c>
      <c r="D53" s="13">
        <v>11021</v>
      </c>
      <c r="E53" s="14">
        <v>90.9</v>
      </c>
      <c r="F53" s="15">
        <v>7.0000000000000001E-3</v>
      </c>
      <c r="G53" s="15"/>
    </row>
    <row r="54" spans="1:7" x14ac:dyDescent="0.25">
      <c r="A54" s="12" t="s">
        <v>1230</v>
      </c>
      <c r="B54" s="30" t="s">
        <v>1231</v>
      </c>
      <c r="C54" s="30" t="s">
        <v>1172</v>
      </c>
      <c r="D54" s="13">
        <v>11233</v>
      </c>
      <c r="E54" s="14">
        <v>80</v>
      </c>
      <c r="F54" s="15">
        <v>6.1999999999999998E-3</v>
      </c>
      <c r="G54" s="15"/>
    </row>
    <row r="55" spans="1:7" x14ac:dyDescent="0.25">
      <c r="A55" s="12" t="s">
        <v>2120</v>
      </c>
      <c r="B55" s="30" t="s">
        <v>2121</v>
      </c>
      <c r="C55" s="30" t="s">
        <v>1237</v>
      </c>
      <c r="D55" s="13">
        <v>1839</v>
      </c>
      <c r="E55" s="14">
        <v>79.75</v>
      </c>
      <c r="F55" s="15">
        <v>6.1999999999999998E-3</v>
      </c>
      <c r="G55" s="15"/>
    </row>
    <row r="56" spans="1:7" x14ac:dyDescent="0.25">
      <c r="A56" s="12" t="s">
        <v>1795</v>
      </c>
      <c r="B56" s="30" t="s">
        <v>1796</v>
      </c>
      <c r="C56" s="30" t="s">
        <v>1334</v>
      </c>
      <c r="D56" s="13">
        <v>11360</v>
      </c>
      <c r="E56" s="14">
        <v>78.12</v>
      </c>
      <c r="F56" s="15">
        <v>6.0000000000000001E-3</v>
      </c>
      <c r="G56" s="15"/>
    </row>
    <row r="57" spans="1:7" x14ac:dyDescent="0.25">
      <c r="A57" s="12" t="s">
        <v>1947</v>
      </c>
      <c r="B57" s="30" t="s">
        <v>1948</v>
      </c>
      <c r="C57" s="30" t="s">
        <v>1266</v>
      </c>
      <c r="D57" s="13">
        <v>3645</v>
      </c>
      <c r="E57" s="14">
        <v>46.37</v>
      </c>
      <c r="F57" s="15">
        <v>3.5999999999999999E-3</v>
      </c>
      <c r="G57" s="15"/>
    </row>
    <row r="58" spans="1:7" x14ac:dyDescent="0.25">
      <c r="A58" s="16" t="s">
        <v>126</v>
      </c>
      <c r="B58" s="31"/>
      <c r="C58" s="31"/>
      <c r="D58" s="17"/>
      <c r="E58" s="37">
        <v>12886.48</v>
      </c>
      <c r="F58" s="38">
        <v>0.99809999999999999</v>
      </c>
      <c r="G58" s="20"/>
    </row>
    <row r="59" spans="1:7" x14ac:dyDescent="0.25">
      <c r="A59" s="16" t="s">
        <v>1527</v>
      </c>
      <c r="B59" s="30"/>
      <c r="C59" s="30"/>
      <c r="D59" s="13"/>
      <c r="E59" s="14"/>
      <c r="F59" s="15"/>
      <c r="G59" s="15"/>
    </row>
    <row r="60" spans="1:7" x14ac:dyDescent="0.25">
      <c r="A60" s="16" t="s">
        <v>126</v>
      </c>
      <c r="B60" s="30"/>
      <c r="C60" s="30"/>
      <c r="D60" s="13"/>
      <c r="E60" s="39" t="s">
        <v>118</v>
      </c>
      <c r="F60" s="40" t="s">
        <v>118</v>
      </c>
      <c r="G60" s="15"/>
    </row>
    <row r="61" spans="1:7" x14ac:dyDescent="0.25">
      <c r="A61" s="21" t="s">
        <v>158</v>
      </c>
      <c r="B61" s="32"/>
      <c r="C61" s="32"/>
      <c r="D61" s="22"/>
      <c r="E61" s="27">
        <v>12886.48</v>
      </c>
      <c r="F61" s="28">
        <v>0.99809999999999999</v>
      </c>
      <c r="G61" s="20"/>
    </row>
    <row r="62" spans="1:7" x14ac:dyDescent="0.25">
      <c r="A62" s="12"/>
      <c r="B62" s="30"/>
      <c r="C62" s="30"/>
      <c r="D62" s="13"/>
      <c r="E62" s="14"/>
      <c r="F62" s="15"/>
      <c r="G62" s="15"/>
    </row>
    <row r="63" spans="1:7" x14ac:dyDescent="0.25">
      <c r="A63" s="12"/>
      <c r="B63" s="30"/>
      <c r="C63" s="30"/>
      <c r="D63" s="13"/>
      <c r="E63" s="14"/>
      <c r="F63" s="15"/>
      <c r="G63" s="15"/>
    </row>
    <row r="64" spans="1:7" x14ac:dyDescent="0.25">
      <c r="A64" s="16" t="s">
        <v>162</v>
      </c>
      <c r="B64" s="30"/>
      <c r="C64" s="30"/>
      <c r="D64" s="13"/>
      <c r="E64" s="14"/>
      <c r="F64" s="15"/>
      <c r="G64" s="15"/>
    </row>
    <row r="65" spans="1:7" x14ac:dyDescent="0.25">
      <c r="A65" s="12" t="s">
        <v>163</v>
      </c>
      <c r="B65" s="30"/>
      <c r="C65" s="30"/>
      <c r="D65" s="13"/>
      <c r="E65" s="14">
        <v>95.95</v>
      </c>
      <c r="F65" s="15">
        <v>7.4000000000000003E-3</v>
      </c>
      <c r="G65" s="15">
        <v>6.7793000000000006E-2</v>
      </c>
    </row>
    <row r="66" spans="1:7" x14ac:dyDescent="0.25">
      <c r="A66" s="16" t="s">
        <v>126</v>
      </c>
      <c r="B66" s="31"/>
      <c r="C66" s="31"/>
      <c r="D66" s="17"/>
      <c r="E66" s="37">
        <v>95.95</v>
      </c>
      <c r="F66" s="38">
        <v>7.4000000000000003E-3</v>
      </c>
      <c r="G66" s="20"/>
    </row>
    <row r="67" spans="1:7" x14ac:dyDescent="0.25">
      <c r="A67" s="12"/>
      <c r="B67" s="30"/>
      <c r="C67" s="30"/>
      <c r="D67" s="13"/>
      <c r="E67" s="14"/>
      <c r="F67" s="15"/>
      <c r="G67" s="15"/>
    </row>
    <row r="68" spans="1:7" x14ac:dyDescent="0.25">
      <c r="A68" s="21" t="s">
        <v>158</v>
      </c>
      <c r="B68" s="32"/>
      <c r="C68" s="32"/>
      <c r="D68" s="22"/>
      <c r="E68" s="18">
        <v>95.95</v>
      </c>
      <c r="F68" s="19">
        <v>7.4000000000000003E-3</v>
      </c>
      <c r="G68" s="20"/>
    </row>
    <row r="69" spans="1:7" x14ac:dyDescent="0.25">
      <c r="A69" s="12" t="s">
        <v>164</v>
      </c>
      <c r="B69" s="30"/>
      <c r="C69" s="30"/>
      <c r="D69" s="13"/>
      <c r="E69" s="14">
        <v>5.3461700000000001E-2</v>
      </c>
      <c r="F69" s="15">
        <v>3.9999999999999998E-6</v>
      </c>
      <c r="G69" s="15"/>
    </row>
    <row r="70" spans="1:7" x14ac:dyDescent="0.25">
      <c r="A70" s="12" t="s">
        <v>165</v>
      </c>
      <c r="B70" s="30"/>
      <c r="C70" s="30"/>
      <c r="D70" s="13"/>
      <c r="E70" s="23">
        <v>-70.203461700000005</v>
      </c>
      <c r="F70" s="24">
        <v>-5.5040000000000002E-3</v>
      </c>
      <c r="G70" s="15">
        <v>6.7793000000000006E-2</v>
      </c>
    </row>
    <row r="71" spans="1:7" x14ac:dyDescent="0.25">
      <c r="A71" s="25" t="s">
        <v>166</v>
      </c>
      <c r="B71" s="33"/>
      <c r="C71" s="33"/>
      <c r="D71" s="26"/>
      <c r="E71" s="27">
        <v>12912.28</v>
      </c>
      <c r="F71" s="28">
        <v>1</v>
      </c>
      <c r="G71" s="28"/>
    </row>
    <row r="76" spans="1:7" x14ac:dyDescent="0.25">
      <c r="A76" s="1" t="s">
        <v>169</v>
      </c>
    </row>
    <row r="77" spans="1:7" x14ac:dyDescent="0.25">
      <c r="A77" s="47" t="s">
        <v>170</v>
      </c>
      <c r="B77" s="34" t="s">
        <v>118</v>
      </c>
    </row>
    <row r="78" spans="1:7" x14ac:dyDescent="0.25">
      <c r="A78" t="s">
        <v>171</v>
      </c>
    </row>
    <row r="79" spans="1:7" x14ac:dyDescent="0.25">
      <c r="A79" t="s">
        <v>172</v>
      </c>
      <c r="B79" t="s">
        <v>173</v>
      </c>
      <c r="C79" t="s">
        <v>173</v>
      </c>
    </row>
    <row r="80" spans="1:7" x14ac:dyDescent="0.25">
      <c r="B80" s="48">
        <v>45260</v>
      </c>
      <c r="C80" s="48">
        <v>45289</v>
      </c>
    </row>
    <row r="81" spans="1:5" x14ac:dyDescent="0.25">
      <c r="A81" t="s">
        <v>687</v>
      </c>
      <c r="B81">
        <v>13.549200000000001</v>
      </c>
      <c r="C81">
        <v>14.4251</v>
      </c>
      <c r="E81" s="2"/>
    </row>
    <row r="82" spans="1:5" x14ac:dyDescent="0.25">
      <c r="A82" t="s">
        <v>178</v>
      </c>
      <c r="B82">
        <v>13.551399999999999</v>
      </c>
      <c r="C82">
        <v>14.4274</v>
      </c>
      <c r="E82" s="2"/>
    </row>
    <row r="83" spans="1:5" x14ac:dyDescent="0.25">
      <c r="A83" t="s">
        <v>688</v>
      </c>
      <c r="B83">
        <v>13.451599999999999</v>
      </c>
      <c r="C83">
        <v>14.3123</v>
      </c>
      <c r="E83" s="2"/>
    </row>
    <row r="84" spans="1:5" x14ac:dyDescent="0.25">
      <c r="A84" t="s">
        <v>652</v>
      </c>
      <c r="B84">
        <v>13.451499999999999</v>
      </c>
      <c r="C84">
        <v>14.312200000000001</v>
      </c>
      <c r="E84" s="2"/>
    </row>
    <row r="85" spans="1:5" x14ac:dyDescent="0.25">
      <c r="E85" s="2"/>
    </row>
    <row r="86" spans="1:5" x14ac:dyDescent="0.25">
      <c r="A86" t="s">
        <v>188</v>
      </c>
      <c r="B86" s="34" t="s">
        <v>118</v>
      </c>
    </row>
    <row r="87" spans="1:5" x14ac:dyDescent="0.25">
      <c r="A87" t="s">
        <v>189</v>
      </c>
      <c r="B87" s="34" t="s">
        <v>118</v>
      </c>
    </row>
    <row r="88" spans="1:5" ht="30" customHeight="1" x14ac:dyDescent="0.25">
      <c r="A88" s="47" t="s">
        <v>190</v>
      </c>
      <c r="B88" s="34" t="s">
        <v>118</v>
      </c>
    </row>
    <row r="89" spans="1:5" ht="30" customHeight="1" x14ac:dyDescent="0.25">
      <c r="A89" s="47" t="s">
        <v>191</v>
      </c>
      <c r="B89" s="34" t="s">
        <v>118</v>
      </c>
    </row>
    <row r="90" spans="1:5" x14ac:dyDescent="0.25">
      <c r="A90" t="s">
        <v>1760</v>
      </c>
      <c r="B90" s="49">
        <v>2.4209209999999999</v>
      </c>
    </row>
    <row r="91" spans="1:5" ht="45" customHeight="1" x14ac:dyDescent="0.25">
      <c r="A91" s="47" t="s">
        <v>193</v>
      </c>
      <c r="B91" s="34" t="s">
        <v>118</v>
      </c>
    </row>
    <row r="92" spans="1:5" ht="30" customHeight="1" x14ac:dyDescent="0.25">
      <c r="A92" s="47" t="s">
        <v>194</v>
      </c>
      <c r="B92" s="34" t="s">
        <v>118</v>
      </c>
    </row>
    <row r="93" spans="1:5" ht="30" customHeight="1" x14ac:dyDescent="0.25">
      <c r="A93" s="47" t="s">
        <v>195</v>
      </c>
      <c r="B93" s="34" t="s">
        <v>118</v>
      </c>
    </row>
    <row r="94" spans="1:5" x14ac:dyDescent="0.25">
      <c r="A94" t="s">
        <v>196</v>
      </c>
      <c r="B94" s="34" t="s">
        <v>118</v>
      </c>
    </row>
    <row r="95" spans="1:5" x14ac:dyDescent="0.25">
      <c r="A95" t="s">
        <v>197</v>
      </c>
      <c r="B95" s="34" t="s">
        <v>118</v>
      </c>
    </row>
    <row r="97" spans="1:4" ht="69.95" customHeight="1" x14ac:dyDescent="0.25">
      <c r="A97" s="72" t="s">
        <v>207</v>
      </c>
      <c r="B97" s="72" t="s">
        <v>208</v>
      </c>
      <c r="C97" s="72" t="s">
        <v>5</v>
      </c>
      <c r="D97" s="72" t="s">
        <v>6</v>
      </c>
    </row>
    <row r="98" spans="1:4" ht="69.95" customHeight="1" x14ac:dyDescent="0.25">
      <c r="A98" s="72" t="s">
        <v>2191</v>
      </c>
      <c r="B98" s="72"/>
      <c r="C98" s="72" t="s">
        <v>2192</v>
      </c>
      <c r="D98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I224"/>
  <sheetViews>
    <sheetView showGridLines="0" workbookViewId="0">
      <pane ySplit="4" topLeftCell="A127" activePane="bottomLeft" state="frozen"/>
      <selection pane="bottomLeft" activeCell="F145" sqref="F145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9" ht="36.75" customHeight="1" x14ac:dyDescent="0.25">
      <c r="A1" s="74" t="s">
        <v>2193</v>
      </c>
      <c r="B1" s="75"/>
      <c r="C1" s="75"/>
      <c r="D1" s="75"/>
      <c r="E1" s="75"/>
      <c r="F1" s="75"/>
      <c r="G1" s="76"/>
      <c r="H1" s="51" t="str">
        <f>HYPERLINK("[EDEL_Portfolio Monthly Notes 31-Dec-2023.xlsx]Index!A1","Index")</f>
        <v>Index</v>
      </c>
    </row>
    <row r="2" spans="1:9" ht="19.5" customHeight="1" x14ac:dyDescent="0.25">
      <c r="A2" s="74" t="s">
        <v>2194</v>
      </c>
      <c r="B2" s="75"/>
      <c r="C2" s="75"/>
      <c r="D2" s="75"/>
      <c r="E2" s="75"/>
      <c r="F2" s="75"/>
      <c r="G2" s="76"/>
    </row>
    <row r="4" spans="1:9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9" x14ac:dyDescent="0.25">
      <c r="A5" s="7"/>
      <c r="B5" s="29"/>
      <c r="C5" s="29"/>
      <c r="D5" s="8"/>
      <c r="E5" s="9"/>
      <c r="F5" s="10"/>
      <c r="G5" s="11"/>
    </row>
    <row r="6" spans="1:9" x14ac:dyDescent="0.25">
      <c r="A6" s="16" t="s">
        <v>117</v>
      </c>
      <c r="B6" s="30"/>
      <c r="C6" s="30"/>
      <c r="D6" s="13"/>
      <c r="E6" s="14"/>
      <c r="F6" s="15"/>
      <c r="G6" s="15"/>
    </row>
    <row r="7" spans="1:9" x14ac:dyDescent="0.25">
      <c r="A7" s="16" t="s">
        <v>1148</v>
      </c>
      <c r="B7" s="30"/>
      <c r="C7" s="30"/>
      <c r="D7" s="13"/>
      <c r="E7" s="14"/>
      <c r="F7" s="15"/>
      <c r="G7" s="15"/>
    </row>
    <row r="8" spans="1:9" x14ac:dyDescent="0.25">
      <c r="A8" s="12" t="s">
        <v>1167</v>
      </c>
      <c r="B8" s="30" t="s">
        <v>1168</v>
      </c>
      <c r="C8" s="30" t="s">
        <v>1169</v>
      </c>
      <c r="D8" s="13">
        <v>87500</v>
      </c>
      <c r="E8" s="14">
        <v>2261.83</v>
      </c>
      <c r="F8" s="15">
        <v>3.6949999999999997E-2</v>
      </c>
      <c r="G8" s="15"/>
      <c r="I8" s="70"/>
    </row>
    <row r="9" spans="1:9" x14ac:dyDescent="0.25">
      <c r="A9" s="12" t="s">
        <v>1149</v>
      </c>
      <c r="B9" s="30" t="s">
        <v>1150</v>
      </c>
      <c r="C9" s="30" t="s">
        <v>1151</v>
      </c>
      <c r="D9" s="13">
        <v>51000</v>
      </c>
      <c r="E9" s="14">
        <v>1452.96</v>
      </c>
      <c r="F9" s="15">
        <v>2.3736E-2</v>
      </c>
      <c r="G9" s="15"/>
      <c r="I9" s="70"/>
    </row>
    <row r="10" spans="1:9" x14ac:dyDescent="0.25">
      <c r="A10" s="12" t="s">
        <v>1173</v>
      </c>
      <c r="B10" s="30" t="s">
        <v>1174</v>
      </c>
      <c r="C10" s="30" t="s">
        <v>1154</v>
      </c>
      <c r="D10" s="13">
        <v>125300</v>
      </c>
      <c r="E10" s="14">
        <v>1248.74</v>
      </c>
      <c r="F10" s="15">
        <v>2.0400000000000001E-2</v>
      </c>
      <c r="G10" s="15"/>
      <c r="I10" s="70"/>
    </row>
    <row r="11" spans="1:9" x14ac:dyDescent="0.25">
      <c r="A11" s="12" t="s">
        <v>1175</v>
      </c>
      <c r="B11" s="30" t="s">
        <v>1176</v>
      </c>
      <c r="C11" s="30" t="s">
        <v>1169</v>
      </c>
      <c r="D11" s="13">
        <v>299700</v>
      </c>
      <c r="E11" s="14">
        <v>1195.5</v>
      </c>
      <c r="F11" s="15">
        <v>1.9529999999999999E-2</v>
      </c>
      <c r="G11" s="15"/>
      <c r="I11" s="70"/>
    </row>
    <row r="12" spans="1:9" x14ac:dyDescent="0.25">
      <c r="A12" s="12" t="s">
        <v>1189</v>
      </c>
      <c r="B12" s="30" t="s">
        <v>1190</v>
      </c>
      <c r="C12" s="30" t="s">
        <v>1154</v>
      </c>
      <c r="D12" s="13">
        <v>154500</v>
      </c>
      <c r="E12" s="14">
        <v>991.97</v>
      </c>
      <c r="F12" s="15">
        <v>1.6205000000000001E-2</v>
      </c>
      <c r="G12" s="15"/>
      <c r="I12" s="70"/>
    </row>
    <row r="13" spans="1:9" x14ac:dyDescent="0.25">
      <c r="A13" s="12" t="s">
        <v>1209</v>
      </c>
      <c r="B13" s="30" t="s">
        <v>1210</v>
      </c>
      <c r="C13" s="30" t="s">
        <v>1211</v>
      </c>
      <c r="D13" s="13">
        <v>468000</v>
      </c>
      <c r="E13" s="14">
        <v>981.16</v>
      </c>
      <c r="F13" s="15">
        <v>1.6029000000000002E-2</v>
      </c>
      <c r="G13" s="15"/>
      <c r="I13" s="70"/>
    </row>
    <row r="14" spans="1:9" x14ac:dyDescent="0.25">
      <c r="A14" s="12" t="s">
        <v>1425</v>
      </c>
      <c r="B14" s="30" t="s">
        <v>1426</v>
      </c>
      <c r="C14" s="30" t="s">
        <v>1169</v>
      </c>
      <c r="D14" s="13">
        <v>731250</v>
      </c>
      <c r="E14" s="14">
        <v>949.53</v>
      </c>
      <c r="F14" s="15">
        <v>1.5512E-2</v>
      </c>
      <c r="G14" s="15"/>
      <c r="I14" s="70"/>
    </row>
    <row r="15" spans="1:9" x14ac:dyDescent="0.25">
      <c r="A15" s="12" t="s">
        <v>1224</v>
      </c>
      <c r="B15" s="30" t="s">
        <v>1225</v>
      </c>
      <c r="C15" s="30" t="s">
        <v>1193</v>
      </c>
      <c r="D15" s="13">
        <v>138600</v>
      </c>
      <c r="E15" s="14">
        <v>852.18</v>
      </c>
      <c r="F15" s="15">
        <v>1.3922E-2</v>
      </c>
      <c r="G15" s="15"/>
      <c r="I15" s="70"/>
    </row>
    <row r="16" spans="1:9" x14ac:dyDescent="0.25">
      <c r="A16" s="12" t="s">
        <v>1396</v>
      </c>
      <c r="B16" s="30" t="s">
        <v>1397</v>
      </c>
      <c r="C16" s="30" t="s">
        <v>1243</v>
      </c>
      <c r="D16" s="13">
        <v>57400</v>
      </c>
      <c r="E16" s="14">
        <v>722.92</v>
      </c>
      <c r="F16" s="15">
        <v>1.1809999999999999E-2</v>
      </c>
      <c r="G16" s="15"/>
      <c r="I16" s="70"/>
    </row>
    <row r="17" spans="1:9" x14ac:dyDescent="0.25">
      <c r="A17" s="12" t="s">
        <v>1206</v>
      </c>
      <c r="B17" s="30" t="s">
        <v>1207</v>
      </c>
      <c r="C17" s="30" t="s">
        <v>1208</v>
      </c>
      <c r="D17" s="13">
        <v>153000</v>
      </c>
      <c r="E17" s="14">
        <v>721.09</v>
      </c>
      <c r="F17" s="15">
        <v>1.1780000000000001E-2</v>
      </c>
      <c r="G17" s="15"/>
      <c r="I17" s="70"/>
    </row>
    <row r="18" spans="1:9" x14ac:dyDescent="0.25">
      <c r="A18" s="12" t="s">
        <v>1204</v>
      </c>
      <c r="B18" s="30" t="s">
        <v>1205</v>
      </c>
      <c r="C18" s="30" t="s">
        <v>1154</v>
      </c>
      <c r="D18" s="13">
        <v>752000</v>
      </c>
      <c r="E18" s="14">
        <v>720.04</v>
      </c>
      <c r="F18" s="15">
        <v>1.1762999999999999E-2</v>
      </c>
      <c r="G18" s="15"/>
      <c r="I18" s="70"/>
    </row>
    <row r="19" spans="1:9" x14ac:dyDescent="0.25">
      <c r="A19" s="12" t="s">
        <v>1250</v>
      </c>
      <c r="B19" s="30" t="s">
        <v>1251</v>
      </c>
      <c r="C19" s="30" t="s">
        <v>1252</v>
      </c>
      <c r="D19" s="13">
        <v>178500</v>
      </c>
      <c r="E19" s="14">
        <v>671.16</v>
      </c>
      <c r="F19" s="15">
        <v>1.0964E-2</v>
      </c>
      <c r="G19" s="15"/>
      <c r="I19" s="70"/>
    </row>
    <row r="20" spans="1:9" x14ac:dyDescent="0.25">
      <c r="A20" s="12" t="s">
        <v>1330</v>
      </c>
      <c r="B20" s="30" t="s">
        <v>1331</v>
      </c>
      <c r="C20" s="30" t="s">
        <v>1154</v>
      </c>
      <c r="D20" s="13">
        <v>34400</v>
      </c>
      <c r="E20" s="14">
        <v>656.39</v>
      </c>
      <c r="F20" s="15">
        <v>1.0723E-2</v>
      </c>
      <c r="G20" s="15"/>
      <c r="I20" s="70"/>
    </row>
    <row r="21" spans="1:9" x14ac:dyDescent="0.25">
      <c r="A21" s="12" t="s">
        <v>1186</v>
      </c>
      <c r="B21" s="30" t="s">
        <v>1187</v>
      </c>
      <c r="C21" s="30" t="s">
        <v>1188</v>
      </c>
      <c r="D21" s="13">
        <v>292600</v>
      </c>
      <c r="E21" s="14">
        <v>599.98</v>
      </c>
      <c r="F21" s="15">
        <v>9.8010000000000007E-3</v>
      </c>
      <c r="G21" s="15"/>
      <c r="I21" s="70"/>
    </row>
    <row r="22" spans="1:9" x14ac:dyDescent="0.25">
      <c r="A22" s="12" t="s">
        <v>1341</v>
      </c>
      <c r="B22" s="30" t="s">
        <v>1342</v>
      </c>
      <c r="C22" s="30" t="s">
        <v>1249</v>
      </c>
      <c r="D22" s="13">
        <v>40600</v>
      </c>
      <c r="E22" s="14">
        <v>586</v>
      </c>
      <c r="F22" s="15">
        <v>9.5729999999999999E-3</v>
      </c>
      <c r="G22" s="15"/>
      <c r="I22" s="70"/>
    </row>
    <row r="23" spans="1:9" x14ac:dyDescent="0.25">
      <c r="A23" s="12" t="s">
        <v>1241</v>
      </c>
      <c r="B23" s="30" t="s">
        <v>1242</v>
      </c>
      <c r="C23" s="30" t="s">
        <v>1243</v>
      </c>
      <c r="D23" s="13">
        <v>53900</v>
      </c>
      <c r="E23" s="14">
        <v>584.28</v>
      </c>
      <c r="F23" s="15">
        <v>9.5449999999999997E-3</v>
      </c>
      <c r="G23" s="15"/>
      <c r="I23" s="70"/>
    </row>
    <row r="24" spans="1:9" x14ac:dyDescent="0.25">
      <c r="A24" s="12" t="s">
        <v>1264</v>
      </c>
      <c r="B24" s="30" t="s">
        <v>1265</v>
      </c>
      <c r="C24" s="30" t="s">
        <v>1266</v>
      </c>
      <c r="D24" s="13">
        <v>57600</v>
      </c>
      <c r="E24" s="14">
        <v>563.53</v>
      </c>
      <c r="F24" s="15">
        <v>9.2060000000000006E-3</v>
      </c>
      <c r="G24" s="15"/>
      <c r="I24" s="70"/>
    </row>
    <row r="25" spans="1:9" x14ac:dyDescent="0.25">
      <c r="A25" s="12" t="s">
        <v>1158</v>
      </c>
      <c r="B25" s="30" t="s">
        <v>1159</v>
      </c>
      <c r="C25" s="30" t="s">
        <v>1160</v>
      </c>
      <c r="D25" s="13">
        <v>3520000</v>
      </c>
      <c r="E25" s="14">
        <v>563.20000000000005</v>
      </c>
      <c r="F25" s="15">
        <v>9.2010000000000008E-3</v>
      </c>
      <c r="G25" s="15"/>
      <c r="I25" s="70"/>
    </row>
    <row r="26" spans="1:9" x14ac:dyDescent="0.25">
      <c r="A26" s="12" t="s">
        <v>1398</v>
      </c>
      <c r="B26" s="30" t="s">
        <v>1399</v>
      </c>
      <c r="C26" s="30" t="s">
        <v>1243</v>
      </c>
      <c r="D26" s="13">
        <v>215000</v>
      </c>
      <c r="E26" s="14">
        <v>536.75</v>
      </c>
      <c r="F26" s="15">
        <v>8.7679999999999998E-3</v>
      </c>
      <c r="G26" s="15"/>
      <c r="I26" s="70"/>
    </row>
    <row r="27" spans="1:9" x14ac:dyDescent="0.25">
      <c r="A27" s="12" t="s">
        <v>1363</v>
      </c>
      <c r="B27" s="30" t="s">
        <v>1364</v>
      </c>
      <c r="C27" s="30" t="s">
        <v>1154</v>
      </c>
      <c r="D27" s="13">
        <v>32000</v>
      </c>
      <c r="E27" s="14">
        <v>511.66</v>
      </c>
      <c r="F27" s="15">
        <v>8.3590000000000001E-3</v>
      </c>
      <c r="G27" s="15"/>
      <c r="I27" s="70"/>
    </row>
    <row r="28" spans="1:9" x14ac:dyDescent="0.25">
      <c r="A28" s="12" t="s">
        <v>1199</v>
      </c>
      <c r="B28" s="30" t="s">
        <v>1200</v>
      </c>
      <c r="C28" s="30" t="s">
        <v>1154</v>
      </c>
      <c r="D28" s="13">
        <v>45000</v>
      </c>
      <c r="E28" s="14">
        <v>496.04</v>
      </c>
      <c r="F28" s="15">
        <v>8.1030000000000008E-3</v>
      </c>
      <c r="G28" s="15"/>
      <c r="I28" s="70"/>
    </row>
    <row r="29" spans="1:9" x14ac:dyDescent="0.25">
      <c r="A29" s="12" t="s">
        <v>1181</v>
      </c>
      <c r="B29" s="30" t="s">
        <v>1182</v>
      </c>
      <c r="C29" s="30" t="s">
        <v>1183</v>
      </c>
      <c r="D29" s="13">
        <v>17400</v>
      </c>
      <c r="E29" s="14">
        <v>487.9</v>
      </c>
      <c r="F29" s="15">
        <v>7.9699999999999997E-3</v>
      </c>
      <c r="G29" s="15"/>
      <c r="I29" s="70"/>
    </row>
    <row r="30" spans="1:9" x14ac:dyDescent="0.25">
      <c r="A30" s="12" t="s">
        <v>1447</v>
      </c>
      <c r="B30" s="30" t="s">
        <v>1448</v>
      </c>
      <c r="C30" s="30" t="s">
        <v>1449</v>
      </c>
      <c r="D30" s="13">
        <v>13800</v>
      </c>
      <c r="E30" s="14">
        <v>486.59</v>
      </c>
      <c r="F30" s="15">
        <v>7.9489999999999995E-3</v>
      </c>
      <c r="G30" s="15"/>
      <c r="I30" s="70"/>
    </row>
    <row r="31" spans="1:9" x14ac:dyDescent="0.25">
      <c r="A31" s="12" t="s">
        <v>1177</v>
      </c>
      <c r="B31" s="30" t="s">
        <v>1178</v>
      </c>
      <c r="C31" s="30" t="s">
        <v>1160</v>
      </c>
      <c r="D31" s="13">
        <v>44650</v>
      </c>
      <c r="E31" s="14">
        <v>460.88</v>
      </c>
      <c r="F31" s="15">
        <v>7.5290000000000001E-3</v>
      </c>
      <c r="G31" s="15"/>
      <c r="I31" s="70"/>
    </row>
    <row r="32" spans="1:9" x14ac:dyDescent="0.25">
      <c r="A32" s="12" t="s">
        <v>1378</v>
      </c>
      <c r="B32" s="30" t="s">
        <v>1379</v>
      </c>
      <c r="C32" s="30" t="s">
        <v>1334</v>
      </c>
      <c r="D32" s="13">
        <v>100300</v>
      </c>
      <c r="E32" s="14">
        <v>455.41</v>
      </c>
      <c r="F32" s="15">
        <v>7.4400000000000004E-3</v>
      </c>
      <c r="G32" s="15"/>
      <c r="I32" s="70"/>
    </row>
    <row r="33" spans="1:9" x14ac:dyDescent="0.25">
      <c r="A33" s="12" t="s">
        <v>1155</v>
      </c>
      <c r="B33" s="30" t="s">
        <v>1156</v>
      </c>
      <c r="C33" s="30" t="s">
        <v>1157</v>
      </c>
      <c r="D33" s="13">
        <v>210000</v>
      </c>
      <c r="E33" s="14">
        <v>406.46</v>
      </c>
      <c r="F33" s="15">
        <v>6.6400000000000001E-3</v>
      </c>
      <c r="G33" s="15"/>
      <c r="I33" s="70"/>
    </row>
    <row r="34" spans="1:9" x14ac:dyDescent="0.25">
      <c r="A34" s="12" t="s">
        <v>1310</v>
      </c>
      <c r="B34" s="30" t="s">
        <v>1311</v>
      </c>
      <c r="C34" s="30" t="s">
        <v>1237</v>
      </c>
      <c r="D34" s="13">
        <v>18000</v>
      </c>
      <c r="E34" s="14">
        <v>369.59</v>
      </c>
      <c r="F34" s="15">
        <v>6.038E-3</v>
      </c>
      <c r="G34" s="15"/>
      <c r="I34" s="70"/>
    </row>
    <row r="35" spans="1:9" x14ac:dyDescent="0.25">
      <c r="A35" s="12" t="s">
        <v>1345</v>
      </c>
      <c r="B35" s="30" t="s">
        <v>1346</v>
      </c>
      <c r="C35" s="30" t="s">
        <v>1347</v>
      </c>
      <c r="D35" s="13">
        <v>11600</v>
      </c>
      <c r="E35" s="14">
        <v>354.37</v>
      </c>
      <c r="F35" s="15">
        <v>5.7889999999999999E-3</v>
      </c>
      <c r="G35" s="15"/>
      <c r="I35" s="70"/>
    </row>
    <row r="36" spans="1:9" x14ac:dyDescent="0.25">
      <c r="A36" s="12" t="s">
        <v>1394</v>
      </c>
      <c r="B36" s="30" t="s">
        <v>1395</v>
      </c>
      <c r="C36" s="30" t="s">
        <v>1166</v>
      </c>
      <c r="D36" s="13">
        <v>3350</v>
      </c>
      <c r="E36" s="14">
        <v>345.13</v>
      </c>
      <c r="F36" s="15">
        <v>5.6379999999999998E-3</v>
      </c>
      <c r="G36" s="15"/>
      <c r="I36" s="70"/>
    </row>
    <row r="37" spans="1:9" x14ac:dyDescent="0.25">
      <c r="A37" s="12" t="s">
        <v>1295</v>
      </c>
      <c r="B37" s="30" t="s">
        <v>1296</v>
      </c>
      <c r="C37" s="30" t="s">
        <v>1240</v>
      </c>
      <c r="D37" s="13">
        <v>190000</v>
      </c>
      <c r="E37" s="14">
        <v>344.95</v>
      </c>
      <c r="F37" s="15">
        <v>5.6350000000000003E-3</v>
      </c>
      <c r="G37" s="15"/>
      <c r="I37" s="70"/>
    </row>
    <row r="38" spans="1:9" x14ac:dyDescent="0.25">
      <c r="A38" s="12" t="s">
        <v>1170</v>
      </c>
      <c r="B38" s="30" t="s">
        <v>1171</v>
      </c>
      <c r="C38" s="30" t="s">
        <v>1172</v>
      </c>
      <c r="D38" s="13">
        <v>120000</v>
      </c>
      <c r="E38" s="14">
        <v>329.64</v>
      </c>
      <c r="F38" s="15">
        <v>5.385E-3</v>
      </c>
      <c r="G38" s="15"/>
      <c r="I38" s="70"/>
    </row>
    <row r="39" spans="1:9" x14ac:dyDescent="0.25">
      <c r="A39" s="12" t="s">
        <v>1164</v>
      </c>
      <c r="B39" s="30" t="s">
        <v>1165</v>
      </c>
      <c r="C39" s="30" t="s">
        <v>1166</v>
      </c>
      <c r="D39" s="13">
        <v>41325</v>
      </c>
      <c r="E39" s="14">
        <v>322.31</v>
      </c>
      <c r="F39" s="15">
        <v>5.2649999999999997E-3</v>
      </c>
      <c r="G39" s="15"/>
      <c r="I39" s="70"/>
    </row>
    <row r="40" spans="1:9" x14ac:dyDescent="0.25">
      <c r="A40" s="12" t="s">
        <v>1222</v>
      </c>
      <c r="B40" s="30" t="s">
        <v>1223</v>
      </c>
      <c r="C40" s="30" t="s">
        <v>1208</v>
      </c>
      <c r="D40" s="13">
        <v>20400</v>
      </c>
      <c r="E40" s="14">
        <v>314.75</v>
      </c>
      <c r="F40" s="15">
        <v>5.1419999999999999E-3</v>
      </c>
      <c r="G40" s="15"/>
      <c r="I40" s="70"/>
    </row>
    <row r="41" spans="1:9" x14ac:dyDescent="0.25">
      <c r="A41" s="12" t="s">
        <v>1196</v>
      </c>
      <c r="B41" s="30" t="s">
        <v>1197</v>
      </c>
      <c r="C41" s="30" t="s">
        <v>1198</v>
      </c>
      <c r="D41" s="13">
        <v>30625</v>
      </c>
      <c r="E41" s="14">
        <v>271.8</v>
      </c>
      <c r="F41" s="15">
        <v>4.4400000000000004E-3</v>
      </c>
      <c r="G41" s="15"/>
      <c r="I41" s="70"/>
    </row>
    <row r="42" spans="1:9" x14ac:dyDescent="0.25">
      <c r="A42" s="12" t="s">
        <v>1194</v>
      </c>
      <c r="B42" s="30" t="s">
        <v>1195</v>
      </c>
      <c r="C42" s="30" t="s">
        <v>1154</v>
      </c>
      <c r="D42" s="13">
        <v>170000</v>
      </c>
      <c r="E42" s="14">
        <v>265.45999999999998</v>
      </c>
      <c r="F42" s="15">
        <v>4.3369999999999997E-3</v>
      </c>
      <c r="G42" s="15"/>
      <c r="I42" s="70"/>
    </row>
    <row r="43" spans="1:9" x14ac:dyDescent="0.25">
      <c r="A43" s="12" t="s">
        <v>1339</v>
      </c>
      <c r="B43" s="30" t="s">
        <v>1340</v>
      </c>
      <c r="C43" s="30" t="s">
        <v>1259</v>
      </c>
      <c r="D43" s="13">
        <v>50400</v>
      </c>
      <c r="E43" s="14">
        <v>262.52999999999997</v>
      </c>
      <c r="F43" s="15">
        <v>4.2890000000000003E-3</v>
      </c>
      <c r="G43" s="15"/>
      <c r="I43" s="70"/>
    </row>
    <row r="44" spans="1:9" x14ac:dyDescent="0.25">
      <c r="A44" s="12" t="s">
        <v>1322</v>
      </c>
      <c r="B44" s="30" t="s">
        <v>1323</v>
      </c>
      <c r="C44" s="30" t="s">
        <v>1208</v>
      </c>
      <c r="D44" s="13">
        <v>4050</v>
      </c>
      <c r="E44" s="14">
        <v>254.95</v>
      </c>
      <c r="F44" s="15">
        <v>4.1650000000000003E-3</v>
      </c>
      <c r="G44" s="15"/>
      <c r="I44" s="70"/>
    </row>
    <row r="45" spans="1:9" x14ac:dyDescent="0.25">
      <c r="A45" s="12" t="s">
        <v>1376</v>
      </c>
      <c r="B45" s="30" t="s">
        <v>1377</v>
      </c>
      <c r="C45" s="30" t="s">
        <v>1347</v>
      </c>
      <c r="D45" s="13">
        <v>9000</v>
      </c>
      <c r="E45" s="14">
        <v>244.97</v>
      </c>
      <c r="F45" s="15">
        <v>4.0020000000000003E-3</v>
      </c>
      <c r="G45" s="15"/>
      <c r="I45" s="70"/>
    </row>
    <row r="46" spans="1:9" x14ac:dyDescent="0.25">
      <c r="A46" s="12" t="s">
        <v>1285</v>
      </c>
      <c r="B46" s="30" t="s">
        <v>1286</v>
      </c>
      <c r="C46" s="30" t="s">
        <v>1280</v>
      </c>
      <c r="D46" s="13">
        <v>19000</v>
      </c>
      <c r="E46" s="14">
        <v>235.29</v>
      </c>
      <c r="F46" s="15">
        <v>3.8440000000000002E-3</v>
      </c>
      <c r="G46" s="15"/>
      <c r="I46" s="70"/>
    </row>
    <row r="47" spans="1:9" x14ac:dyDescent="0.25">
      <c r="A47" s="12" t="s">
        <v>1179</v>
      </c>
      <c r="B47" s="30" t="s">
        <v>1180</v>
      </c>
      <c r="C47" s="30" t="s">
        <v>1154</v>
      </c>
      <c r="D47" s="13">
        <v>95000</v>
      </c>
      <c r="E47" s="14">
        <v>229.33</v>
      </c>
      <c r="F47" s="15">
        <v>3.7460000000000002E-3</v>
      </c>
      <c r="G47" s="15"/>
      <c r="I47" s="70"/>
    </row>
    <row r="48" spans="1:9" x14ac:dyDescent="0.25">
      <c r="A48" s="12" t="s">
        <v>1367</v>
      </c>
      <c r="B48" s="30" t="s">
        <v>1368</v>
      </c>
      <c r="C48" s="30" t="s">
        <v>1243</v>
      </c>
      <c r="D48" s="13">
        <v>3875</v>
      </c>
      <c r="E48" s="14">
        <v>224.67</v>
      </c>
      <c r="F48" s="15">
        <v>3.6700000000000001E-3</v>
      </c>
      <c r="G48" s="15"/>
      <c r="I48" s="70"/>
    </row>
    <row r="49" spans="1:9" x14ac:dyDescent="0.25">
      <c r="A49" s="12" t="s">
        <v>1489</v>
      </c>
      <c r="B49" s="30" t="s">
        <v>1490</v>
      </c>
      <c r="C49" s="30" t="s">
        <v>1347</v>
      </c>
      <c r="D49" s="13">
        <v>91000</v>
      </c>
      <c r="E49" s="14">
        <v>203.57</v>
      </c>
      <c r="F49" s="15">
        <v>3.326E-3</v>
      </c>
      <c r="G49" s="15"/>
      <c r="I49" s="70"/>
    </row>
    <row r="50" spans="1:9" x14ac:dyDescent="0.25">
      <c r="A50" s="12" t="s">
        <v>1772</v>
      </c>
      <c r="B50" s="30" t="s">
        <v>1773</v>
      </c>
      <c r="C50" s="30" t="s">
        <v>1371</v>
      </c>
      <c r="D50" s="13">
        <v>17500</v>
      </c>
      <c r="E50" s="14">
        <v>197.96</v>
      </c>
      <c r="F50" s="15">
        <v>3.2339999999999999E-3</v>
      </c>
      <c r="G50" s="15"/>
      <c r="I50" s="70"/>
    </row>
    <row r="51" spans="1:9" x14ac:dyDescent="0.25">
      <c r="A51" s="12" t="s">
        <v>1235</v>
      </c>
      <c r="B51" s="30" t="s">
        <v>1236</v>
      </c>
      <c r="C51" s="30" t="s">
        <v>1237</v>
      </c>
      <c r="D51" s="13">
        <v>42000</v>
      </c>
      <c r="E51" s="14">
        <v>173.4</v>
      </c>
      <c r="F51" s="15">
        <v>2.833E-3</v>
      </c>
      <c r="G51" s="15"/>
      <c r="I51" s="70"/>
    </row>
    <row r="52" spans="1:9" x14ac:dyDescent="0.25">
      <c r="A52" s="12" t="s">
        <v>1297</v>
      </c>
      <c r="B52" s="30" t="s">
        <v>1298</v>
      </c>
      <c r="C52" s="30" t="s">
        <v>1243</v>
      </c>
      <c r="D52" s="13">
        <v>14300</v>
      </c>
      <c r="E52" s="14">
        <v>159.18</v>
      </c>
      <c r="F52" s="15">
        <v>2.5999999999999999E-3</v>
      </c>
      <c r="G52" s="15"/>
      <c r="I52" s="70"/>
    </row>
    <row r="53" spans="1:9" x14ac:dyDescent="0.25">
      <c r="A53" s="12" t="s">
        <v>1247</v>
      </c>
      <c r="B53" s="30" t="s">
        <v>1248</v>
      </c>
      <c r="C53" s="30" t="s">
        <v>1249</v>
      </c>
      <c r="D53" s="13">
        <v>19800</v>
      </c>
      <c r="E53" s="14">
        <v>143.83000000000001</v>
      </c>
      <c r="F53" s="15">
        <v>2.3500000000000001E-3</v>
      </c>
      <c r="G53" s="15"/>
      <c r="I53" s="70"/>
    </row>
    <row r="54" spans="1:9" x14ac:dyDescent="0.25">
      <c r="A54" s="12" t="s">
        <v>1386</v>
      </c>
      <c r="B54" s="30" t="s">
        <v>1387</v>
      </c>
      <c r="C54" s="30" t="s">
        <v>1243</v>
      </c>
      <c r="D54" s="13">
        <v>28900</v>
      </c>
      <c r="E54" s="14">
        <v>124.33</v>
      </c>
      <c r="F54" s="15">
        <v>2.0309999999999998E-3</v>
      </c>
      <c r="G54" s="15"/>
      <c r="I54" s="70"/>
    </row>
    <row r="55" spans="1:9" x14ac:dyDescent="0.25">
      <c r="A55" s="12" t="s">
        <v>1369</v>
      </c>
      <c r="B55" s="30" t="s">
        <v>1370</v>
      </c>
      <c r="C55" s="30" t="s">
        <v>1371</v>
      </c>
      <c r="D55" s="13">
        <v>21250</v>
      </c>
      <c r="E55" s="14">
        <v>118.41</v>
      </c>
      <c r="F55" s="15">
        <v>1.934E-3</v>
      </c>
      <c r="G55" s="15"/>
      <c r="I55" s="70"/>
    </row>
    <row r="56" spans="1:9" x14ac:dyDescent="0.25">
      <c r="A56" s="12" t="s">
        <v>1278</v>
      </c>
      <c r="B56" s="30" t="s">
        <v>1279</v>
      </c>
      <c r="C56" s="30" t="s">
        <v>1280</v>
      </c>
      <c r="D56" s="13">
        <v>6000</v>
      </c>
      <c r="E56" s="14">
        <v>117.84</v>
      </c>
      <c r="F56" s="15">
        <v>1.9250000000000001E-3</v>
      </c>
      <c r="G56" s="15"/>
      <c r="I56" s="70"/>
    </row>
    <row r="57" spans="1:9" x14ac:dyDescent="0.25">
      <c r="A57" s="12" t="s">
        <v>1400</v>
      </c>
      <c r="B57" s="30" t="s">
        <v>1401</v>
      </c>
      <c r="C57" s="30" t="s">
        <v>1237</v>
      </c>
      <c r="D57" s="13">
        <v>90000</v>
      </c>
      <c r="E57" s="14">
        <v>113.99</v>
      </c>
      <c r="F57" s="15">
        <v>1.8619999999999999E-3</v>
      </c>
      <c r="G57" s="15"/>
      <c r="I57" s="70"/>
    </row>
    <row r="58" spans="1:9" x14ac:dyDescent="0.25">
      <c r="A58" s="12" t="s">
        <v>1302</v>
      </c>
      <c r="B58" s="30" t="s">
        <v>1303</v>
      </c>
      <c r="C58" s="30" t="s">
        <v>1243</v>
      </c>
      <c r="D58" s="13">
        <v>8500</v>
      </c>
      <c r="E58" s="14">
        <v>112.45</v>
      </c>
      <c r="F58" s="15">
        <v>1.8370000000000001E-3</v>
      </c>
      <c r="G58" s="15"/>
      <c r="I58" s="70"/>
    </row>
    <row r="59" spans="1:9" x14ac:dyDescent="0.25">
      <c r="A59" s="12" t="s">
        <v>1337</v>
      </c>
      <c r="B59" s="30" t="s">
        <v>1338</v>
      </c>
      <c r="C59" s="30" t="s">
        <v>1259</v>
      </c>
      <c r="D59" s="13">
        <v>5225</v>
      </c>
      <c r="E59" s="14">
        <v>111.54</v>
      </c>
      <c r="F59" s="15">
        <v>1.8220000000000001E-3</v>
      </c>
      <c r="G59" s="15"/>
      <c r="I59" s="70"/>
    </row>
    <row r="60" spans="1:9" x14ac:dyDescent="0.25">
      <c r="A60" s="12" t="s">
        <v>1260</v>
      </c>
      <c r="B60" s="30" t="s">
        <v>1261</v>
      </c>
      <c r="C60" s="30" t="s">
        <v>1193</v>
      </c>
      <c r="D60" s="13">
        <v>60000</v>
      </c>
      <c r="E60" s="14">
        <v>79.17</v>
      </c>
      <c r="F60" s="15">
        <v>1.2930000000000001E-3</v>
      </c>
      <c r="G60" s="15"/>
      <c r="I60" s="70"/>
    </row>
    <row r="61" spans="1:9" x14ac:dyDescent="0.25">
      <c r="A61" s="12" t="s">
        <v>1255</v>
      </c>
      <c r="B61" s="30" t="s">
        <v>1256</v>
      </c>
      <c r="C61" s="30" t="s">
        <v>1154</v>
      </c>
      <c r="D61" s="13">
        <v>25000</v>
      </c>
      <c r="E61" s="14">
        <v>69.83</v>
      </c>
      <c r="F61" s="15">
        <v>1.1410000000000001E-3</v>
      </c>
      <c r="G61" s="15"/>
      <c r="I61" s="70"/>
    </row>
    <row r="62" spans="1:9" x14ac:dyDescent="0.25">
      <c r="A62" s="12" t="s">
        <v>1317</v>
      </c>
      <c r="B62" s="30" t="s">
        <v>1318</v>
      </c>
      <c r="C62" s="30" t="s">
        <v>1319</v>
      </c>
      <c r="D62" s="13">
        <v>2700</v>
      </c>
      <c r="E62" s="14">
        <v>69.599999999999994</v>
      </c>
      <c r="F62" s="15">
        <v>1.137E-3</v>
      </c>
      <c r="G62" s="15"/>
      <c r="I62" s="70"/>
    </row>
    <row r="63" spans="1:9" x14ac:dyDescent="0.25">
      <c r="A63" s="12" t="s">
        <v>1348</v>
      </c>
      <c r="B63" s="30" t="s">
        <v>1349</v>
      </c>
      <c r="C63" s="30" t="s">
        <v>1243</v>
      </c>
      <c r="D63" s="13">
        <v>5200</v>
      </c>
      <c r="E63" s="14">
        <v>64.81</v>
      </c>
      <c r="F63" s="15">
        <v>1.059E-3</v>
      </c>
      <c r="G63" s="15"/>
      <c r="I63" s="70"/>
    </row>
    <row r="64" spans="1:9" x14ac:dyDescent="0.25">
      <c r="A64" s="12" t="s">
        <v>1390</v>
      </c>
      <c r="B64" s="30" t="s">
        <v>1391</v>
      </c>
      <c r="C64" s="30" t="s">
        <v>1237</v>
      </c>
      <c r="D64" s="13">
        <v>12000</v>
      </c>
      <c r="E64" s="14">
        <v>64.33</v>
      </c>
      <c r="F64" s="15">
        <v>1.0510000000000001E-3</v>
      </c>
      <c r="G64" s="15"/>
      <c r="I64" s="70"/>
    </row>
    <row r="65" spans="1:9" x14ac:dyDescent="0.25">
      <c r="A65" s="12" t="s">
        <v>1415</v>
      </c>
      <c r="B65" s="30" t="s">
        <v>1416</v>
      </c>
      <c r="C65" s="30" t="s">
        <v>1246</v>
      </c>
      <c r="D65" s="13">
        <v>1500</v>
      </c>
      <c r="E65" s="14">
        <v>48.08</v>
      </c>
      <c r="F65" s="15">
        <v>7.85E-4</v>
      </c>
      <c r="G65" s="15"/>
      <c r="I65" s="70"/>
    </row>
    <row r="66" spans="1:9" x14ac:dyDescent="0.25">
      <c r="A66" s="12" t="s">
        <v>1507</v>
      </c>
      <c r="B66" s="30" t="s">
        <v>1508</v>
      </c>
      <c r="C66" s="30" t="s">
        <v>1166</v>
      </c>
      <c r="D66" s="13">
        <v>900</v>
      </c>
      <c r="E66" s="14">
        <v>37.26</v>
      </c>
      <c r="F66" s="15">
        <v>6.0899999999999995E-4</v>
      </c>
      <c r="G66" s="15"/>
      <c r="I66" s="70"/>
    </row>
    <row r="67" spans="1:9" x14ac:dyDescent="0.25">
      <c r="A67" s="12" t="s">
        <v>1443</v>
      </c>
      <c r="B67" s="30" t="s">
        <v>1444</v>
      </c>
      <c r="C67" s="30" t="s">
        <v>1442</v>
      </c>
      <c r="D67" s="13">
        <v>4800</v>
      </c>
      <c r="E67" s="14">
        <v>26.33</v>
      </c>
      <c r="F67" s="15">
        <v>4.2999999999999999E-4</v>
      </c>
      <c r="G67" s="15"/>
      <c r="I67" s="70"/>
    </row>
    <row r="68" spans="1:9" x14ac:dyDescent="0.25">
      <c r="A68" s="12" t="s">
        <v>1352</v>
      </c>
      <c r="B68" s="30" t="s">
        <v>1353</v>
      </c>
      <c r="C68" s="30" t="s">
        <v>1218</v>
      </c>
      <c r="D68" s="13">
        <v>900</v>
      </c>
      <c r="E68" s="14">
        <v>23.98</v>
      </c>
      <c r="F68" s="15">
        <v>3.9199999999999999E-4</v>
      </c>
      <c r="G68" s="15"/>
      <c r="I68" s="70"/>
    </row>
    <row r="69" spans="1:9" x14ac:dyDescent="0.25">
      <c r="A69" s="12" t="s">
        <v>1465</v>
      </c>
      <c r="B69" s="30" t="s">
        <v>1466</v>
      </c>
      <c r="C69" s="30" t="s">
        <v>1334</v>
      </c>
      <c r="D69" s="13">
        <v>3600</v>
      </c>
      <c r="E69" s="14">
        <v>11.44</v>
      </c>
      <c r="F69" s="15">
        <v>1.8699999999999999E-4</v>
      </c>
      <c r="G69" s="15"/>
      <c r="I69" s="70"/>
    </row>
    <row r="70" spans="1:9" x14ac:dyDescent="0.25">
      <c r="A70" s="12" t="s">
        <v>1230</v>
      </c>
      <c r="B70" s="30" t="s">
        <v>1231</v>
      </c>
      <c r="C70" s="30" t="s">
        <v>1172</v>
      </c>
      <c r="D70" s="13">
        <v>1500</v>
      </c>
      <c r="E70" s="14">
        <v>10.68</v>
      </c>
      <c r="F70" s="15">
        <v>1.75E-4</v>
      </c>
      <c r="G70" s="15"/>
      <c r="I70" s="70"/>
    </row>
    <row r="71" spans="1:9" x14ac:dyDescent="0.25">
      <c r="A71" s="12" t="s">
        <v>1267</v>
      </c>
      <c r="B71" s="30" t="s">
        <v>1268</v>
      </c>
      <c r="C71" s="30" t="s">
        <v>1169</v>
      </c>
      <c r="D71" s="13">
        <v>1800</v>
      </c>
      <c r="E71" s="14">
        <v>8.11</v>
      </c>
      <c r="F71" s="15">
        <v>1.3300000000000001E-4</v>
      </c>
      <c r="G71" s="15"/>
      <c r="I71" s="70"/>
    </row>
    <row r="72" spans="1:9" x14ac:dyDescent="0.25">
      <c r="A72" s="12" t="s">
        <v>1431</v>
      </c>
      <c r="B72" s="30" t="s">
        <v>1432</v>
      </c>
      <c r="C72" s="30" t="s">
        <v>1234</v>
      </c>
      <c r="D72" s="13">
        <v>700</v>
      </c>
      <c r="E72" s="14">
        <v>7.82</v>
      </c>
      <c r="F72" s="15">
        <v>1.2799999999999999E-4</v>
      </c>
      <c r="G72" s="15"/>
      <c r="I72" s="70"/>
    </row>
    <row r="73" spans="1:9" x14ac:dyDescent="0.25">
      <c r="A73" s="16" t="s">
        <v>126</v>
      </c>
      <c r="B73" s="31"/>
      <c r="C73" s="31"/>
      <c r="D73" s="17"/>
      <c r="E73" s="37">
        <f>SUM(E8:E72)</f>
        <v>26631.830000000016</v>
      </c>
      <c r="F73" s="38">
        <f>SUM(F8:F72)</f>
        <v>0.43506699999999981</v>
      </c>
      <c r="G73" s="20"/>
      <c r="I73" s="55"/>
    </row>
    <row r="74" spans="1:9" x14ac:dyDescent="0.25">
      <c r="A74" s="16" t="s">
        <v>1527</v>
      </c>
      <c r="B74" s="30"/>
      <c r="C74" s="30"/>
      <c r="D74" s="13"/>
      <c r="E74" s="14"/>
      <c r="F74" s="15"/>
      <c r="G74" s="15"/>
      <c r="I74" s="55"/>
    </row>
    <row r="75" spans="1:9" x14ac:dyDescent="0.25">
      <c r="A75" s="16" t="s">
        <v>126</v>
      </c>
      <c r="B75" s="30"/>
      <c r="C75" s="30"/>
      <c r="D75" s="13"/>
      <c r="E75" s="39" t="s">
        <v>118</v>
      </c>
      <c r="F75" s="40" t="s">
        <v>118</v>
      </c>
      <c r="G75" s="15"/>
      <c r="I75" s="55"/>
    </row>
    <row r="76" spans="1:9" x14ac:dyDescent="0.25">
      <c r="A76" s="21" t="s">
        <v>158</v>
      </c>
      <c r="B76" s="32"/>
      <c r="C76" s="32"/>
      <c r="D76" s="22"/>
      <c r="E76" s="27">
        <f>+E73</f>
        <v>26631.830000000016</v>
      </c>
      <c r="F76" s="38">
        <f>+F73</f>
        <v>0.43506699999999981</v>
      </c>
      <c r="G76" s="20"/>
      <c r="I76" s="55"/>
    </row>
    <row r="77" spans="1:9" x14ac:dyDescent="0.25">
      <c r="A77" s="12"/>
      <c r="B77" s="30"/>
      <c r="C77" s="30"/>
      <c r="D77" s="13"/>
      <c r="E77" s="14"/>
      <c r="F77" s="15"/>
      <c r="G77" s="15"/>
      <c r="I77" s="55"/>
    </row>
    <row r="78" spans="1:9" x14ac:dyDescent="0.25">
      <c r="A78" s="16" t="s">
        <v>1528</v>
      </c>
      <c r="B78" s="30"/>
      <c r="C78" s="30"/>
      <c r="D78" s="13"/>
      <c r="E78" s="14"/>
      <c r="F78" s="15"/>
      <c r="G78" s="15"/>
      <c r="I78" s="55"/>
    </row>
    <row r="79" spans="1:9" x14ac:dyDescent="0.25">
      <c r="A79" s="16" t="s">
        <v>1529</v>
      </c>
      <c r="B79" s="30"/>
      <c r="C79" s="30"/>
      <c r="D79" s="13"/>
      <c r="E79" s="14"/>
      <c r="F79" s="15"/>
      <c r="G79" s="15"/>
      <c r="I79" s="55"/>
    </row>
    <row r="80" spans="1:9" x14ac:dyDescent="0.25">
      <c r="A80" s="12" t="s">
        <v>1575</v>
      </c>
      <c r="B80" s="30"/>
      <c r="C80" s="30" t="s">
        <v>1234</v>
      </c>
      <c r="D80" s="41">
        <v>-700</v>
      </c>
      <c r="E80" s="23">
        <v>-7.89</v>
      </c>
      <c r="F80" s="24">
        <v>-1.2799999999999999E-4</v>
      </c>
      <c r="G80" s="15"/>
      <c r="I80" s="55"/>
    </row>
    <row r="81" spans="1:9" x14ac:dyDescent="0.25">
      <c r="A81" s="12" t="s">
        <v>1652</v>
      </c>
      <c r="B81" s="30"/>
      <c r="C81" s="30" t="s">
        <v>1169</v>
      </c>
      <c r="D81" s="41">
        <v>-1800</v>
      </c>
      <c r="E81" s="23">
        <v>-8.17</v>
      </c>
      <c r="F81" s="24">
        <v>-1.3300000000000001E-4</v>
      </c>
      <c r="G81" s="15"/>
      <c r="I81" s="55"/>
    </row>
    <row r="82" spans="1:9" x14ac:dyDescent="0.25">
      <c r="A82" s="12" t="s">
        <v>1666</v>
      </c>
      <c r="B82" s="30"/>
      <c r="C82" s="30" t="s">
        <v>1172</v>
      </c>
      <c r="D82" s="41">
        <v>-1500</v>
      </c>
      <c r="E82" s="23">
        <v>-10.76</v>
      </c>
      <c r="F82" s="24">
        <v>-1.75E-4</v>
      </c>
      <c r="G82" s="15"/>
      <c r="I82" s="55"/>
    </row>
    <row r="83" spans="1:9" x14ac:dyDescent="0.25">
      <c r="A83" s="12" t="s">
        <v>1560</v>
      </c>
      <c r="B83" s="30"/>
      <c r="C83" s="30" t="s">
        <v>1334</v>
      </c>
      <c r="D83" s="41">
        <v>-3600</v>
      </c>
      <c r="E83" s="23">
        <v>-11.53</v>
      </c>
      <c r="F83" s="24">
        <v>-1.8799999999999999E-4</v>
      </c>
      <c r="G83" s="15"/>
      <c r="I83" s="55"/>
    </row>
    <row r="84" spans="1:9" x14ac:dyDescent="0.25">
      <c r="A84" s="12" t="s">
        <v>1613</v>
      </c>
      <c r="B84" s="30"/>
      <c r="C84" s="30" t="s">
        <v>1218</v>
      </c>
      <c r="D84" s="41">
        <v>-900</v>
      </c>
      <c r="E84" s="23">
        <v>-24.13</v>
      </c>
      <c r="F84" s="24">
        <v>-3.9399999999999998E-4</v>
      </c>
      <c r="G84" s="15"/>
      <c r="I84" s="55"/>
    </row>
    <row r="85" spans="1:9" x14ac:dyDescent="0.25">
      <c r="A85" s="12" t="s">
        <v>1571</v>
      </c>
      <c r="B85" s="30"/>
      <c r="C85" s="30" t="s">
        <v>1442</v>
      </c>
      <c r="D85" s="41">
        <v>-4800</v>
      </c>
      <c r="E85" s="23">
        <v>-26.58</v>
      </c>
      <c r="F85" s="24">
        <v>-4.3399999999999998E-4</v>
      </c>
      <c r="G85" s="15"/>
      <c r="I85" s="55"/>
    </row>
    <row r="86" spans="1:9" x14ac:dyDescent="0.25">
      <c r="A86" s="12" t="s">
        <v>1539</v>
      </c>
      <c r="B86" s="30"/>
      <c r="C86" s="30" t="s">
        <v>1166</v>
      </c>
      <c r="D86" s="41">
        <v>-900</v>
      </c>
      <c r="E86" s="23">
        <v>-37.5</v>
      </c>
      <c r="F86" s="24">
        <v>-6.1200000000000002E-4</v>
      </c>
      <c r="G86" s="15"/>
      <c r="I86" s="55"/>
    </row>
    <row r="87" spans="1:9" x14ac:dyDescent="0.25">
      <c r="A87" s="12" t="s">
        <v>1583</v>
      </c>
      <c r="B87" s="30"/>
      <c r="C87" s="30" t="s">
        <v>1246</v>
      </c>
      <c r="D87" s="41">
        <v>-1500</v>
      </c>
      <c r="E87" s="23">
        <v>-48.51</v>
      </c>
      <c r="F87" s="24">
        <v>-7.9199999999999995E-4</v>
      </c>
      <c r="G87" s="15"/>
      <c r="I87" s="55"/>
    </row>
    <row r="88" spans="1:9" x14ac:dyDescent="0.25">
      <c r="A88" s="12" t="s">
        <v>1595</v>
      </c>
      <c r="B88" s="30"/>
      <c r="C88" s="30" t="s">
        <v>1237</v>
      </c>
      <c r="D88" s="41">
        <v>-12000</v>
      </c>
      <c r="E88" s="23">
        <v>-64.760000000000005</v>
      </c>
      <c r="F88" s="24">
        <v>-1.0579999999999999E-3</v>
      </c>
      <c r="G88" s="15"/>
      <c r="I88" s="55"/>
    </row>
    <row r="89" spans="1:9" x14ac:dyDescent="0.25">
      <c r="A89" s="12" t="s">
        <v>1615</v>
      </c>
      <c r="B89" s="30"/>
      <c r="C89" s="30" t="s">
        <v>1243</v>
      </c>
      <c r="D89" s="41">
        <v>-5200</v>
      </c>
      <c r="E89" s="23">
        <v>-65.41</v>
      </c>
      <c r="F89" s="24">
        <v>-1.0679999999999999E-3</v>
      </c>
      <c r="G89" s="15"/>
      <c r="I89" s="55"/>
    </row>
    <row r="90" spans="1:9" x14ac:dyDescent="0.25">
      <c r="A90" s="12" t="s">
        <v>1629</v>
      </c>
      <c r="B90" s="30"/>
      <c r="C90" s="30" t="s">
        <v>1319</v>
      </c>
      <c r="D90" s="41">
        <v>-2700</v>
      </c>
      <c r="E90" s="23">
        <v>-70.209999999999994</v>
      </c>
      <c r="F90" s="24">
        <v>-1.147E-3</v>
      </c>
      <c r="G90" s="15"/>
      <c r="I90" s="55"/>
    </row>
    <row r="91" spans="1:9" x14ac:dyDescent="0.25">
      <c r="A91" s="12" t="s">
        <v>1657</v>
      </c>
      <c r="B91" s="30"/>
      <c r="C91" s="30" t="s">
        <v>1154</v>
      </c>
      <c r="D91" s="41">
        <v>-25000</v>
      </c>
      <c r="E91" s="23">
        <v>-70.5</v>
      </c>
      <c r="F91" s="24">
        <v>-1.1509999999999999E-3</v>
      </c>
      <c r="G91" s="15"/>
      <c r="I91" s="55"/>
    </row>
    <row r="92" spans="1:9" x14ac:dyDescent="0.25">
      <c r="A92" s="12" t="s">
        <v>1655</v>
      </c>
      <c r="B92" s="30"/>
      <c r="C92" s="30" t="s">
        <v>1193</v>
      </c>
      <c r="D92" s="41">
        <v>-60000</v>
      </c>
      <c r="E92" s="23">
        <v>-79.95</v>
      </c>
      <c r="F92" s="24">
        <v>-1.3060000000000001E-3</v>
      </c>
      <c r="G92" s="15"/>
      <c r="I92" s="55"/>
    </row>
    <row r="93" spans="1:9" x14ac:dyDescent="0.25">
      <c r="A93" s="12" t="s">
        <v>1620</v>
      </c>
      <c r="B93" s="30"/>
      <c r="C93" s="30" t="s">
        <v>1259</v>
      </c>
      <c r="D93" s="41">
        <v>-5225</v>
      </c>
      <c r="E93" s="23">
        <v>-112.58</v>
      </c>
      <c r="F93" s="24">
        <v>-1.8389999999999999E-3</v>
      </c>
      <c r="G93" s="15"/>
      <c r="I93" s="55"/>
    </row>
    <row r="94" spans="1:9" x14ac:dyDescent="0.25">
      <c r="A94" s="12" t="s">
        <v>1636</v>
      </c>
      <c r="B94" s="30"/>
      <c r="C94" s="30" t="s">
        <v>1243</v>
      </c>
      <c r="D94" s="41">
        <v>-8500</v>
      </c>
      <c r="E94" s="23">
        <v>-113.51</v>
      </c>
      <c r="F94" s="24">
        <v>-1.854E-3</v>
      </c>
      <c r="G94" s="15"/>
      <c r="I94" s="55"/>
    </row>
    <row r="95" spans="1:9" x14ac:dyDescent="0.25">
      <c r="A95" s="12" t="s">
        <v>1590</v>
      </c>
      <c r="B95" s="30"/>
      <c r="C95" s="30" t="s">
        <v>1237</v>
      </c>
      <c r="D95" s="41">
        <v>-90000</v>
      </c>
      <c r="E95" s="23">
        <v>-115.02</v>
      </c>
      <c r="F95" s="24">
        <v>-1.879E-3</v>
      </c>
      <c r="G95" s="15"/>
      <c r="I95" s="55"/>
    </row>
    <row r="96" spans="1:9" x14ac:dyDescent="0.25">
      <c r="A96" s="12" t="s">
        <v>1647</v>
      </c>
      <c r="B96" s="30"/>
      <c r="C96" s="30" t="s">
        <v>1280</v>
      </c>
      <c r="D96" s="41">
        <v>-6000</v>
      </c>
      <c r="E96" s="23">
        <v>-118.88</v>
      </c>
      <c r="F96" s="24">
        <v>-1.9419999999999999E-3</v>
      </c>
      <c r="G96" s="15"/>
      <c r="I96" s="55"/>
    </row>
    <row r="97" spans="1:9" x14ac:dyDescent="0.25">
      <c r="A97" s="12" t="s">
        <v>1605</v>
      </c>
      <c r="B97" s="30"/>
      <c r="C97" s="30" t="s">
        <v>1371</v>
      </c>
      <c r="D97" s="41">
        <v>-21250</v>
      </c>
      <c r="E97" s="23">
        <v>-119.22</v>
      </c>
      <c r="F97" s="24">
        <v>-1.9469999999999999E-3</v>
      </c>
      <c r="G97" s="15"/>
      <c r="I97" s="55"/>
    </row>
    <row r="98" spans="1:9" x14ac:dyDescent="0.25">
      <c r="A98" s="12" t="s">
        <v>1597</v>
      </c>
      <c r="B98" s="30"/>
      <c r="C98" s="30" t="s">
        <v>1243</v>
      </c>
      <c r="D98" s="41">
        <v>-28900</v>
      </c>
      <c r="E98" s="23">
        <v>-125.48</v>
      </c>
      <c r="F98" s="24">
        <v>-2.049E-3</v>
      </c>
      <c r="G98" s="15"/>
      <c r="I98" s="55"/>
    </row>
    <row r="99" spans="1:9" x14ac:dyDescent="0.25">
      <c r="A99" s="12" t="s">
        <v>1659</v>
      </c>
      <c r="B99" s="30"/>
      <c r="C99" s="30" t="s">
        <v>1249</v>
      </c>
      <c r="D99" s="41">
        <v>-19800</v>
      </c>
      <c r="E99" s="23">
        <v>-144.75</v>
      </c>
      <c r="F99" s="24">
        <v>-2.3640000000000002E-3</v>
      </c>
      <c r="G99" s="15"/>
      <c r="I99" s="55"/>
    </row>
    <row r="100" spans="1:9" x14ac:dyDescent="0.25">
      <c r="A100" s="12" t="s">
        <v>1638</v>
      </c>
      <c r="B100" s="30"/>
      <c r="C100" s="30" t="s">
        <v>1243</v>
      </c>
      <c r="D100" s="41">
        <v>-14300</v>
      </c>
      <c r="E100" s="23">
        <v>-159.97</v>
      </c>
      <c r="F100" s="24">
        <v>-2.6129999999999999E-3</v>
      </c>
      <c r="G100" s="15"/>
      <c r="I100" s="55"/>
    </row>
    <row r="101" spans="1:9" x14ac:dyDescent="0.25">
      <c r="A101" s="12" t="s">
        <v>1664</v>
      </c>
      <c r="B101" s="30"/>
      <c r="C101" s="30" t="s">
        <v>1237</v>
      </c>
      <c r="D101" s="41">
        <v>-42000</v>
      </c>
      <c r="E101" s="23">
        <v>-174.74</v>
      </c>
      <c r="F101" s="24">
        <v>-2.8540000000000002E-3</v>
      </c>
      <c r="G101" s="15"/>
      <c r="I101" s="55"/>
    </row>
    <row r="102" spans="1:9" x14ac:dyDescent="0.25">
      <c r="A102" s="12" t="s">
        <v>2195</v>
      </c>
      <c r="B102" s="30"/>
      <c r="C102" s="30" t="s">
        <v>1371</v>
      </c>
      <c r="D102" s="41">
        <v>-17500</v>
      </c>
      <c r="E102" s="23">
        <v>-199.2</v>
      </c>
      <c r="F102" s="24">
        <v>-3.2539999999999999E-3</v>
      </c>
      <c r="G102" s="15"/>
      <c r="I102" s="55"/>
    </row>
    <row r="103" spans="1:9" x14ac:dyDescent="0.25">
      <c r="A103" s="12" t="s">
        <v>1548</v>
      </c>
      <c r="B103" s="30"/>
      <c r="C103" s="30" t="s">
        <v>1347</v>
      </c>
      <c r="D103" s="41">
        <v>-91000</v>
      </c>
      <c r="E103" s="23">
        <v>-205.48</v>
      </c>
      <c r="F103" s="24">
        <v>-3.356E-3</v>
      </c>
      <c r="G103" s="15"/>
      <c r="I103" s="55"/>
    </row>
    <row r="104" spans="1:9" x14ac:dyDescent="0.25">
      <c r="A104" s="12" t="s">
        <v>1606</v>
      </c>
      <c r="B104" s="30"/>
      <c r="C104" s="30" t="s">
        <v>1243</v>
      </c>
      <c r="D104" s="41">
        <v>-3875</v>
      </c>
      <c r="E104" s="23">
        <v>-226.08</v>
      </c>
      <c r="F104" s="24">
        <v>-3.6930000000000001E-3</v>
      </c>
      <c r="G104" s="15"/>
      <c r="I104" s="55"/>
    </row>
    <row r="105" spans="1:9" x14ac:dyDescent="0.25">
      <c r="A105" s="12" t="s">
        <v>1687</v>
      </c>
      <c r="B105" s="30"/>
      <c r="C105" s="30" t="s">
        <v>1154</v>
      </c>
      <c r="D105" s="41">
        <v>-95000</v>
      </c>
      <c r="E105" s="23">
        <v>-231.52</v>
      </c>
      <c r="F105" s="24">
        <v>-3.7820000000000002E-3</v>
      </c>
      <c r="G105" s="15"/>
      <c r="I105" s="55"/>
    </row>
    <row r="106" spans="1:9" x14ac:dyDescent="0.25">
      <c r="A106" s="12" t="s">
        <v>1644</v>
      </c>
      <c r="B106" s="30"/>
      <c r="C106" s="30" t="s">
        <v>1280</v>
      </c>
      <c r="D106" s="41">
        <v>-19000</v>
      </c>
      <c r="E106" s="23">
        <v>-237.52</v>
      </c>
      <c r="F106" s="24">
        <v>-3.8800000000000002E-3</v>
      </c>
      <c r="G106" s="15"/>
      <c r="I106" s="55"/>
    </row>
    <row r="107" spans="1:9" x14ac:dyDescent="0.25">
      <c r="A107" s="12" t="s">
        <v>1602</v>
      </c>
      <c r="B107" s="30"/>
      <c r="C107" s="30" t="s">
        <v>1347</v>
      </c>
      <c r="D107" s="41">
        <v>-9000</v>
      </c>
      <c r="E107" s="23">
        <v>-246.72</v>
      </c>
      <c r="F107" s="24">
        <v>-4.0299999999999997E-3</v>
      </c>
      <c r="G107" s="15"/>
      <c r="I107" s="55"/>
    </row>
    <row r="108" spans="1:9" x14ac:dyDescent="0.25">
      <c r="A108" s="12" t="s">
        <v>1627</v>
      </c>
      <c r="B108" s="30"/>
      <c r="C108" s="30" t="s">
        <v>1208</v>
      </c>
      <c r="D108" s="41">
        <v>-4050</v>
      </c>
      <c r="E108" s="23">
        <v>-256.45999999999998</v>
      </c>
      <c r="F108" s="24">
        <v>-4.189E-3</v>
      </c>
      <c r="G108" s="15"/>
      <c r="I108" s="55"/>
    </row>
    <row r="109" spans="1:9" x14ac:dyDescent="0.25">
      <c r="A109" s="12" t="s">
        <v>1619</v>
      </c>
      <c r="B109" s="30"/>
      <c r="C109" s="30" t="s">
        <v>1259</v>
      </c>
      <c r="D109" s="41">
        <v>-50400</v>
      </c>
      <c r="E109" s="23">
        <v>-265.13</v>
      </c>
      <c r="F109" s="24">
        <v>-4.3309999999999998E-3</v>
      </c>
      <c r="G109" s="15"/>
      <c r="I109" s="55"/>
    </row>
    <row r="110" spans="1:9" x14ac:dyDescent="0.25">
      <c r="A110" s="12" t="s">
        <v>1681</v>
      </c>
      <c r="B110" s="30"/>
      <c r="C110" s="30" t="s">
        <v>1154</v>
      </c>
      <c r="D110" s="41">
        <v>-170000</v>
      </c>
      <c r="E110" s="23">
        <v>-267.67</v>
      </c>
      <c r="F110" s="24">
        <v>-4.372E-3</v>
      </c>
      <c r="G110" s="15"/>
      <c r="I110" s="55"/>
    </row>
    <row r="111" spans="1:9" x14ac:dyDescent="0.25">
      <c r="A111" s="12" t="s">
        <v>1679</v>
      </c>
      <c r="B111" s="30"/>
      <c r="C111" s="30" t="s">
        <v>1198</v>
      </c>
      <c r="D111" s="41">
        <v>-30625</v>
      </c>
      <c r="E111" s="23">
        <v>-273.48</v>
      </c>
      <c r="F111" s="24">
        <v>-4.4669999999999996E-3</v>
      </c>
      <c r="G111" s="15"/>
      <c r="I111" s="55"/>
    </row>
    <row r="112" spans="1:9" x14ac:dyDescent="0.25">
      <c r="A112" s="12" t="s">
        <v>1670</v>
      </c>
      <c r="B112" s="30"/>
      <c r="C112" s="30" t="s">
        <v>1208</v>
      </c>
      <c r="D112" s="41">
        <v>-20400</v>
      </c>
      <c r="E112" s="23">
        <v>-316.79000000000002</v>
      </c>
      <c r="F112" s="24">
        <v>-5.1749999999999999E-3</v>
      </c>
      <c r="G112" s="15"/>
      <c r="I112" s="55"/>
    </row>
    <row r="113" spans="1:9" x14ac:dyDescent="0.25">
      <c r="A113" s="12" t="s">
        <v>1694</v>
      </c>
      <c r="B113" s="30"/>
      <c r="C113" s="30" t="s">
        <v>1166</v>
      </c>
      <c r="D113" s="41">
        <v>-41325</v>
      </c>
      <c r="E113" s="23">
        <v>-325.12</v>
      </c>
      <c r="F113" s="24">
        <v>-5.3109999999999997E-3</v>
      </c>
      <c r="G113" s="15"/>
      <c r="I113" s="55"/>
    </row>
    <row r="114" spans="1:9" x14ac:dyDescent="0.25">
      <c r="A114" s="12" t="s">
        <v>1691</v>
      </c>
      <c r="B114" s="30"/>
      <c r="C114" s="30" t="s">
        <v>1172</v>
      </c>
      <c r="D114" s="41">
        <v>-120000</v>
      </c>
      <c r="E114" s="23">
        <v>-332.7</v>
      </c>
      <c r="F114" s="24">
        <v>-5.4349999999999997E-3</v>
      </c>
      <c r="G114" s="15"/>
      <c r="I114" s="55"/>
    </row>
    <row r="115" spans="1:9" x14ac:dyDescent="0.25">
      <c r="A115" s="12" t="s">
        <v>1639</v>
      </c>
      <c r="B115" s="30"/>
      <c r="C115" s="30" t="s">
        <v>1240</v>
      </c>
      <c r="D115" s="41">
        <v>-190000</v>
      </c>
      <c r="E115" s="23">
        <v>-347.99</v>
      </c>
      <c r="F115" s="24">
        <v>-5.6839999999999998E-3</v>
      </c>
      <c r="G115" s="15"/>
      <c r="I115" s="55"/>
    </row>
    <row r="116" spans="1:9" x14ac:dyDescent="0.25">
      <c r="A116" s="12" t="s">
        <v>1593</v>
      </c>
      <c r="B116" s="30"/>
      <c r="C116" s="30" t="s">
        <v>1166</v>
      </c>
      <c r="D116" s="41">
        <v>-3350</v>
      </c>
      <c r="E116" s="23">
        <v>-348.2</v>
      </c>
      <c r="F116" s="24">
        <v>-5.6880000000000003E-3</v>
      </c>
      <c r="G116" s="15"/>
      <c r="I116" s="55"/>
    </row>
    <row r="117" spans="1:9" x14ac:dyDescent="0.25">
      <c r="A117" s="12" t="s">
        <v>1617</v>
      </c>
      <c r="B117" s="30"/>
      <c r="C117" s="30" t="s">
        <v>1347</v>
      </c>
      <c r="D117" s="41">
        <v>-11600</v>
      </c>
      <c r="E117" s="23">
        <v>-357.46</v>
      </c>
      <c r="F117" s="24">
        <v>-5.8389999999999996E-3</v>
      </c>
      <c r="G117" s="15"/>
      <c r="I117" s="55"/>
    </row>
    <row r="118" spans="1:9" x14ac:dyDescent="0.25">
      <c r="A118" s="12" t="s">
        <v>1632</v>
      </c>
      <c r="B118" s="30"/>
      <c r="C118" s="30" t="s">
        <v>1237</v>
      </c>
      <c r="D118" s="41">
        <v>-18000</v>
      </c>
      <c r="E118" s="23">
        <v>-373.09</v>
      </c>
      <c r="F118" s="24">
        <v>-6.0939999999999996E-3</v>
      </c>
      <c r="G118" s="15"/>
      <c r="I118" s="55"/>
    </row>
    <row r="119" spans="1:9" x14ac:dyDescent="0.25">
      <c r="A119" s="12" t="s">
        <v>1696</v>
      </c>
      <c r="B119" s="30"/>
      <c r="C119" s="30" t="s">
        <v>1157</v>
      </c>
      <c r="D119" s="41">
        <v>-210000</v>
      </c>
      <c r="E119" s="23">
        <v>-410.03</v>
      </c>
      <c r="F119" s="24">
        <v>-6.698E-3</v>
      </c>
      <c r="G119" s="15"/>
      <c r="I119" s="55"/>
    </row>
    <row r="120" spans="1:9" x14ac:dyDescent="0.25">
      <c r="A120" s="12" t="s">
        <v>1601</v>
      </c>
      <c r="B120" s="30"/>
      <c r="C120" s="30" t="s">
        <v>1334</v>
      </c>
      <c r="D120" s="41">
        <v>-100300</v>
      </c>
      <c r="E120" s="23">
        <v>-459.67</v>
      </c>
      <c r="F120" s="24">
        <v>-7.509E-3</v>
      </c>
      <c r="G120" s="15"/>
      <c r="I120" s="55"/>
    </row>
    <row r="121" spans="1:9" x14ac:dyDescent="0.25">
      <c r="A121" s="12" t="s">
        <v>1689</v>
      </c>
      <c r="B121" s="30"/>
      <c r="C121" s="30" t="s">
        <v>1160</v>
      </c>
      <c r="D121" s="41">
        <v>-44650</v>
      </c>
      <c r="E121" s="23">
        <v>-464.87</v>
      </c>
      <c r="F121" s="24">
        <v>-7.5940000000000001E-3</v>
      </c>
      <c r="G121" s="15"/>
      <c r="I121" s="55"/>
    </row>
    <row r="122" spans="1:9" x14ac:dyDescent="0.25">
      <c r="A122" s="12" t="s">
        <v>1568</v>
      </c>
      <c r="B122" s="30"/>
      <c r="C122" s="30" t="s">
        <v>1449</v>
      </c>
      <c r="D122" s="41">
        <v>-13800</v>
      </c>
      <c r="E122" s="23">
        <v>-490.26</v>
      </c>
      <c r="F122" s="24">
        <v>-8.0090000000000005E-3</v>
      </c>
      <c r="G122" s="15"/>
      <c r="I122" s="55"/>
    </row>
    <row r="123" spans="1:9" x14ac:dyDescent="0.25">
      <c r="A123" s="12" t="s">
        <v>1686</v>
      </c>
      <c r="B123" s="30"/>
      <c r="C123" s="30" t="s">
        <v>1183</v>
      </c>
      <c r="D123" s="41">
        <v>-17400</v>
      </c>
      <c r="E123" s="23">
        <v>-492.28</v>
      </c>
      <c r="F123" s="24">
        <v>-8.0420000000000005E-3</v>
      </c>
      <c r="G123" s="15"/>
      <c r="I123" s="55"/>
    </row>
    <row r="124" spans="1:9" x14ac:dyDescent="0.25">
      <c r="A124" s="12" t="s">
        <v>1680</v>
      </c>
      <c r="B124" s="30"/>
      <c r="C124" s="30" t="s">
        <v>1154</v>
      </c>
      <c r="D124" s="41">
        <v>-45000</v>
      </c>
      <c r="E124" s="23">
        <v>-499.88</v>
      </c>
      <c r="F124" s="24">
        <v>-8.1659999999999996E-3</v>
      </c>
      <c r="G124" s="15"/>
      <c r="I124" s="55"/>
    </row>
    <row r="125" spans="1:9" x14ac:dyDescent="0.25">
      <c r="A125" s="12" t="s">
        <v>1608</v>
      </c>
      <c r="B125" s="30"/>
      <c r="C125" s="30" t="s">
        <v>1154</v>
      </c>
      <c r="D125" s="41">
        <v>-32000</v>
      </c>
      <c r="E125" s="23">
        <v>-515.25</v>
      </c>
      <c r="F125" s="24">
        <v>-8.4169999999999991E-3</v>
      </c>
      <c r="G125" s="15"/>
      <c r="I125" s="55"/>
    </row>
    <row r="126" spans="1:9" x14ac:dyDescent="0.25">
      <c r="A126" s="12" t="s">
        <v>1591</v>
      </c>
      <c r="B126" s="30"/>
      <c r="C126" s="30" t="s">
        <v>1243</v>
      </c>
      <c r="D126" s="41">
        <v>-215000</v>
      </c>
      <c r="E126" s="23">
        <v>-541.79999999999995</v>
      </c>
      <c r="F126" s="24">
        <v>-8.8509999999999995E-3</v>
      </c>
      <c r="G126" s="15"/>
      <c r="I126" s="55"/>
    </row>
    <row r="127" spans="1:9" x14ac:dyDescent="0.25">
      <c r="A127" s="12" t="s">
        <v>1653</v>
      </c>
      <c r="B127" s="30"/>
      <c r="C127" s="30" t="s">
        <v>1266</v>
      </c>
      <c r="D127" s="41">
        <v>-57600</v>
      </c>
      <c r="E127" s="23">
        <v>-568.89</v>
      </c>
      <c r="F127" s="24">
        <v>-9.2929999999999992E-3</v>
      </c>
      <c r="G127" s="15"/>
      <c r="I127" s="55"/>
    </row>
    <row r="128" spans="1:9" x14ac:dyDescent="0.25">
      <c r="A128" s="12" t="s">
        <v>1693</v>
      </c>
      <c r="B128" s="30"/>
      <c r="C128" s="30" t="s">
        <v>1160</v>
      </c>
      <c r="D128" s="41">
        <v>-3520000</v>
      </c>
      <c r="E128" s="23">
        <v>-570.24</v>
      </c>
      <c r="F128" s="24">
        <v>-9.3150000000000004E-3</v>
      </c>
      <c r="G128" s="15"/>
      <c r="I128" s="55"/>
    </row>
    <row r="129" spans="1:9" x14ac:dyDescent="0.25">
      <c r="A129" s="12" t="s">
        <v>1616</v>
      </c>
      <c r="B129" s="30"/>
      <c r="C129" s="30" t="s">
        <v>1249</v>
      </c>
      <c r="D129" s="41">
        <v>-40600</v>
      </c>
      <c r="E129" s="23">
        <v>-587.69000000000005</v>
      </c>
      <c r="F129" s="24">
        <v>-9.5999999999999992E-3</v>
      </c>
      <c r="G129" s="15"/>
      <c r="I129" s="55"/>
    </row>
    <row r="130" spans="1:9" x14ac:dyDescent="0.25">
      <c r="A130" s="12" t="s">
        <v>1662</v>
      </c>
      <c r="B130" s="30"/>
      <c r="C130" s="30" t="s">
        <v>1243</v>
      </c>
      <c r="D130" s="41">
        <v>-53900</v>
      </c>
      <c r="E130" s="23">
        <v>-588.55999999999995</v>
      </c>
      <c r="F130" s="24">
        <v>-9.6139999999999993E-3</v>
      </c>
      <c r="G130" s="15"/>
      <c r="I130" s="55"/>
    </row>
    <row r="131" spans="1:9" x14ac:dyDescent="0.25">
      <c r="A131" s="12" t="s">
        <v>1684</v>
      </c>
      <c r="B131" s="30"/>
      <c r="C131" s="30" t="s">
        <v>1188</v>
      </c>
      <c r="D131" s="41">
        <v>-292600</v>
      </c>
      <c r="E131" s="23">
        <v>-603.63</v>
      </c>
      <c r="F131" s="24">
        <v>-9.861E-3</v>
      </c>
      <c r="G131" s="15"/>
      <c r="I131" s="55"/>
    </row>
    <row r="132" spans="1:9" x14ac:dyDescent="0.25">
      <c r="A132" s="12" t="s">
        <v>1623</v>
      </c>
      <c r="B132" s="30"/>
      <c r="C132" s="30" t="s">
        <v>1154</v>
      </c>
      <c r="D132" s="41">
        <v>-34400</v>
      </c>
      <c r="E132" s="23">
        <v>-660.2</v>
      </c>
      <c r="F132" s="24">
        <v>-1.0784999999999999E-2</v>
      </c>
      <c r="G132" s="15"/>
      <c r="I132" s="55"/>
    </row>
    <row r="133" spans="1:9" x14ac:dyDescent="0.25">
      <c r="A133" s="12" t="s">
        <v>1660</v>
      </c>
      <c r="B133" s="30"/>
      <c r="C133" s="30" t="s">
        <v>1252</v>
      </c>
      <c r="D133" s="41">
        <v>-178500</v>
      </c>
      <c r="E133" s="23">
        <v>-676.96</v>
      </c>
      <c r="F133" s="24">
        <v>-1.1058999999999999E-2</v>
      </c>
      <c r="G133" s="15"/>
      <c r="I133" s="55"/>
    </row>
    <row r="134" spans="1:9" x14ac:dyDescent="0.25">
      <c r="A134" s="12" t="s">
        <v>1676</v>
      </c>
      <c r="B134" s="30"/>
      <c r="C134" s="30" t="s">
        <v>1208</v>
      </c>
      <c r="D134" s="41">
        <v>-153000</v>
      </c>
      <c r="E134" s="23">
        <v>-724.68</v>
      </c>
      <c r="F134" s="24">
        <v>-1.1838E-2</v>
      </c>
      <c r="G134" s="15"/>
      <c r="I134" s="55"/>
    </row>
    <row r="135" spans="1:9" x14ac:dyDescent="0.25">
      <c r="A135" s="12" t="s">
        <v>1677</v>
      </c>
      <c r="B135" s="30"/>
      <c r="C135" s="30" t="s">
        <v>1154</v>
      </c>
      <c r="D135" s="41">
        <v>-752000</v>
      </c>
      <c r="E135" s="23">
        <v>-724.93</v>
      </c>
      <c r="F135" s="24">
        <v>-1.1842E-2</v>
      </c>
      <c r="G135" s="15"/>
      <c r="I135" s="55"/>
    </row>
    <row r="136" spans="1:9" x14ac:dyDescent="0.25">
      <c r="A136" s="12" t="s">
        <v>1592</v>
      </c>
      <c r="B136" s="30"/>
      <c r="C136" s="30" t="s">
        <v>1243</v>
      </c>
      <c r="D136" s="41">
        <v>-57400</v>
      </c>
      <c r="E136" s="23">
        <v>-726.8</v>
      </c>
      <c r="F136" s="24">
        <v>-1.1873E-2</v>
      </c>
      <c r="G136" s="15"/>
      <c r="I136" s="55"/>
    </row>
    <row r="137" spans="1:9" x14ac:dyDescent="0.25">
      <c r="A137" s="12" t="s">
        <v>1669</v>
      </c>
      <c r="B137" s="30"/>
      <c r="C137" s="30" t="s">
        <v>1193</v>
      </c>
      <c r="D137" s="41">
        <v>-138600</v>
      </c>
      <c r="E137" s="23">
        <v>-857.52</v>
      </c>
      <c r="F137" s="24">
        <v>-1.4008E-2</v>
      </c>
      <c r="G137" s="15"/>
      <c r="I137" s="55"/>
    </row>
    <row r="138" spans="1:9" x14ac:dyDescent="0.25">
      <c r="A138" s="12" t="s">
        <v>1578</v>
      </c>
      <c r="B138" s="30"/>
      <c r="C138" s="30" t="s">
        <v>1169</v>
      </c>
      <c r="D138" s="41">
        <v>-731250</v>
      </c>
      <c r="E138" s="23">
        <v>-955.38</v>
      </c>
      <c r="F138" s="24">
        <v>-1.5606999999999999E-2</v>
      </c>
      <c r="G138" s="15"/>
      <c r="I138" s="55"/>
    </row>
    <row r="139" spans="1:9" x14ac:dyDescent="0.25">
      <c r="A139" s="12" t="s">
        <v>1675</v>
      </c>
      <c r="B139" s="30"/>
      <c r="C139" s="30" t="s">
        <v>1211</v>
      </c>
      <c r="D139" s="41">
        <v>-468000</v>
      </c>
      <c r="E139" s="23">
        <v>-986.54</v>
      </c>
      <c r="F139" s="24">
        <v>-1.6115999999999998E-2</v>
      </c>
      <c r="G139" s="15"/>
      <c r="I139" s="55"/>
    </row>
    <row r="140" spans="1:9" x14ac:dyDescent="0.25">
      <c r="A140" s="12" t="s">
        <v>1683</v>
      </c>
      <c r="B140" s="30"/>
      <c r="C140" s="30" t="s">
        <v>1154</v>
      </c>
      <c r="D140" s="41">
        <v>-154500</v>
      </c>
      <c r="E140" s="23">
        <v>-1000.31</v>
      </c>
      <c r="F140" s="24">
        <v>-1.6341000000000001E-2</v>
      </c>
      <c r="G140" s="15"/>
      <c r="I140" s="55"/>
    </row>
    <row r="141" spans="1:9" x14ac:dyDescent="0.25">
      <c r="A141" s="12" t="s">
        <v>1688</v>
      </c>
      <c r="B141" s="30"/>
      <c r="C141" s="30" t="s">
        <v>1169</v>
      </c>
      <c r="D141" s="41">
        <v>-299700</v>
      </c>
      <c r="E141" s="23">
        <v>-1201.5</v>
      </c>
      <c r="F141" s="24">
        <v>-1.9628E-2</v>
      </c>
      <c r="G141" s="15"/>
      <c r="I141" s="55"/>
    </row>
    <row r="142" spans="1:9" x14ac:dyDescent="0.25">
      <c r="A142" s="12" t="s">
        <v>1690</v>
      </c>
      <c r="B142" s="30"/>
      <c r="C142" s="30" t="s">
        <v>1154</v>
      </c>
      <c r="D142" s="41">
        <v>-125300</v>
      </c>
      <c r="E142" s="23">
        <v>-1259.6400000000001</v>
      </c>
      <c r="F142" s="24">
        <v>-2.0577000000000002E-2</v>
      </c>
      <c r="G142" s="15"/>
      <c r="I142" s="55"/>
    </row>
    <row r="143" spans="1:9" x14ac:dyDescent="0.25">
      <c r="A143" s="12" t="s">
        <v>1698</v>
      </c>
      <c r="B143" s="30"/>
      <c r="C143" s="30" t="s">
        <v>1151</v>
      </c>
      <c r="D143" s="41">
        <v>-51000</v>
      </c>
      <c r="E143" s="23">
        <v>-1467.53</v>
      </c>
      <c r="F143" s="24">
        <v>-2.3973000000000001E-2</v>
      </c>
      <c r="G143" s="15"/>
      <c r="I143" s="55"/>
    </row>
    <row r="144" spans="1:9" x14ac:dyDescent="0.25">
      <c r="A144" s="12" t="s">
        <v>1692</v>
      </c>
      <c r="B144" s="30"/>
      <c r="C144" s="30" t="s">
        <v>1169</v>
      </c>
      <c r="D144" s="41">
        <v>-87500</v>
      </c>
      <c r="E144" s="23">
        <v>-2278.06</v>
      </c>
      <c r="F144" s="24">
        <v>-3.7214999999999998E-2</v>
      </c>
      <c r="G144" s="15"/>
      <c r="I144" s="55"/>
    </row>
    <row r="145" spans="1:9" x14ac:dyDescent="0.25">
      <c r="A145" s="16" t="s">
        <v>126</v>
      </c>
      <c r="B145" s="31"/>
      <c r="C145" s="31"/>
      <c r="D145" s="17"/>
      <c r="E145" s="42">
        <v>-26833.759999999998</v>
      </c>
      <c r="F145" s="43">
        <v>-0.43833800000000001</v>
      </c>
      <c r="G145" s="20"/>
      <c r="I145" s="55"/>
    </row>
    <row r="146" spans="1:9" x14ac:dyDescent="0.25">
      <c r="A146" s="16" t="s">
        <v>2196</v>
      </c>
      <c r="B146" s="31"/>
      <c r="C146" s="31"/>
      <c r="D146" s="17"/>
      <c r="E146" s="61"/>
      <c r="F146" s="62"/>
      <c r="G146" s="20"/>
      <c r="I146" s="55"/>
    </row>
    <row r="147" spans="1:9" x14ac:dyDescent="0.25">
      <c r="A147" s="12" t="s">
        <v>2197</v>
      </c>
      <c r="B147" s="30">
        <v>6000011</v>
      </c>
      <c r="C147" s="30"/>
      <c r="D147" s="41">
        <v>-4075</v>
      </c>
      <c r="E147" s="23">
        <v>-3033.0225</v>
      </c>
      <c r="F147" s="24">
        <f t="shared" ref="F147:F154" si="0">+E147/$E$197</f>
        <v>-4.9548479960949618E-2</v>
      </c>
      <c r="G147" s="15"/>
      <c r="I147" s="55"/>
    </row>
    <row r="148" spans="1:9" x14ac:dyDescent="0.25">
      <c r="A148" s="12" t="s">
        <v>2198</v>
      </c>
      <c r="B148" s="30">
        <v>6000019</v>
      </c>
      <c r="C148" s="30"/>
      <c r="D148" s="41">
        <v>-2175</v>
      </c>
      <c r="E148" s="23">
        <v>-1643.19075</v>
      </c>
      <c r="F148" s="24">
        <f t="shared" si="0"/>
        <v>-2.6843719078375704E-2</v>
      </c>
      <c r="G148" s="15"/>
      <c r="I148" s="55"/>
    </row>
    <row r="149" spans="1:9" x14ac:dyDescent="0.25">
      <c r="A149" s="12" t="s">
        <v>2199</v>
      </c>
      <c r="B149" s="30">
        <v>6000018</v>
      </c>
      <c r="C149" s="30"/>
      <c r="D149" s="41">
        <v>-1770</v>
      </c>
      <c r="E149" s="23">
        <v>-1336.35</v>
      </c>
      <c r="F149" s="24">
        <f t="shared" si="0"/>
        <v>-2.1831064951155166E-2</v>
      </c>
      <c r="G149" s="15"/>
      <c r="I149" s="55"/>
    </row>
    <row r="150" spans="1:9" x14ac:dyDescent="0.25">
      <c r="A150" s="12" t="s">
        <v>2200</v>
      </c>
      <c r="B150" s="30">
        <v>6000014</v>
      </c>
      <c r="C150" s="30"/>
      <c r="D150" s="41">
        <v>-200</v>
      </c>
      <c r="E150" s="23">
        <v>-126.38200000000001</v>
      </c>
      <c r="F150" s="24">
        <f t="shared" si="0"/>
        <v>-2.0646190374205052E-3</v>
      </c>
      <c r="G150" s="15"/>
      <c r="I150" s="55"/>
    </row>
    <row r="151" spans="1:9" x14ac:dyDescent="0.25">
      <c r="A151" s="12" t="s">
        <v>2201</v>
      </c>
      <c r="B151" s="30">
        <v>6000016</v>
      </c>
      <c r="C151" s="30"/>
      <c r="D151" s="41">
        <v>-200</v>
      </c>
      <c r="E151" s="23">
        <v>-127.062</v>
      </c>
      <c r="F151" s="24">
        <f t="shared" si="0"/>
        <v>-2.075727747089967E-3</v>
      </c>
      <c r="G151" s="15"/>
      <c r="I151" s="55"/>
    </row>
    <row r="152" spans="1:9" x14ac:dyDescent="0.25">
      <c r="A152" s="12" t="s">
        <v>2202</v>
      </c>
      <c r="B152" s="30">
        <v>6000015</v>
      </c>
      <c r="C152" s="30"/>
      <c r="D152" s="13">
        <v>270</v>
      </c>
      <c r="E152" s="23">
        <v>200.96100000000001</v>
      </c>
      <c r="F152" s="24">
        <f t="shared" si="0"/>
        <v>3.2829667704187479E-3</v>
      </c>
      <c r="G152" s="15"/>
      <c r="I152" s="55"/>
    </row>
    <row r="153" spans="1:9" x14ac:dyDescent="0.25">
      <c r="A153" s="12" t="s">
        <v>2203</v>
      </c>
      <c r="B153" s="30">
        <v>6000017</v>
      </c>
      <c r="C153" s="30"/>
      <c r="D153" s="13">
        <v>200</v>
      </c>
      <c r="E153" s="23">
        <v>126.40600000000001</v>
      </c>
      <c r="F153" s="24">
        <f t="shared" si="0"/>
        <v>2.0650111095264862E-3</v>
      </c>
      <c r="G153" s="15"/>
      <c r="I153" s="55"/>
    </row>
    <row r="154" spans="1:9" x14ac:dyDescent="0.25">
      <c r="A154" s="12" t="s">
        <v>2204</v>
      </c>
      <c r="B154" s="30">
        <v>6000020</v>
      </c>
      <c r="C154" s="30"/>
      <c r="D154" s="13">
        <v>200</v>
      </c>
      <c r="E154" s="23">
        <v>125.908</v>
      </c>
      <c r="F154" s="24">
        <f t="shared" si="0"/>
        <v>2.0568756133273803E-3</v>
      </c>
      <c r="G154" s="15"/>
      <c r="I154" s="55"/>
    </row>
    <row r="155" spans="1:9" x14ac:dyDescent="0.25">
      <c r="A155" s="16" t="s">
        <v>126</v>
      </c>
      <c r="B155" s="31"/>
      <c r="C155" s="31"/>
      <c r="D155" s="17"/>
      <c r="E155" s="42">
        <f>SUM(E147:E154)</f>
        <v>-5812.7322499999982</v>
      </c>
      <c r="F155" s="43">
        <f>SUM(F147:F154)</f>
        <v>-9.4958757281718334E-2</v>
      </c>
      <c r="G155" s="15"/>
      <c r="I155" s="55"/>
    </row>
    <row r="156" spans="1:9" x14ac:dyDescent="0.25">
      <c r="A156" s="12"/>
      <c r="B156" s="30"/>
      <c r="C156" s="30"/>
      <c r="D156" s="13"/>
      <c r="E156" s="14"/>
      <c r="F156" s="15"/>
      <c r="G156" s="15"/>
      <c r="I156" s="55"/>
    </row>
    <row r="157" spans="1:9" x14ac:dyDescent="0.25">
      <c r="A157" s="21" t="s">
        <v>158</v>
      </c>
      <c r="B157" s="32"/>
      <c r="C157" s="32"/>
      <c r="D157" s="22"/>
      <c r="E157" s="44">
        <f>+E145+E155</f>
        <v>-32646.492249999996</v>
      </c>
      <c r="F157" s="45">
        <f>+F145+F155</f>
        <v>-0.53329675728171833</v>
      </c>
      <c r="G157" s="20"/>
      <c r="I157" s="55"/>
    </row>
    <row r="158" spans="1:9" x14ac:dyDescent="0.25">
      <c r="A158" s="12"/>
      <c r="B158" s="30"/>
      <c r="C158" s="30"/>
      <c r="D158" s="13"/>
      <c r="E158" s="14"/>
      <c r="F158" s="15"/>
      <c r="G158" s="15"/>
      <c r="I158" s="55"/>
    </row>
    <row r="159" spans="1:9" x14ac:dyDescent="0.25">
      <c r="A159" s="16" t="s">
        <v>211</v>
      </c>
      <c r="B159" s="30"/>
      <c r="C159" s="30"/>
      <c r="D159" s="13"/>
      <c r="E159" s="14"/>
      <c r="F159" s="15"/>
      <c r="G159" s="15"/>
      <c r="I159" s="55"/>
    </row>
    <row r="160" spans="1:9" x14ac:dyDescent="0.25">
      <c r="A160" s="16" t="s">
        <v>212</v>
      </c>
      <c r="B160" s="30"/>
      <c r="C160" s="30"/>
      <c r="D160" s="13"/>
      <c r="E160" s="14"/>
      <c r="F160" s="15"/>
      <c r="G160" s="15"/>
      <c r="I160" s="55"/>
    </row>
    <row r="161" spans="1:9" x14ac:dyDescent="0.25">
      <c r="A161" s="12" t="s">
        <v>2205</v>
      </c>
      <c r="B161" s="30" t="s">
        <v>2206</v>
      </c>
      <c r="C161" s="30" t="s">
        <v>218</v>
      </c>
      <c r="D161" s="13">
        <v>4500000</v>
      </c>
      <c r="E161" s="14">
        <v>4332.46</v>
      </c>
      <c r="F161" s="15">
        <v>7.0776000000000006E-2</v>
      </c>
      <c r="G161" s="15">
        <v>8.2946000000000006E-2</v>
      </c>
      <c r="I161" s="55"/>
    </row>
    <row r="162" spans="1:9" x14ac:dyDescent="0.25">
      <c r="A162" s="12" t="s">
        <v>2207</v>
      </c>
      <c r="B162" s="30" t="s">
        <v>2208</v>
      </c>
      <c r="C162" s="30" t="s">
        <v>218</v>
      </c>
      <c r="D162" s="13">
        <v>4000000</v>
      </c>
      <c r="E162" s="14">
        <v>3975.64</v>
      </c>
      <c r="F162" s="15">
        <v>6.4947000000000005E-2</v>
      </c>
      <c r="G162" s="15">
        <v>8.2683000000000006E-2</v>
      </c>
      <c r="I162" s="55"/>
    </row>
    <row r="163" spans="1:9" x14ac:dyDescent="0.25">
      <c r="A163" s="12" t="s">
        <v>1016</v>
      </c>
      <c r="B163" s="30" t="s">
        <v>1017</v>
      </c>
      <c r="C163" s="30" t="s">
        <v>218</v>
      </c>
      <c r="D163" s="13">
        <v>3000000</v>
      </c>
      <c r="E163" s="14">
        <v>2989.33</v>
      </c>
      <c r="F163" s="15">
        <v>4.8835000000000003E-2</v>
      </c>
      <c r="G163" s="15">
        <v>7.7799999999999994E-2</v>
      </c>
      <c r="I163" s="55"/>
    </row>
    <row r="164" spans="1:9" x14ac:dyDescent="0.25">
      <c r="A164" s="12" t="s">
        <v>2209</v>
      </c>
      <c r="B164" s="30" t="s">
        <v>2210</v>
      </c>
      <c r="C164" s="30" t="s">
        <v>218</v>
      </c>
      <c r="D164" s="13">
        <v>1500000</v>
      </c>
      <c r="E164" s="14">
        <v>1489.12</v>
      </c>
      <c r="F164" s="15">
        <v>2.4327000000000001E-2</v>
      </c>
      <c r="G164" s="15">
        <v>7.7850000000000003E-2</v>
      </c>
      <c r="I164" s="55"/>
    </row>
    <row r="165" spans="1:9" x14ac:dyDescent="0.25">
      <c r="A165" s="12" t="s">
        <v>2211</v>
      </c>
      <c r="B165" s="30" t="s">
        <v>2212</v>
      </c>
      <c r="C165" s="30" t="s">
        <v>218</v>
      </c>
      <c r="D165" s="13">
        <v>1000000</v>
      </c>
      <c r="E165" s="14">
        <v>993.61</v>
      </c>
      <c r="F165" s="15">
        <v>1.6232E-2</v>
      </c>
      <c r="G165" s="15">
        <v>8.1000000000000003E-2</v>
      </c>
      <c r="I165" s="55"/>
    </row>
    <row r="166" spans="1:9" x14ac:dyDescent="0.25">
      <c r="A166" s="12" t="s">
        <v>2213</v>
      </c>
      <c r="B166" s="30" t="s">
        <v>2214</v>
      </c>
      <c r="C166" s="30" t="s">
        <v>218</v>
      </c>
      <c r="D166" s="13">
        <v>1000000</v>
      </c>
      <c r="E166" s="14">
        <v>955.88</v>
      </c>
      <c r="F166" s="15">
        <v>1.5616E-2</v>
      </c>
      <c r="G166" s="15">
        <v>8.2199999999999995E-2</v>
      </c>
      <c r="I166" s="55"/>
    </row>
    <row r="167" spans="1:9" x14ac:dyDescent="0.25">
      <c r="A167" s="12" t="s">
        <v>2215</v>
      </c>
      <c r="B167" s="30" t="s">
        <v>2216</v>
      </c>
      <c r="C167" s="30" t="s">
        <v>218</v>
      </c>
      <c r="D167" s="13">
        <v>500000</v>
      </c>
      <c r="E167" s="14">
        <v>498.24</v>
      </c>
      <c r="F167" s="15">
        <v>8.1390000000000004E-3</v>
      </c>
      <c r="G167" s="15">
        <v>8.09E-2</v>
      </c>
      <c r="I167" s="55"/>
    </row>
    <row r="168" spans="1:9" x14ac:dyDescent="0.25">
      <c r="A168" s="12" t="s">
        <v>968</v>
      </c>
      <c r="B168" s="30" t="s">
        <v>969</v>
      </c>
      <c r="C168" s="30" t="s">
        <v>218</v>
      </c>
      <c r="D168" s="13">
        <v>500000</v>
      </c>
      <c r="E168" s="14">
        <v>496.37</v>
      </c>
      <c r="F168" s="15">
        <v>8.1089999999999999E-3</v>
      </c>
      <c r="G168" s="15">
        <v>7.7799999999999994E-2</v>
      </c>
      <c r="I168" s="55"/>
    </row>
    <row r="169" spans="1:9" x14ac:dyDescent="0.25">
      <c r="A169" s="16" t="s">
        <v>126</v>
      </c>
      <c r="B169" s="31"/>
      <c r="C169" s="31"/>
      <c r="D169" s="17"/>
      <c r="E169" s="37">
        <v>15730.65</v>
      </c>
      <c r="F169" s="38">
        <v>0.25697599999999998</v>
      </c>
      <c r="G169" s="20"/>
      <c r="I169" s="55"/>
    </row>
    <row r="170" spans="1:9" x14ac:dyDescent="0.25">
      <c r="A170" s="12"/>
      <c r="B170" s="30"/>
      <c r="C170" s="30"/>
      <c r="D170" s="13"/>
      <c r="E170" s="14"/>
      <c r="F170" s="15"/>
      <c r="G170" s="15"/>
      <c r="I170" s="55"/>
    </row>
    <row r="171" spans="1:9" x14ac:dyDescent="0.25">
      <c r="A171" s="16" t="s">
        <v>296</v>
      </c>
      <c r="B171" s="30"/>
      <c r="C171" s="30"/>
      <c r="D171" s="13"/>
      <c r="E171" s="14"/>
      <c r="F171" s="15"/>
      <c r="G171" s="15"/>
      <c r="I171" s="55"/>
    </row>
    <row r="172" spans="1:9" x14ac:dyDescent="0.25">
      <c r="A172" s="12" t="s">
        <v>672</v>
      </c>
      <c r="B172" s="30" t="s">
        <v>673</v>
      </c>
      <c r="C172" s="30" t="s">
        <v>123</v>
      </c>
      <c r="D172" s="13">
        <v>10000000</v>
      </c>
      <c r="E172" s="14">
        <v>10088.65</v>
      </c>
      <c r="F172" s="15">
        <v>0.16481199999999999</v>
      </c>
      <c r="G172" s="15">
        <v>7.2116320329999997E-2</v>
      </c>
      <c r="I172" s="55"/>
    </row>
    <row r="173" spans="1:9" x14ac:dyDescent="0.25">
      <c r="A173" s="16" t="s">
        <v>126</v>
      </c>
      <c r="B173" s="31"/>
      <c r="C173" s="31"/>
      <c r="D173" s="17"/>
      <c r="E173" s="37">
        <v>10088.65</v>
      </c>
      <c r="F173" s="38">
        <v>0.16481100000000001</v>
      </c>
      <c r="G173" s="20"/>
      <c r="I173" s="55"/>
    </row>
    <row r="174" spans="1:9" x14ac:dyDescent="0.25">
      <c r="A174" s="12"/>
      <c r="B174" s="30"/>
      <c r="C174" s="30"/>
      <c r="D174" s="13"/>
      <c r="E174" s="14"/>
      <c r="F174" s="15"/>
      <c r="G174" s="15"/>
      <c r="I174" s="55"/>
    </row>
    <row r="175" spans="1:9" x14ac:dyDescent="0.25">
      <c r="A175" s="16" t="s">
        <v>299</v>
      </c>
      <c r="B175" s="30"/>
      <c r="C175" s="30"/>
      <c r="D175" s="13"/>
      <c r="E175" s="14"/>
      <c r="F175" s="15"/>
      <c r="G175" s="15"/>
      <c r="I175" s="55"/>
    </row>
    <row r="176" spans="1:9" x14ac:dyDescent="0.25">
      <c r="A176" s="16" t="s">
        <v>126</v>
      </c>
      <c r="B176" s="30"/>
      <c r="C176" s="30"/>
      <c r="D176" s="13"/>
      <c r="E176" s="39" t="s">
        <v>118</v>
      </c>
      <c r="F176" s="40" t="s">
        <v>118</v>
      </c>
      <c r="G176" s="15"/>
      <c r="I176" s="55"/>
    </row>
    <row r="177" spans="1:9" x14ac:dyDescent="0.25">
      <c r="A177" s="12"/>
      <c r="B177" s="30"/>
      <c r="C177" s="30"/>
      <c r="D177" s="13"/>
      <c r="E177" s="14"/>
      <c r="F177" s="15"/>
      <c r="G177" s="15"/>
      <c r="I177" s="55"/>
    </row>
    <row r="178" spans="1:9" x14ac:dyDescent="0.25">
      <c r="A178" s="16" t="s">
        <v>300</v>
      </c>
      <c r="B178" s="30"/>
      <c r="C178" s="30"/>
      <c r="D178" s="13"/>
      <c r="E178" s="14"/>
      <c r="F178" s="15"/>
      <c r="G178" s="15"/>
      <c r="I178" s="55"/>
    </row>
    <row r="179" spans="1:9" x14ac:dyDescent="0.25">
      <c r="A179" s="16" t="s">
        <v>126</v>
      </c>
      <c r="B179" s="30"/>
      <c r="C179" s="30"/>
      <c r="D179" s="13"/>
      <c r="E179" s="39" t="s">
        <v>118</v>
      </c>
      <c r="F179" s="40" t="s">
        <v>118</v>
      </c>
      <c r="G179" s="15"/>
      <c r="I179" s="55"/>
    </row>
    <row r="180" spans="1:9" x14ac:dyDescent="0.25">
      <c r="A180" s="12"/>
      <c r="B180" s="30"/>
      <c r="C180" s="30"/>
      <c r="D180" s="13"/>
      <c r="E180" s="14"/>
      <c r="F180" s="15"/>
      <c r="G180" s="15"/>
      <c r="I180" s="55"/>
    </row>
    <row r="181" spans="1:9" x14ac:dyDescent="0.25">
      <c r="A181" s="21" t="s">
        <v>158</v>
      </c>
      <c r="B181" s="32"/>
      <c r="C181" s="32"/>
      <c r="D181" s="22"/>
      <c r="E181" s="18">
        <v>25819.3</v>
      </c>
      <c r="F181" s="19">
        <v>0.421792</v>
      </c>
      <c r="G181" s="20"/>
      <c r="I181" s="55"/>
    </row>
    <row r="182" spans="1:9" x14ac:dyDescent="0.25">
      <c r="A182" s="16"/>
      <c r="B182" s="31"/>
      <c r="C182" s="31"/>
      <c r="D182" s="17"/>
      <c r="E182" s="46"/>
      <c r="F182" s="20"/>
      <c r="G182" s="20"/>
      <c r="I182" s="55"/>
    </row>
    <row r="183" spans="1:9" x14ac:dyDescent="0.25">
      <c r="A183" s="16" t="s">
        <v>2217</v>
      </c>
      <c r="B183" s="31"/>
      <c r="C183" s="31"/>
      <c r="D183" s="17"/>
      <c r="E183" s="46"/>
      <c r="F183" s="20"/>
      <c r="G183" s="20"/>
      <c r="I183" s="55"/>
    </row>
    <row r="184" spans="1:9" x14ac:dyDescent="0.25">
      <c r="A184" s="16" t="s">
        <v>2218</v>
      </c>
      <c r="B184" s="31"/>
      <c r="C184" s="31"/>
      <c r="D184" s="17"/>
      <c r="E184" s="46"/>
      <c r="F184" s="20"/>
      <c r="G184" s="63"/>
      <c r="I184" s="55"/>
    </row>
    <row r="185" spans="1:9" x14ac:dyDescent="0.25">
      <c r="A185" s="12" t="s">
        <v>2219</v>
      </c>
      <c r="B185" s="30" t="s">
        <v>2220</v>
      </c>
      <c r="C185" s="31"/>
      <c r="D185" s="13">
        <v>7750</v>
      </c>
      <c r="E185" s="64">
        <v>5658.9724999999999</v>
      </c>
      <c r="F185" s="65">
        <f>+E185/E197</f>
        <v>9.2446886073484433E-2</v>
      </c>
      <c r="G185" s="63"/>
      <c r="I185" s="55"/>
    </row>
    <row r="186" spans="1:9" x14ac:dyDescent="0.25">
      <c r="A186" s="16" t="s">
        <v>126</v>
      </c>
      <c r="B186" s="31"/>
      <c r="C186" s="31"/>
      <c r="D186" s="17"/>
      <c r="E186" s="37">
        <f>SUM(E185)</f>
        <v>5658.9724999999999</v>
      </c>
      <c r="F186" s="38">
        <f>SUM(F185)</f>
        <v>9.2446886073484433E-2</v>
      </c>
      <c r="G186" s="15"/>
      <c r="I186" s="55"/>
    </row>
    <row r="187" spans="1:9" x14ac:dyDescent="0.25">
      <c r="A187" s="16"/>
      <c r="B187" s="31"/>
      <c r="C187" s="31"/>
      <c r="D187" s="17"/>
      <c r="E187" s="46"/>
      <c r="F187" s="20"/>
      <c r="G187" s="20"/>
      <c r="I187" s="55"/>
    </row>
    <row r="188" spans="1:9" x14ac:dyDescent="0.25">
      <c r="A188" s="21" t="s">
        <v>158</v>
      </c>
      <c r="B188" s="32"/>
      <c r="C188" s="32"/>
      <c r="D188" s="22"/>
      <c r="E188" s="18">
        <f>+E186</f>
        <v>5658.9724999999999</v>
      </c>
      <c r="F188" s="38">
        <f>+F186</f>
        <v>9.2446886073484433E-2</v>
      </c>
      <c r="G188" s="20"/>
      <c r="I188" s="55"/>
    </row>
    <row r="189" spans="1:9" x14ac:dyDescent="0.25">
      <c r="A189" s="12"/>
      <c r="B189" s="30"/>
      <c r="C189" s="30"/>
      <c r="D189" s="13"/>
      <c r="E189" s="14"/>
      <c r="F189" s="15"/>
      <c r="G189" s="15"/>
      <c r="I189" s="55"/>
    </row>
    <row r="190" spans="1:9" x14ac:dyDescent="0.25">
      <c r="A190" s="16" t="s">
        <v>162</v>
      </c>
      <c r="B190" s="30"/>
      <c r="C190" s="30"/>
      <c r="D190" s="13"/>
      <c r="E190" s="14"/>
      <c r="F190" s="15"/>
      <c r="G190" s="15"/>
      <c r="I190" s="55"/>
    </row>
    <row r="191" spans="1:9" x14ac:dyDescent="0.25">
      <c r="A191" s="12" t="s">
        <v>163</v>
      </c>
      <c r="B191" s="30"/>
      <c r="C191" s="30"/>
      <c r="D191" s="13"/>
      <c r="E191" s="14">
        <v>1833.98</v>
      </c>
      <c r="F191" s="15">
        <v>2.9960000000000001E-2</v>
      </c>
      <c r="G191" s="15">
        <v>6.7793000000000006E-2</v>
      </c>
      <c r="I191" s="55"/>
    </row>
    <row r="192" spans="1:9" x14ac:dyDescent="0.25">
      <c r="A192" s="16" t="s">
        <v>126</v>
      </c>
      <c r="B192" s="31"/>
      <c r="C192" s="31"/>
      <c r="D192" s="17"/>
      <c r="E192" s="37">
        <v>1833.98</v>
      </c>
      <c r="F192" s="38">
        <v>2.9960000000000001E-2</v>
      </c>
      <c r="G192" s="20"/>
      <c r="I192" s="55"/>
    </row>
    <row r="193" spans="1:9" x14ac:dyDescent="0.25">
      <c r="A193" s="12"/>
      <c r="B193" s="30"/>
      <c r="C193" s="30"/>
      <c r="D193" s="13"/>
      <c r="E193" s="14"/>
      <c r="F193" s="15"/>
      <c r="G193" s="15"/>
      <c r="I193" s="55"/>
    </row>
    <row r="194" spans="1:9" x14ac:dyDescent="0.25">
      <c r="A194" s="21" t="s">
        <v>158</v>
      </c>
      <c r="B194" s="32"/>
      <c r="C194" s="32"/>
      <c r="D194" s="22"/>
      <c r="E194" s="18">
        <v>1833.98</v>
      </c>
      <c r="F194" s="19">
        <v>2.9960000000000001E-2</v>
      </c>
      <c r="G194" s="20"/>
      <c r="I194" s="55"/>
    </row>
    <row r="195" spans="1:9" x14ac:dyDescent="0.25">
      <c r="A195" s="12" t="s">
        <v>164</v>
      </c>
      <c r="B195" s="30"/>
      <c r="C195" s="30"/>
      <c r="D195" s="13"/>
      <c r="E195" s="14">
        <v>495.08142240000001</v>
      </c>
      <c r="F195" s="15">
        <v>8.0870000000000004E-3</v>
      </c>
      <c r="G195" s="15"/>
      <c r="I195" s="55"/>
    </row>
    <row r="196" spans="1:9" x14ac:dyDescent="0.25">
      <c r="A196" s="12" t="s">
        <v>165</v>
      </c>
      <c r="B196" s="30"/>
      <c r="C196" s="30"/>
      <c r="D196" s="13"/>
      <c r="E196" s="14">
        <v>774.0660775999786</v>
      </c>
      <c r="F196" s="15">
        <f>E196/E197</f>
        <v>1.2645404883878511E-2</v>
      </c>
      <c r="G196" s="15">
        <v>6.7793000000000006E-2</v>
      </c>
      <c r="I196" s="55"/>
    </row>
    <row r="197" spans="1:9" x14ac:dyDescent="0.25">
      <c r="A197" s="25" t="s">
        <v>166</v>
      </c>
      <c r="B197" s="33"/>
      <c r="C197" s="33"/>
      <c r="D197" s="26"/>
      <c r="E197" s="27">
        <v>61213.23</v>
      </c>
      <c r="F197" s="28">
        <v>1</v>
      </c>
      <c r="G197" s="28"/>
      <c r="I197" s="55"/>
    </row>
    <row r="198" spans="1:9" x14ac:dyDescent="0.25">
      <c r="I198" s="55"/>
    </row>
    <row r="199" spans="1:9" x14ac:dyDescent="0.25">
      <c r="A199" s="1" t="s">
        <v>1759</v>
      </c>
      <c r="E199" s="55"/>
      <c r="I199" s="55"/>
    </row>
    <row r="200" spans="1:9" x14ac:dyDescent="0.25">
      <c r="A200" s="1" t="s">
        <v>168</v>
      </c>
      <c r="E200" s="55"/>
      <c r="F200" s="55"/>
      <c r="I200" s="55"/>
    </row>
    <row r="201" spans="1:9" x14ac:dyDescent="0.25">
      <c r="I201" s="55"/>
    </row>
    <row r="202" spans="1:9" x14ac:dyDescent="0.25">
      <c r="A202" s="1" t="s">
        <v>169</v>
      </c>
      <c r="I202" s="55"/>
    </row>
    <row r="203" spans="1:9" x14ac:dyDescent="0.25">
      <c r="A203" s="47" t="s">
        <v>170</v>
      </c>
      <c r="B203" s="34" t="s">
        <v>118</v>
      </c>
      <c r="I203" s="55"/>
    </row>
    <row r="204" spans="1:9" x14ac:dyDescent="0.25">
      <c r="A204" t="s">
        <v>171</v>
      </c>
      <c r="I204" s="55"/>
    </row>
    <row r="205" spans="1:9" x14ac:dyDescent="0.25">
      <c r="A205" t="s">
        <v>172</v>
      </c>
      <c r="B205" t="s">
        <v>173</v>
      </c>
      <c r="C205" t="s">
        <v>173</v>
      </c>
      <c r="I205" s="55"/>
    </row>
    <row r="206" spans="1:9" x14ac:dyDescent="0.25">
      <c r="B206" s="48">
        <v>45260</v>
      </c>
      <c r="C206" s="48">
        <v>45289</v>
      </c>
      <c r="I206" s="55"/>
    </row>
    <row r="207" spans="1:9" x14ac:dyDescent="0.25">
      <c r="A207" t="s">
        <v>687</v>
      </c>
      <c r="B207">
        <v>10.303100000000001</v>
      </c>
      <c r="C207">
        <v>10.3688</v>
      </c>
      <c r="I207" s="55"/>
    </row>
    <row r="208" spans="1:9" x14ac:dyDescent="0.25">
      <c r="A208" t="s">
        <v>178</v>
      </c>
      <c r="B208">
        <v>10.303100000000001</v>
      </c>
      <c r="C208">
        <v>10.3688</v>
      </c>
      <c r="I208" s="55"/>
    </row>
    <row r="209" spans="1:9" x14ac:dyDescent="0.25">
      <c r="A209" t="s">
        <v>688</v>
      </c>
      <c r="B209">
        <v>10.2883</v>
      </c>
      <c r="C209">
        <v>10.351100000000001</v>
      </c>
      <c r="I209" s="55"/>
    </row>
    <row r="210" spans="1:9" x14ac:dyDescent="0.25">
      <c r="A210" t="s">
        <v>652</v>
      </c>
      <c r="B210">
        <v>10.2883</v>
      </c>
      <c r="C210">
        <v>10.351100000000001</v>
      </c>
      <c r="I210" s="55"/>
    </row>
    <row r="211" spans="1:9" x14ac:dyDescent="0.25">
      <c r="I211" s="55"/>
    </row>
    <row r="212" spans="1:9" x14ac:dyDescent="0.25">
      <c r="A212" t="s">
        <v>188</v>
      </c>
      <c r="B212" s="34" t="s">
        <v>118</v>
      </c>
      <c r="I212" s="55"/>
    </row>
    <row r="213" spans="1:9" x14ac:dyDescent="0.25">
      <c r="A213" t="s">
        <v>189</v>
      </c>
      <c r="B213" s="34" t="s">
        <v>118</v>
      </c>
      <c r="I213" s="55"/>
    </row>
    <row r="214" spans="1:9" ht="30" customHeight="1" x14ac:dyDescent="0.25">
      <c r="A214" s="47" t="s">
        <v>190</v>
      </c>
      <c r="B214" s="34" t="s">
        <v>118</v>
      </c>
      <c r="I214" s="55"/>
    </row>
    <row r="215" spans="1:9" ht="30" customHeight="1" x14ac:dyDescent="0.25">
      <c r="A215" s="47" t="s">
        <v>191</v>
      </c>
      <c r="B215" s="34" t="s">
        <v>118</v>
      </c>
      <c r="I215" s="55"/>
    </row>
    <row r="216" spans="1:9" x14ac:dyDescent="0.25">
      <c r="A216" t="s">
        <v>1760</v>
      </c>
      <c r="B216" s="49">
        <v>3.2125662447359238</v>
      </c>
      <c r="I216" s="55"/>
    </row>
    <row r="217" spans="1:9" ht="45" customHeight="1" x14ac:dyDescent="0.25">
      <c r="A217" s="47" t="s">
        <v>193</v>
      </c>
      <c r="B217" s="66">
        <f>SUM(E152:E154)</f>
        <v>453.27500000000003</v>
      </c>
      <c r="I217" s="55"/>
    </row>
    <row r="218" spans="1:9" ht="30" customHeight="1" x14ac:dyDescent="0.25">
      <c r="A218" s="47" t="s">
        <v>194</v>
      </c>
      <c r="B218" s="34" t="s">
        <v>118</v>
      </c>
    </row>
    <row r="219" spans="1:9" ht="30" customHeight="1" x14ac:dyDescent="0.25">
      <c r="A219" s="47" t="s">
        <v>195</v>
      </c>
      <c r="B219" s="34" t="s">
        <v>118</v>
      </c>
    </row>
    <row r="220" spans="1:9" x14ac:dyDescent="0.25">
      <c r="A220" t="s">
        <v>196</v>
      </c>
      <c r="B220" s="34" t="s">
        <v>118</v>
      </c>
    </row>
    <row r="221" spans="1:9" x14ac:dyDescent="0.25">
      <c r="A221" t="s">
        <v>197</v>
      </c>
      <c r="B221" s="34" t="s">
        <v>118</v>
      </c>
    </row>
    <row r="223" spans="1:9" ht="69.95" customHeight="1" x14ac:dyDescent="0.25">
      <c r="A223" s="72" t="s">
        <v>207</v>
      </c>
      <c r="B223" s="72" t="s">
        <v>208</v>
      </c>
      <c r="C223" s="72" t="s">
        <v>5</v>
      </c>
      <c r="D223" s="72" t="s">
        <v>6</v>
      </c>
    </row>
    <row r="224" spans="1:9" ht="69.95" customHeight="1" x14ac:dyDescent="0.25">
      <c r="A224" s="72" t="s">
        <v>2221</v>
      </c>
      <c r="B224" s="72"/>
      <c r="C224" s="72" t="s">
        <v>72</v>
      </c>
      <c r="D224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H146"/>
  <sheetViews>
    <sheetView showGridLines="0" workbookViewId="0">
      <pane ySplit="4" topLeftCell="A83" activePane="bottomLeft" state="frozen"/>
      <selection pane="bottomLeft" activeCell="B112" sqref="B112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4" t="s">
        <v>2222</v>
      </c>
      <c r="B1" s="75"/>
      <c r="C1" s="75"/>
      <c r="D1" s="75"/>
      <c r="E1" s="75"/>
      <c r="F1" s="75"/>
      <c r="G1" s="76"/>
      <c r="H1" s="51" t="str">
        <f>HYPERLINK("[EDEL_Portfolio Monthly Notes 31-Dec-2023.xlsx]Index!A1","Index")</f>
        <v>Index</v>
      </c>
    </row>
    <row r="2" spans="1:8" ht="19.5" customHeight="1" x14ac:dyDescent="0.25">
      <c r="A2" s="74" t="s">
        <v>2223</v>
      </c>
      <c r="B2" s="75"/>
      <c r="C2" s="75"/>
      <c r="D2" s="75"/>
      <c r="E2" s="75"/>
      <c r="F2" s="75"/>
      <c r="G2" s="76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1148</v>
      </c>
      <c r="B7" s="30"/>
      <c r="C7" s="30"/>
      <c r="D7" s="13"/>
      <c r="E7" s="14"/>
      <c r="F7" s="15"/>
      <c r="G7" s="15"/>
    </row>
    <row r="8" spans="1:8" x14ac:dyDescent="0.25">
      <c r="A8" s="12" t="s">
        <v>1184</v>
      </c>
      <c r="B8" s="30" t="s">
        <v>1185</v>
      </c>
      <c r="C8" s="30" t="s">
        <v>1154</v>
      </c>
      <c r="D8" s="13">
        <v>370517</v>
      </c>
      <c r="E8" s="14">
        <v>6333.06</v>
      </c>
      <c r="F8" s="15">
        <v>4.6699999999999998E-2</v>
      </c>
      <c r="G8" s="15"/>
    </row>
    <row r="9" spans="1:8" x14ac:dyDescent="0.25">
      <c r="A9" s="12" t="s">
        <v>1825</v>
      </c>
      <c r="B9" s="30" t="s">
        <v>1826</v>
      </c>
      <c r="C9" s="30" t="s">
        <v>1208</v>
      </c>
      <c r="D9" s="13">
        <v>55456</v>
      </c>
      <c r="E9" s="14">
        <v>4097.87</v>
      </c>
      <c r="F9" s="15">
        <v>3.0200000000000001E-2</v>
      </c>
      <c r="G9" s="15"/>
    </row>
    <row r="10" spans="1:8" x14ac:dyDescent="0.25">
      <c r="A10" s="12" t="s">
        <v>1271</v>
      </c>
      <c r="B10" s="30" t="s">
        <v>1272</v>
      </c>
      <c r="C10" s="30" t="s">
        <v>1208</v>
      </c>
      <c r="D10" s="13">
        <v>65190</v>
      </c>
      <c r="E10" s="14">
        <v>4090.28</v>
      </c>
      <c r="F10" s="15">
        <v>3.0200000000000001E-2</v>
      </c>
      <c r="G10" s="15"/>
    </row>
    <row r="11" spans="1:8" x14ac:dyDescent="0.25">
      <c r="A11" s="12" t="s">
        <v>1173</v>
      </c>
      <c r="B11" s="30" t="s">
        <v>1174</v>
      </c>
      <c r="C11" s="30" t="s">
        <v>1154</v>
      </c>
      <c r="D11" s="13">
        <v>401353</v>
      </c>
      <c r="E11" s="14">
        <v>3999.88</v>
      </c>
      <c r="F11" s="15">
        <v>2.9499999999999998E-2</v>
      </c>
      <c r="G11" s="15"/>
    </row>
    <row r="12" spans="1:8" x14ac:dyDescent="0.25">
      <c r="A12" s="12" t="s">
        <v>1447</v>
      </c>
      <c r="B12" s="30" t="s">
        <v>1448</v>
      </c>
      <c r="C12" s="30" t="s">
        <v>1449</v>
      </c>
      <c r="D12" s="13">
        <v>107777</v>
      </c>
      <c r="E12" s="14">
        <v>3800.22</v>
      </c>
      <c r="F12" s="15">
        <v>2.8000000000000001E-2</v>
      </c>
      <c r="G12" s="15"/>
    </row>
    <row r="13" spans="1:8" x14ac:dyDescent="0.25">
      <c r="A13" s="12" t="s">
        <v>1219</v>
      </c>
      <c r="B13" s="30" t="s">
        <v>1220</v>
      </c>
      <c r="C13" s="30" t="s">
        <v>1221</v>
      </c>
      <c r="D13" s="13">
        <v>905041</v>
      </c>
      <c r="E13" s="14">
        <v>2816.04</v>
      </c>
      <c r="F13" s="15">
        <v>2.0799999999999999E-2</v>
      </c>
      <c r="G13" s="15"/>
    </row>
    <row r="14" spans="1:8" x14ac:dyDescent="0.25">
      <c r="A14" s="12" t="s">
        <v>1896</v>
      </c>
      <c r="B14" s="30" t="s">
        <v>1897</v>
      </c>
      <c r="C14" s="30" t="s">
        <v>1266</v>
      </c>
      <c r="D14" s="13">
        <v>89560</v>
      </c>
      <c r="E14" s="14">
        <v>2808.06</v>
      </c>
      <c r="F14" s="15">
        <v>2.07E-2</v>
      </c>
      <c r="G14" s="15"/>
    </row>
    <row r="15" spans="1:8" x14ac:dyDescent="0.25">
      <c r="A15" s="12" t="s">
        <v>1888</v>
      </c>
      <c r="B15" s="30" t="s">
        <v>1889</v>
      </c>
      <c r="C15" s="30" t="s">
        <v>1280</v>
      </c>
      <c r="D15" s="13">
        <v>72445</v>
      </c>
      <c r="E15" s="14">
        <v>2354.06</v>
      </c>
      <c r="F15" s="15">
        <v>1.7399999999999999E-2</v>
      </c>
      <c r="G15" s="15"/>
    </row>
    <row r="16" spans="1:8" x14ac:dyDescent="0.25">
      <c r="A16" s="12" t="s">
        <v>1860</v>
      </c>
      <c r="B16" s="30" t="s">
        <v>1861</v>
      </c>
      <c r="C16" s="30" t="s">
        <v>1166</v>
      </c>
      <c r="D16" s="13">
        <v>32836</v>
      </c>
      <c r="E16" s="14">
        <v>2231.9499999999998</v>
      </c>
      <c r="F16" s="15">
        <v>1.6500000000000001E-2</v>
      </c>
      <c r="G16" s="15"/>
    </row>
    <row r="17" spans="1:7" x14ac:dyDescent="0.25">
      <c r="A17" s="12" t="s">
        <v>1164</v>
      </c>
      <c r="B17" s="30" t="s">
        <v>1165</v>
      </c>
      <c r="C17" s="30" t="s">
        <v>1166</v>
      </c>
      <c r="D17" s="13">
        <v>277251</v>
      </c>
      <c r="E17" s="14">
        <v>2162.42</v>
      </c>
      <c r="F17" s="15">
        <v>1.5900000000000001E-2</v>
      </c>
      <c r="G17" s="15"/>
    </row>
    <row r="18" spans="1:7" x14ac:dyDescent="0.25">
      <c r="A18" s="12" t="s">
        <v>1322</v>
      </c>
      <c r="B18" s="30" t="s">
        <v>1323</v>
      </c>
      <c r="C18" s="30" t="s">
        <v>1208</v>
      </c>
      <c r="D18" s="13">
        <v>34317</v>
      </c>
      <c r="E18" s="14">
        <v>2160.2399999999998</v>
      </c>
      <c r="F18" s="15">
        <v>1.5900000000000001E-2</v>
      </c>
      <c r="G18" s="15"/>
    </row>
    <row r="19" spans="1:7" x14ac:dyDescent="0.25">
      <c r="A19" s="12" t="s">
        <v>1250</v>
      </c>
      <c r="B19" s="30" t="s">
        <v>1251</v>
      </c>
      <c r="C19" s="30" t="s">
        <v>1252</v>
      </c>
      <c r="D19" s="13">
        <v>571989</v>
      </c>
      <c r="E19" s="14">
        <v>2150.6799999999998</v>
      </c>
      <c r="F19" s="15">
        <v>1.5900000000000001E-2</v>
      </c>
      <c r="G19" s="15"/>
    </row>
    <row r="20" spans="1:7" x14ac:dyDescent="0.25">
      <c r="A20" s="12" t="s">
        <v>1894</v>
      </c>
      <c r="B20" s="30" t="s">
        <v>1895</v>
      </c>
      <c r="C20" s="30" t="s">
        <v>1473</v>
      </c>
      <c r="D20" s="13">
        <v>384069</v>
      </c>
      <c r="E20" s="14">
        <v>2097.4</v>
      </c>
      <c r="F20" s="15">
        <v>1.55E-2</v>
      </c>
      <c r="G20" s="15"/>
    </row>
    <row r="21" spans="1:7" x14ac:dyDescent="0.25">
      <c r="A21" s="12" t="s">
        <v>1199</v>
      </c>
      <c r="B21" s="30" t="s">
        <v>1200</v>
      </c>
      <c r="C21" s="30" t="s">
        <v>1154</v>
      </c>
      <c r="D21" s="13">
        <v>188968</v>
      </c>
      <c r="E21" s="14">
        <v>2082.9899999999998</v>
      </c>
      <c r="F21" s="15">
        <v>1.54E-2</v>
      </c>
      <c r="G21" s="15"/>
    </row>
    <row r="22" spans="1:7" x14ac:dyDescent="0.25">
      <c r="A22" s="12" t="s">
        <v>1926</v>
      </c>
      <c r="B22" s="30" t="s">
        <v>1927</v>
      </c>
      <c r="C22" s="30" t="s">
        <v>1234</v>
      </c>
      <c r="D22" s="13">
        <v>123347</v>
      </c>
      <c r="E22" s="14">
        <v>2045.4</v>
      </c>
      <c r="F22" s="15">
        <v>1.5100000000000001E-2</v>
      </c>
      <c r="G22" s="15"/>
    </row>
    <row r="23" spans="1:7" x14ac:dyDescent="0.25">
      <c r="A23" s="12" t="s">
        <v>1283</v>
      </c>
      <c r="B23" s="30" t="s">
        <v>1284</v>
      </c>
      <c r="C23" s="30" t="s">
        <v>1237</v>
      </c>
      <c r="D23" s="13">
        <v>27646</v>
      </c>
      <c r="E23" s="14">
        <v>2025.83</v>
      </c>
      <c r="F23" s="15">
        <v>1.49E-2</v>
      </c>
      <c r="G23" s="15"/>
    </row>
    <row r="24" spans="1:7" x14ac:dyDescent="0.25">
      <c r="A24" s="12" t="s">
        <v>1167</v>
      </c>
      <c r="B24" s="30" t="s">
        <v>1168</v>
      </c>
      <c r="C24" s="30" t="s">
        <v>1169</v>
      </c>
      <c r="D24" s="13">
        <v>77898</v>
      </c>
      <c r="E24" s="14">
        <v>2013.62</v>
      </c>
      <c r="F24" s="15">
        <v>1.4800000000000001E-2</v>
      </c>
      <c r="G24" s="15"/>
    </row>
    <row r="25" spans="1:7" x14ac:dyDescent="0.25">
      <c r="A25" s="12" t="s">
        <v>1308</v>
      </c>
      <c r="B25" s="30" t="s">
        <v>1309</v>
      </c>
      <c r="C25" s="30" t="s">
        <v>1166</v>
      </c>
      <c r="D25" s="13">
        <v>99245</v>
      </c>
      <c r="E25" s="14">
        <v>2010.51</v>
      </c>
      <c r="F25" s="15">
        <v>1.4800000000000001E-2</v>
      </c>
      <c r="G25" s="15"/>
    </row>
    <row r="26" spans="1:7" x14ac:dyDescent="0.25">
      <c r="A26" s="12" t="s">
        <v>1345</v>
      </c>
      <c r="B26" s="30" t="s">
        <v>1346</v>
      </c>
      <c r="C26" s="30" t="s">
        <v>1347</v>
      </c>
      <c r="D26" s="13">
        <v>65738</v>
      </c>
      <c r="E26" s="14">
        <v>2008.26</v>
      </c>
      <c r="F26" s="15">
        <v>1.4800000000000001E-2</v>
      </c>
      <c r="G26" s="15"/>
    </row>
    <row r="27" spans="1:7" x14ac:dyDescent="0.25">
      <c r="A27" s="12" t="s">
        <v>1216</v>
      </c>
      <c r="B27" s="30" t="s">
        <v>1217</v>
      </c>
      <c r="C27" s="30" t="s">
        <v>1218</v>
      </c>
      <c r="D27" s="13">
        <v>424897</v>
      </c>
      <c r="E27" s="14">
        <v>1963.45</v>
      </c>
      <c r="F27" s="15">
        <v>1.4500000000000001E-2</v>
      </c>
      <c r="G27" s="15"/>
    </row>
    <row r="28" spans="1:7" x14ac:dyDescent="0.25">
      <c r="A28" s="12" t="s">
        <v>1817</v>
      </c>
      <c r="B28" s="30" t="s">
        <v>1818</v>
      </c>
      <c r="C28" s="30" t="s">
        <v>1259</v>
      </c>
      <c r="D28" s="13">
        <v>18638</v>
      </c>
      <c r="E28" s="14">
        <v>1957.56</v>
      </c>
      <c r="F28" s="15">
        <v>1.44E-2</v>
      </c>
      <c r="G28" s="15"/>
    </row>
    <row r="29" spans="1:7" x14ac:dyDescent="0.25">
      <c r="A29" s="12" t="s">
        <v>1289</v>
      </c>
      <c r="B29" s="30" t="s">
        <v>1290</v>
      </c>
      <c r="C29" s="30" t="s">
        <v>1266</v>
      </c>
      <c r="D29" s="13">
        <v>29258</v>
      </c>
      <c r="E29" s="14">
        <v>1921.3</v>
      </c>
      <c r="F29" s="15">
        <v>1.4200000000000001E-2</v>
      </c>
      <c r="G29" s="15"/>
    </row>
    <row r="30" spans="1:7" x14ac:dyDescent="0.25">
      <c r="A30" s="12" t="s">
        <v>1253</v>
      </c>
      <c r="B30" s="30" t="s">
        <v>1254</v>
      </c>
      <c r="C30" s="30" t="s">
        <v>1237</v>
      </c>
      <c r="D30" s="13">
        <v>477008</v>
      </c>
      <c r="E30" s="14">
        <v>1825.03</v>
      </c>
      <c r="F30" s="15">
        <v>1.35E-2</v>
      </c>
      <c r="G30" s="15"/>
    </row>
    <row r="31" spans="1:7" x14ac:dyDescent="0.25">
      <c r="A31" s="12" t="s">
        <v>1435</v>
      </c>
      <c r="B31" s="30" t="s">
        <v>1436</v>
      </c>
      <c r="C31" s="30" t="s">
        <v>1266</v>
      </c>
      <c r="D31" s="13">
        <v>49591</v>
      </c>
      <c r="E31" s="14">
        <v>1822.69</v>
      </c>
      <c r="F31" s="15">
        <v>1.34E-2</v>
      </c>
      <c r="G31" s="15"/>
    </row>
    <row r="32" spans="1:7" x14ac:dyDescent="0.25">
      <c r="A32" s="12" t="s">
        <v>1954</v>
      </c>
      <c r="B32" s="30" t="s">
        <v>1955</v>
      </c>
      <c r="C32" s="30" t="s">
        <v>1243</v>
      </c>
      <c r="D32" s="13">
        <v>87256</v>
      </c>
      <c r="E32" s="14">
        <v>1818.11</v>
      </c>
      <c r="F32" s="15">
        <v>1.34E-2</v>
      </c>
      <c r="G32" s="15"/>
    </row>
    <row r="33" spans="1:7" x14ac:dyDescent="0.25">
      <c r="A33" s="12" t="s">
        <v>1501</v>
      </c>
      <c r="B33" s="30" t="s">
        <v>1502</v>
      </c>
      <c r="C33" s="30" t="s">
        <v>1208</v>
      </c>
      <c r="D33" s="13">
        <v>118727</v>
      </c>
      <c r="E33" s="14">
        <v>1740.66</v>
      </c>
      <c r="F33" s="15">
        <v>1.2800000000000001E-2</v>
      </c>
      <c r="G33" s="15"/>
    </row>
    <row r="34" spans="1:7" x14ac:dyDescent="0.25">
      <c r="A34" s="12" t="s">
        <v>1372</v>
      </c>
      <c r="B34" s="30" t="s">
        <v>1373</v>
      </c>
      <c r="C34" s="30" t="s">
        <v>1208</v>
      </c>
      <c r="D34" s="13">
        <v>234028</v>
      </c>
      <c r="E34" s="14">
        <v>1687.46</v>
      </c>
      <c r="F34" s="15">
        <v>1.24E-2</v>
      </c>
      <c r="G34" s="15"/>
    </row>
    <row r="35" spans="1:7" x14ac:dyDescent="0.25">
      <c r="A35" s="12" t="s">
        <v>1813</v>
      </c>
      <c r="B35" s="30" t="s">
        <v>1814</v>
      </c>
      <c r="C35" s="30" t="s">
        <v>1237</v>
      </c>
      <c r="D35" s="13">
        <v>47267</v>
      </c>
      <c r="E35" s="14">
        <v>1658.27</v>
      </c>
      <c r="F35" s="15">
        <v>1.2200000000000001E-2</v>
      </c>
      <c r="G35" s="15"/>
    </row>
    <row r="36" spans="1:7" x14ac:dyDescent="0.25">
      <c r="A36" s="12" t="s">
        <v>1956</v>
      </c>
      <c r="B36" s="30" t="s">
        <v>1957</v>
      </c>
      <c r="C36" s="30" t="s">
        <v>1319</v>
      </c>
      <c r="D36" s="13">
        <v>78347</v>
      </c>
      <c r="E36" s="14">
        <v>1550.64</v>
      </c>
      <c r="F36" s="15">
        <v>1.14E-2</v>
      </c>
      <c r="G36" s="15"/>
    </row>
    <row r="37" spans="1:7" x14ac:dyDescent="0.25">
      <c r="A37" s="12" t="s">
        <v>1310</v>
      </c>
      <c r="B37" s="30" t="s">
        <v>1311</v>
      </c>
      <c r="C37" s="30" t="s">
        <v>1237</v>
      </c>
      <c r="D37" s="13">
        <v>74586</v>
      </c>
      <c r="E37" s="14">
        <v>1531.47</v>
      </c>
      <c r="F37" s="15">
        <v>1.1299999999999999E-2</v>
      </c>
      <c r="G37" s="15"/>
    </row>
    <row r="38" spans="1:7" x14ac:dyDescent="0.25">
      <c r="A38" s="12" t="s">
        <v>1892</v>
      </c>
      <c r="B38" s="30" t="s">
        <v>1893</v>
      </c>
      <c r="C38" s="30" t="s">
        <v>1243</v>
      </c>
      <c r="D38" s="13">
        <v>93069</v>
      </c>
      <c r="E38" s="14">
        <v>1512.05</v>
      </c>
      <c r="F38" s="15">
        <v>1.11E-2</v>
      </c>
      <c r="G38" s="15"/>
    </row>
    <row r="39" spans="1:7" x14ac:dyDescent="0.25">
      <c r="A39" s="12" t="s">
        <v>1396</v>
      </c>
      <c r="B39" s="30" t="s">
        <v>1397</v>
      </c>
      <c r="C39" s="30" t="s">
        <v>1243</v>
      </c>
      <c r="D39" s="13">
        <v>118054</v>
      </c>
      <c r="E39" s="14">
        <v>1486.83</v>
      </c>
      <c r="F39" s="15">
        <v>1.0999999999999999E-2</v>
      </c>
      <c r="G39" s="15"/>
    </row>
    <row r="40" spans="1:7" x14ac:dyDescent="0.25">
      <c r="A40" s="12" t="s">
        <v>1361</v>
      </c>
      <c r="B40" s="30" t="s">
        <v>1362</v>
      </c>
      <c r="C40" s="30" t="s">
        <v>1183</v>
      </c>
      <c r="D40" s="13">
        <v>806597</v>
      </c>
      <c r="E40" s="14">
        <v>1485.75</v>
      </c>
      <c r="F40" s="15">
        <v>1.0999999999999999E-2</v>
      </c>
      <c r="G40" s="15"/>
    </row>
    <row r="41" spans="1:7" x14ac:dyDescent="0.25">
      <c r="A41" s="12" t="s">
        <v>1224</v>
      </c>
      <c r="B41" s="30" t="s">
        <v>1225</v>
      </c>
      <c r="C41" s="30" t="s">
        <v>1193</v>
      </c>
      <c r="D41" s="13">
        <v>229152</v>
      </c>
      <c r="E41" s="14">
        <v>1408.94</v>
      </c>
      <c r="F41" s="15">
        <v>1.04E-2</v>
      </c>
      <c r="G41" s="15"/>
    </row>
    <row r="42" spans="1:7" x14ac:dyDescent="0.25">
      <c r="A42" s="12" t="s">
        <v>2224</v>
      </c>
      <c r="B42" s="30" t="s">
        <v>2225</v>
      </c>
      <c r="C42" s="30" t="s">
        <v>1259</v>
      </c>
      <c r="D42" s="13">
        <v>97099</v>
      </c>
      <c r="E42" s="14">
        <v>1399.15</v>
      </c>
      <c r="F42" s="15">
        <v>1.03E-2</v>
      </c>
      <c r="G42" s="15"/>
    </row>
    <row r="43" spans="1:7" x14ac:dyDescent="0.25">
      <c r="A43" s="12" t="s">
        <v>2226</v>
      </c>
      <c r="B43" s="30" t="s">
        <v>2227</v>
      </c>
      <c r="C43" s="30" t="s">
        <v>1198</v>
      </c>
      <c r="D43" s="13">
        <v>200400</v>
      </c>
      <c r="E43" s="14">
        <v>1395.69</v>
      </c>
      <c r="F43" s="15">
        <v>1.03E-2</v>
      </c>
      <c r="G43" s="15"/>
    </row>
    <row r="44" spans="1:7" x14ac:dyDescent="0.25">
      <c r="A44" s="12" t="s">
        <v>1768</v>
      </c>
      <c r="B44" s="30" t="s">
        <v>1769</v>
      </c>
      <c r="C44" s="30" t="s">
        <v>1347</v>
      </c>
      <c r="D44" s="13">
        <v>1122950</v>
      </c>
      <c r="E44" s="14">
        <v>1389.09</v>
      </c>
      <c r="F44" s="15">
        <v>1.0200000000000001E-2</v>
      </c>
      <c r="G44" s="15"/>
    </row>
    <row r="45" spans="1:7" x14ac:dyDescent="0.25">
      <c r="A45" s="12" t="s">
        <v>1920</v>
      </c>
      <c r="B45" s="30" t="s">
        <v>1921</v>
      </c>
      <c r="C45" s="30" t="s">
        <v>1237</v>
      </c>
      <c r="D45" s="13">
        <v>491572</v>
      </c>
      <c r="E45" s="14">
        <v>1360.18</v>
      </c>
      <c r="F45" s="15">
        <v>0.01</v>
      </c>
      <c r="G45" s="15"/>
    </row>
    <row r="46" spans="1:7" x14ac:dyDescent="0.25">
      <c r="A46" s="12" t="s">
        <v>1503</v>
      </c>
      <c r="B46" s="30" t="s">
        <v>1504</v>
      </c>
      <c r="C46" s="30" t="s">
        <v>1249</v>
      </c>
      <c r="D46" s="13">
        <v>67302</v>
      </c>
      <c r="E46" s="14">
        <v>1355.02</v>
      </c>
      <c r="F46" s="15">
        <v>0.01</v>
      </c>
      <c r="G46" s="15"/>
    </row>
    <row r="47" spans="1:7" x14ac:dyDescent="0.25">
      <c r="A47" s="12" t="s">
        <v>1869</v>
      </c>
      <c r="B47" s="30" t="s">
        <v>1870</v>
      </c>
      <c r="C47" s="30" t="s">
        <v>1249</v>
      </c>
      <c r="D47" s="13">
        <v>59484</v>
      </c>
      <c r="E47" s="14">
        <v>1335.21</v>
      </c>
      <c r="F47" s="15">
        <v>9.7999999999999997E-3</v>
      </c>
      <c r="G47" s="15"/>
    </row>
    <row r="48" spans="1:7" x14ac:dyDescent="0.25">
      <c r="A48" s="12" t="s">
        <v>2228</v>
      </c>
      <c r="B48" s="30" t="s">
        <v>2229</v>
      </c>
      <c r="C48" s="30" t="s">
        <v>1246</v>
      </c>
      <c r="D48" s="13">
        <v>71752</v>
      </c>
      <c r="E48" s="14">
        <v>1309.04</v>
      </c>
      <c r="F48" s="15">
        <v>9.7000000000000003E-3</v>
      </c>
      <c r="G48" s="15"/>
    </row>
    <row r="49" spans="1:7" x14ac:dyDescent="0.25">
      <c r="A49" s="12" t="s">
        <v>1864</v>
      </c>
      <c r="B49" s="30" t="s">
        <v>1865</v>
      </c>
      <c r="C49" s="30" t="s">
        <v>1237</v>
      </c>
      <c r="D49" s="13">
        <v>101995</v>
      </c>
      <c r="E49" s="14">
        <v>1284.93</v>
      </c>
      <c r="F49" s="15">
        <v>9.4999999999999998E-3</v>
      </c>
      <c r="G49" s="15"/>
    </row>
    <row r="50" spans="1:7" x14ac:dyDescent="0.25">
      <c r="A50" s="12" t="s">
        <v>1306</v>
      </c>
      <c r="B50" s="30" t="s">
        <v>1307</v>
      </c>
      <c r="C50" s="30" t="s">
        <v>1157</v>
      </c>
      <c r="D50" s="13">
        <v>26707</v>
      </c>
      <c r="E50" s="14">
        <v>1248.51</v>
      </c>
      <c r="F50" s="15">
        <v>9.1999999999999998E-3</v>
      </c>
      <c r="G50" s="15"/>
    </row>
    <row r="51" spans="1:7" x14ac:dyDescent="0.25">
      <c r="A51" s="12" t="s">
        <v>1898</v>
      </c>
      <c r="B51" s="30" t="s">
        <v>1899</v>
      </c>
      <c r="C51" s="30" t="s">
        <v>1154</v>
      </c>
      <c r="D51" s="13">
        <v>733608</v>
      </c>
      <c r="E51" s="14">
        <v>1239.06</v>
      </c>
      <c r="F51" s="15">
        <v>9.1000000000000004E-3</v>
      </c>
      <c r="G51" s="15"/>
    </row>
    <row r="52" spans="1:7" x14ac:dyDescent="0.25">
      <c r="A52" s="12" t="s">
        <v>1766</v>
      </c>
      <c r="B52" s="30" t="s">
        <v>1767</v>
      </c>
      <c r="C52" s="30" t="s">
        <v>1249</v>
      </c>
      <c r="D52" s="13">
        <v>137887</v>
      </c>
      <c r="E52" s="14">
        <v>1236.5</v>
      </c>
      <c r="F52" s="15">
        <v>9.1000000000000004E-3</v>
      </c>
      <c r="G52" s="15"/>
    </row>
    <row r="53" spans="1:7" x14ac:dyDescent="0.25">
      <c r="A53" s="12" t="s">
        <v>1189</v>
      </c>
      <c r="B53" s="30" t="s">
        <v>1190</v>
      </c>
      <c r="C53" s="30" t="s">
        <v>1154</v>
      </c>
      <c r="D53" s="13">
        <v>190792</v>
      </c>
      <c r="E53" s="14">
        <v>1224.98</v>
      </c>
      <c r="F53" s="15">
        <v>8.9999999999999993E-3</v>
      </c>
      <c r="G53" s="15"/>
    </row>
    <row r="54" spans="1:7" x14ac:dyDescent="0.25">
      <c r="A54" s="12" t="s">
        <v>1363</v>
      </c>
      <c r="B54" s="30" t="s">
        <v>1364</v>
      </c>
      <c r="C54" s="30" t="s">
        <v>1154</v>
      </c>
      <c r="D54" s="13">
        <v>74146</v>
      </c>
      <c r="E54" s="14">
        <v>1185.56</v>
      </c>
      <c r="F54" s="15">
        <v>8.6999999999999994E-3</v>
      </c>
      <c r="G54" s="15"/>
    </row>
    <row r="55" spans="1:7" x14ac:dyDescent="0.25">
      <c r="A55" s="12" t="s">
        <v>1809</v>
      </c>
      <c r="B55" s="30" t="s">
        <v>1810</v>
      </c>
      <c r="C55" s="30" t="s">
        <v>1221</v>
      </c>
      <c r="D55" s="13">
        <v>283391</v>
      </c>
      <c r="E55" s="14">
        <v>1159.21</v>
      </c>
      <c r="F55" s="15">
        <v>8.5000000000000006E-3</v>
      </c>
      <c r="G55" s="15"/>
    </row>
    <row r="56" spans="1:7" x14ac:dyDescent="0.25">
      <c r="A56" s="12" t="s">
        <v>1406</v>
      </c>
      <c r="B56" s="30" t="s">
        <v>1407</v>
      </c>
      <c r="C56" s="30" t="s">
        <v>1408</v>
      </c>
      <c r="D56" s="13">
        <v>112901</v>
      </c>
      <c r="E56" s="14">
        <v>1077.4100000000001</v>
      </c>
      <c r="F56" s="15">
        <v>7.9000000000000008E-3</v>
      </c>
      <c r="G56" s="15"/>
    </row>
    <row r="57" spans="1:7" x14ac:dyDescent="0.25">
      <c r="A57" s="12" t="s">
        <v>1958</v>
      </c>
      <c r="B57" s="30" t="s">
        <v>1959</v>
      </c>
      <c r="C57" s="30" t="s">
        <v>1154</v>
      </c>
      <c r="D57" s="13">
        <v>981575</v>
      </c>
      <c r="E57" s="14">
        <v>1035.56</v>
      </c>
      <c r="F57" s="15">
        <v>7.6E-3</v>
      </c>
      <c r="G57" s="15"/>
    </row>
    <row r="58" spans="1:7" x14ac:dyDescent="0.25">
      <c r="A58" s="12" t="s">
        <v>1909</v>
      </c>
      <c r="B58" s="30" t="s">
        <v>1910</v>
      </c>
      <c r="C58" s="30" t="s">
        <v>1280</v>
      </c>
      <c r="D58" s="13">
        <v>65658</v>
      </c>
      <c r="E58" s="14">
        <v>1009.03</v>
      </c>
      <c r="F58" s="15">
        <v>7.4000000000000003E-3</v>
      </c>
      <c r="G58" s="15"/>
    </row>
    <row r="59" spans="1:7" x14ac:dyDescent="0.25">
      <c r="A59" s="12" t="s">
        <v>1890</v>
      </c>
      <c r="B59" s="30" t="s">
        <v>1891</v>
      </c>
      <c r="C59" s="30" t="s">
        <v>1183</v>
      </c>
      <c r="D59" s="13">
        <v>58336</v>
      </c>
      <c r="E59" s="14">
        <v>998.92</v>
      </c>
      <c r="F59" s="15">
        <v>7.4000000000000003E-3</v>
      </c>
      <c r="G59" s="15"/>
    </row>
    <row r="60" spans="1:7" x14ac:dyDescent="0.25">
      <c r="A60" s="12" t="s">
        <v>1811</v>
      </c>
      <c r="B60" s="30" t="s">
        <v>1812</v>
      </c>
      <c r="C60" s="30" t="s">
        <v>1319</v>
      </c>
      <c r="D60" s="13">
        <v>144014</v>
      </c>
      <c r="E60" s="14">
        <v>988.3</v>
      </c>
      <c r="F60" s="15">
        <v>7.3000000000000001E-3</v>
      </c>
      <c r="G60" s="15"/>
    </row>
    <row r="61" spans="1:7" x14ac:dyDescent="0.25">
      <c r="A61" s="12" t="s">
        <v>1450</v>
      </c>
      <c r="B61" s="30" t="s">
        <v>1451</v>
      </c>
      <c r="C61" s="30" t="s">
        <v>1408</v>
      </c>
      <c r="D61" s="13">
        <v>67029</v>
      </c>
      <c r="E61" s="14">
        <v>960.26</v>
      </c>
      <c r="F61" s="15">
        <v>7.1000000000000004E-3</v>
      </c>
      <c r="G61" s="15"/>
    </row>
    <row r="62" spans="1:7" x14ac:dyDescent="0.25">
      <c r="A62" s="12" t="s">
        <v>1287</v>
      </c>
      <c r="B62" s="30" t="s">
        <v>1288</v>
      </c>
      <c r="C62" s="30" t="s">
        <v>1166</v>
      </c>
      <c r="D62" s="13">
        <v>23027</v>
      </c>
      <c r="E62" s="14">
        <v>954.12</v>
      </c>
      <c r="F62" s="15">
        <v>7.0000000000000001E-3</v>
      </c>
      <c r="G62" s="15"/>
    </row>
    <row r="63" spans="1:7" x14ac:dyDescent="0.25">
      <c r="A63" s="12" t="s">
        <v>1785</v>
      </c>
      <c r="B63" s="30" t="s">
        <v>1786</v>
      </c>
      <c r="C63" s="30" t="s">
        <v>1237</v>
      </c>
      <c r="D63" s="13">
        <v>59594</v>
      </c>
      <c r="E63" s="14">
        <v>951.45</v>
      </c>
      <c r="F63" s="15">
        <v>7.0000000000000001E-3</v>
      </c>
      <c r="G63" s="15"/>
    </row>
    <row r="64" spans="1:7" x14ac:dyDescent="0.25">
      <c r="A64" s="12" t="s">
        <v>1278</v>
      </c>
      <c r="B64" s="30" t="s">
        <v>1279</v>
      </c>
      <c r="C64" s="30" t="s">
        <v>1280</v>
      </c>
      <c r="D64" s="13">
        <v>47598</v>
      </c>
      <c r="E64" s="14">
        <v>934.8</v>
      </c>
      <c r="F64" s="15">
        <v>6.8999999999999999E-3</v>
      </c>
      <c r="G64" s="15"/>
    </row>
    <row r="65" spans="1:7" x14ac:dyDescent="0.25">
      <c r="A65" s="12" t="s">
        <v>1975</v>
      </c>
      <c r="B65" s="30" t="s">
        <v>1976</v>
      </c>
      <c r="C65" s="30" t="s">
        <v>1977</v>
      </c>
      <c r="D65" s="13">
        <v>106909</v>
      </c>
      <c r="E65" s="14">
        <v>929.79</v>
      </c>
      <c r="F65" s="15">
        <v>6.8999999999999999E-3</v>
      </c>
      <c r="G65" s="15"/>
    </row>
    <row r="66" spans="1:7" x14ac:dyDescent="0.25">
      <c r="A66" s="12" t="s">
        <v>1774</v>
      </c>
      <c r="B66" s="30" t="s">
        <v>1775</v>
      </c>
      <c r="C66" s="30" t="s">
        <v>1266</v>
      </c>
      <c r="D66" s="13">
        <v>69750</v>
      </c>
      <c r="E66" s="14">
        <v>907.94</v>
      </c>
      <c r="F66" s="15">
        <v>6.7000000000000002E-3</v>
      </c>
      <c r="G66" s="15"/>
    </row>
    <row r="67" spans="1:7" x14ac:dyDescent="0.25">
      <c r="A67" s="12" t="s">
        <v>1194</v>
      </c>
      <c r="B67" s="30" t="s">
        <v>1195</v>
      </c>
      <c r="C67" s="30" t="s">
        <v>1154</v>
      </c>
      <c r="D67" s="13">
        <v>570321</v>
      </c>
      <c r="E67" s="14">
        <v>890.56</v>
      </c>
      <c r="F67" s="15">
        <v>6.6E-3</v>
      </c>
      <c r="G67" s="15"/>
    </row>
    <row r="68" spans="1:7" x14ac:dyDescent="0.25">
      <c r="A68" s="12" t="s">
        <v>1962</v>
      </c>
      <c r="B68" s="30" t="s">
        <v>1963</v>
      </c>
      <c r="C68" s="30" t="s">
        <v>1280</v>
      </c>
      <c r="D68" s="13">
        <v>26445</v>
      </c>
      <c r="E68" s="14">
        <v>889.41</v>
      </c>
      <c r="F68" s="15">
        <v>6.6E-3</v>
      </c>
      <c r="G68" s="15"/>
    </row>
    <row r="69" spans="1:7" x14ac:dyDescent="0.25">
      <c r="A69" s="12" t="s">
        <v>1984</v>
      </c>
      <c r="B69" s="30" t="s">
        <v>1985</v>
      </c>
      <c r="C69" s="30" t="s">
        <v>1243</v>
      </c>
      <c r="D69" s="13">
        <v>121952</v>
      </c>
      <c r="E69" s="14">
        <v>881.47</v>
      </c>
      <c r="F69" s="15">
        <v>6.4999999999999997E-3</v>
      </c>
      <c r="G69" s="15"/>
    </row>
    <row r="70" spans="1:7" x14ac:dyDescent="0.25">
      <c r="A70" s="12" t="s">
        <v>2000</v>
      </c>
      <c r="B70" s="30" t="s">
        <v>2001</v>
      </c>
      <c r="C70" s="30" t="s">
        <v>1157</v>
      </c>
      <c r="D70" s="13">
        <v>13255</v>
      </c>
      <c r="E70" s="14">
        <v>864.31</v>
      </c>
      <c r="F70" s="15">
        <v>6.4000000000000003E-3</v>
      </c>
      <c r="G70" s="15"/>
    </row>
    <row r="71" spans="1:7" x14ac:dyDescent="0.25">
      <c r="A71" s="12" t="s">
        <v>2029</v>
      </c>
      <c r="B71" s="30" t="s">
        <v>2030</v>
      </c>
      <c r="C71" s="30" t="s">
        <v>1906</v>
      </c>
      <c r="D71" s="13">
        <v>33003</v>
      </c>
      <c r="E71" s="14">
        <v>861.56</v>
      </c>
      <c r="F71" s="15">
        <v>6.4000000000000003E-3</v>
      </c>
      <c r="G71" s="15"/>
    </row>
    <row r="72" spans="1:7" x14ac:dyDescent="0.25">
      <c r="A72" s="12" t="s">
        <v>1770</v>
      </c>
      <c r="B72" s="30" t="s">
        <v>1771</v>
      </c>
      <c r="C72" s="30" t="s">
        <v>1154</v>
      </c>
      <c r="D72" s="13">
        <v>193399</v>
      </c>
      <c r="E72" s="14">
        <v>814.02</v>
      </c>
      <c r="F72" s="15">
        <v>6.0000000000000001E-3</v>
      </c>
      <c r="G72" s="15"/>
    </row>
    <row r="73" spans="1:7" x14ac:dyDescent="0.25">
      <c r="A73" s="12" t="s">
        <v>1922</v>
      </c>
      <c r="B73" s="30" t="s">
        <v>1923</v>
      </c>
      <c r="C73" s="30" t="s">
        <v>1237</v>
      </c>
      <c r="D73" s="13">
        <v>85529</v>
      </c>
      <c r="E73" s="14">
        <v>795.51</v>
      </c>
      <c r="F73" s="15">
        <v>5.8999999999999999E-3</v>
      </c>
      <c r="G73" s="15"/>
    </row>
    <row r="74" spans="1:7" x14ac:dyDescent="0.25">
      <c r="A74" s="12" t="s">
        <v>1904</v>
      </c>
      <c r="B74" s="30" t="s">
        <v>1905</v>
      </c>
      <c r="C74" s="30" t="s">
        <v>1906</v>
      </c>
      <c r="D74" s="13">
        <v>33130</v>
      </c>
      <c r="E74" s="14">
        <v>755.66</v>
      </c>
      <c r="F74" s="15">
        <v>5.5999999999999999E-3</v>
      </c>
      <c r="G74" s="15"/>
    </row>
    <row r="75" spans="1:7" x14ac:dyDescent="0.25">
      <c r="A75" s="12" t="s">
        <v>1365</v>
      </c>
      <c r="B75" s="30" t="s">
        <v>1366</v>
      </c>
      <c r="C75" s="30" t="s">
        <v>1237</v>
      </c>
      <c r="D75" s="13">
        <v>92837</v>
      </c>
      <c r="E75" s="14">
        <v>721.95</v>
      </c>
      <c r="F75" s="15">
        <v>5.3E-3</v>
      </c>
      <c r="G75" s="15"/>
    </row>
    <row r="76" spans="1:7" x14ac:dyDescent="0.25">
      <c r="A76" s="12" t="s">
        <v>1968</v>
      </c>
      <c r="B76" s="30" t="s">
        <v>1969</v>
      </c>
      <c r="C76" s="30" t="s">
        <v>1970</v>
      </c>
      <c r="D76" s="13">
        <v>22572</v>
      </c>
      <c r="E76" s="14">
        <v>721.86</v>
      </c>
      <c r="F76" s="15">
        <v>5.3E-3</v>
      </c>
      <c r="G76" s="15"/>
    </row>
    <row r="77" spans="1:7" x14ac:dyDescent="0.25">
      <c r="A77" s="12" t="s">
        <v>2090</v>
      </c>
      <c r="B77" s="30" t="s">
        <v>2091</v>
      </c>
      <c r="C77" s="30" t="s">
        <v>1356</v>
      </c>
      <c r="D77" s="13">
        <v>10497</v>
      </c>
      <c r="E77" s="14">
        <v>706.19</v>
      </c>
      <c r="F77" s="15">
        <v>5.1999999999999998E-3</v>
      </c>
      <c r="G77" s="15"/>
    </row>
    <row r="78" spans="1:7" x14ac:dyDescent="0.25">
      <c r="A78" s="12" t="s">
        <v>1413</v>
      </c>
      <c r="B78" s="30" t="s">
        <v>1414</v>
      </c>
      <c r="C78" s="30" t="s">
        <v>1356</v>
      </c>
      <c r="D78" s="13">
        <v>108208</v>
      </c>
      <c r="E78" s="14">
        <v>702.92</v>
      </c>
      <c r="F78" s="15">
        <v>5.1999999999999998E-3</v>
      </c>
      <c r="G78" s="15"/>
    </row>
    <row r="79" spans="1:7" x14ac:dyDescent="0.25">
      <c r="A79" s="12" t="s">
        <v>1521</v>
      </c>
      <c r="B79" s="30" t="s">
        <v>1522</v>
      </c>
      <c r="C79" s="30" t="s">
        <v>1166</v>
      </c>
      <c r="D79" s="13">
        <v>39951</v>
      </c>
      <c r="E79" s="14">
        <v>690.91</v>
      </c>
      <c r="F79" s="15">
        <v>5.1000000000000004E-3</v>
      </c>
      <c r="G79" s="15"/>
    </row>
    <row r="80" spans="1:7" x14ac:dyDescent="0.25">
      <c r="A80" s="12" t="s">
        <v>1471</v>
      </c>
      <c r="B80" s="30" t="s">
        <v>1472</v>
      </c>
      <c r="C80" s="30" t="s">
        <v>1473</v>
      </c>
      <c r="D80" s="13">
        <v>2598</v>
      </c>
      <c r="E80" s="14">
        <v>690.56</v>
      </c>
      <c r="F80" s="15">
        <v>5.1000000000000004E-3</v>
      </c>
      <c r="G80" s="15"/>
    </row>
    <row r="81" spans="1:7" x14ac:dyDescent="0.25">
      <c r="A81" s="12" t="s">
        <v>1945</v>
      </c>
      <c r="B81" s="30" t="s">
        <v>1946</v>
      </c>
      <c r="C81" s="30" t="s">
        <v>1319</v>
      </c>
      <c r="D81" s="13">
        <v>164333</v>
      </c>
      <c r="E81" s="14">
        <v>688.88</v>
      </c>
      <c r="F81" s="15">
        <v>5.1000000000000004E-3</v>
      </c>
      <c r="G81" s="15"/>
    </row>
    <row r="82" spans="1:7" x14ac:dyDescent="0.25">
      <c r="A82" s="12" t="s">
        <v>1902</v>
      </c>
      <c r="B82" s="30" t="s">
        <v>1903</v>
      </c>
      <c r="C82" s="30" t="s">
        <v>1334</v>
      </c>
      <c r="D82" s="13">
        <v>35588</v>
      </c>
      <c r="E82" s="14">
        <v>687.99</v>
      </c>
      <c r="F82" s="15">
        <v>5.1000000000000004E-3</v>
      </c>
      <c r="G82" s="15"/>
    </row>
    <row r="83" spans="1:7" x14ac:dyDescent="0.25">
      <c r="A83" s="12" t="s">
        <v>1264</v>
      </c>
      <c r="B83" s="30" t="s">
        <v>1265</v>
      </c>
      <c r="C83" s="30" t="s">
        <v>1266</v>
      </c>
      <c r="D83" s="13">
        <v>69758</v>
      </c>
      <c r="E83" s="14">
        <v>682.48</v>
      </c>
      <c r="F83" s="15">
        <v>5.0000000000000001E-3</v>
      </c>
      <c r="G83" s="15"/>
    </row>
    <row r="84" spans="1:7" x14ac:dyDescent="0.25">
      <c r="A84" s="12" t="s">
        <v>1228</v>
      </c>
      <c r="B84" s="30" t="s">
        <v>1229</v>
      </c>
      <c r="C84" s="30" t="s">
        <v>1163</v>
      </c>
      <c r="D84" s="13">
        <v>90671</v>
      </c>
      <c r="E84" s="14">
        <v>678.31</v>
      </c>
      <c r="F84" s="15">
        <v>5.0000000000000001E-3</v>
      </c>
      <c r="G84" s="15"/>
    </row>
    <row r="85" spans="1:7" x14ac:dyDescent="0.25">
      <c r="A85" s="12" t="s">
        <v>1807</v>
      </c>
      <c r="B85" s="30" t="s">
        <v>1808</v>
      </c>
      <c r="C85" s="30" t="s">
        <v>1198</v>
      </c>
      <c r="D85" s="13">
        <v>80778</v>
      </c>
      <c r="E85" s="14">
        <v>659.84</v>
      </c>
      <c r="F85" s="15">
        <v>4.8999999999999998E-3</v>
      </c>
      <c r="G85" s="15"/>
    </row>
    <row r="86" spans="1:7" x14ac:dyDescent="0.25">
      <c r="A86" s="12" t="s">
        <v>1285</v>
      </c>
      <c r="B86" s="30" t="s">
        <v>1286</v>
      </c>
      <c r="C86" s="30" t="s">
        <v>1280</v>
      </c>
      <c r="D86" s="13">
        <v>52107</v>
      </c>
      <c r="E86" s="14">
        <v>645.27</v>
      </c>
      <c r="F86" s="15">
        <v>4.7999999999999996E-3</v>
      </c>
      <c r="G86" s="15"/>
    </row>
    <row r="87" spans="1:7" x14ac:dyDescent="0.25">
      <c r="A87" s="12" t="s">
        <v>1417</v>
      </c>
      <c r="B87" s="30" t="s">
        <v>1418</v>
      </c>
      <c r="C87" s="30" t="s">
        <v>1208</v>
      </c>
      <c r="D87" s="13">
        <v>50239</v>
      </c>
      <c r="E87" s="14">
        <v>639.37</v>
      </c>
      <c r="F87" s="15">
        <v>4.7000000000000002E-3</v>
      </c>
      <c r="G87" s="15"/>
    </row>
    <row r="88" spans="1:7" x14ac:dyDescent="0.25">
      <c r="A88" s="12" t="s">
        <v>1384</v>
      </c>
      <c r="B88" s="30" t="s">
        <v>1385</v>
      </c>
      <c r="C88" s="30" t="s">
        <v>1198</v>
      </c>
      <c r="D88" s="13">
        <v>139643</v>
      </c>
      <c r="E88" s="14">
        <v>612.13</v>
      </c>
      <c r="F88" s="15">
        <v>4.4999999999999997E-3</v>
      </c>
      <c r="G88" s="15"/>
    </row>
    <row r="89" spans="1:7" x14ac:dyDescent="0.25">
      <c r="A89" s="12" t="s">
        <v>1805</v>
      </c>
      <c r="B89" s="30" t="s">
        <v>1806</v>
      </c>
      <c r="C89" s="30" t="s">
        <v>1157</v>
      </c>
      <c r="D89" s="13">
        <v>107292</v>
      </c>
      <c r="E89" s="14">
        <v>591.29</v>
      </c>
      <c r="F89" s="15">
        <v>4.4000000000000003E-3</v>
      </c>
      <c r="G89" s="15"/>
    </row>
    <row r="90" spans="1:7" x14ac:dyDescent="0.25">
      <c r="A90" s="12" t="s">
        <v>1937</v>
      </c>
      <c r="B90" s="30" t="s">
        <v>1938</v>
      </c>
      <c r="C90" s="30" t="s">
        <v>1198</v>
      </c>
      <c r="D90" s="13">
        <v>104178</v>
      </c>
      <c r="E90" s="14">
        <v>588.66</v>
      </c>
      <c r="F90" s="15">
        <v>4.3E-3</v>
      </c>
      <c r="G90" s="15"/>
    </row>
    <row r="91" spans="1:7" x14ac:dyDescent="0.25">
      <c r="A91" s="12" t="s">
        <v>1332</v>
      </c>
      <c r="B91" s="30" t="s">
        <v>1333</v>
      </c>
      <c r="C91" s="30" t="s">
        <v>1334</v>
      </c>
      <c r="D91" s="13">
        <v>569324</v>
      </c>
      <c r="E91" s="14">
        <v>580.42999999999995</v>
      </c>
      <c r="F91" s="15">
        <v>4.3E-3</v>
      </c>
      <c r="G91" s="15"/>
    </row>
    <row r="92" spans="1:7" x14ac:dyDescent="0.25">
      <c r="A92" s="12" t="s">
        <v>1793</v>
      </c>
      <c r="B92" s="30" t="s">
        <v>1794</v>
      </c>
      <c r="C92" s="30" t="s">
        <v>1280</v>
      </c>
      <c r="D92" s="13">
        <v>15493</v>
      </c>
      <c r="E92" s="14">
        <v>571.61</v>
      </c>
      <c r="F92" s="15">
        <v>4.1999999999999997E-3</v>
      </c>
      <c r="G92" s="15"/>
    </row>
    <row r="93" spans="1:7" x14ac:dyDescent="0.25">
      <c r="A93" s="12" t="s">
        <v>1799</v>
      </c>
      <c r="B93" s="30" t="s">
        <v>1800</v>
      </c>
      <c r="C93" s="30" t="s">
        <v>1237</v>
      </c>
      <c r="D93" s="13">
        <v>54275</v>
      </c>
      <c r="E93" s="14">
        <v>564.49</v>
      </c>
      <c r="F93" s="15">
        <v>4.1999999999999997E-3</v>
      </c>
      <c r="G93" s="15"/>
    </row>
    <row r="94" spans="1:7" x14ac:dyDescent="0.25">
      <c r="A94" s="12" t="s">
        <v>2136</v>
      </c>
      <c r="B94" s="30" t="s">
        <v>2137</v>
      </c>
      <c r="C94" s="30" t="s">
        <v>1347</v>
      </c>
      <c r="D94" s="13">
        <v>41666</v>
      </c>
      <c r="E94" s="14">
        <v>528.28</v>
      </c>
      <c r="F94" s="15">
        <v>3.8999999999999998E-3</v>
      </c>
      <c r="G94" s="15"/>
    </row>
    <row r="95" spans="1:7" x14ac:dyDescent="0.25">
      <c r="A95" s="12" t="s">
        <v>1152</v>
      </c>
      <c r="B95" s="30" t="s">
        <v>1153</v>
      </c>
      <c r="C95" s="30" t="s">
        <v>1154</v>
      </c>
      <c r="D95" s="13">
        <v>228076</v>
      </c>
      <c r="E95" s="14">
        <v>527.08000000000004</v>
      </c>
      <c r="F95" s="15">
        <v>3.8999999999999998E-3</v>
      </c>
      <c r="G95" s="15"/>
    </row>
    <row r="96" spans="1:7" x14ac:dyDescent="0.25">
      <c r="A96" s="12" t="s">
        <v>1939</v>
      </c>
      <c r="B96" s="30" t="s">
        <v>1940</v>
      </c>
      <c r="C96" s="30" t="s">
        <v>1157</v>
      </c>
      <c r="D96" s="13">
        <v>1349997</v>
      </c>
      <c r="E96" s="14">
        <v>515.70000000000005</v>
      </c>
      <c r="F96" s="15">
        <v>3.8E-3</v>
      </c>
      <c r="G96" s="15"/>
    </row>
    <row r="97" spans="1:7" x14ac:dyDescent="0.25">
      <c r="A97" s="12" t="s">
        <v>1943</v>
      </c>
      <c r="B97" s="30" t="s">
        <v>1944</v>
      </c>
      <c r="C97" s="30" t="s">
        <v>1280</v>
      </c>
      <c r="D97" s="13">
        <v>22051</v>
      </c>
      <c r="E97" s="14">
        <v>513.59</v>
      </c>
      <c r="F97" s="15">
        <v>3.8E-3</v>
      </c>
      <c r="G97" s="15"/>
    </row>
    <row r="98" spans="1:7" x14ac:dyDescent="0.25">
      <c r="A98" s="12" t="s">
        <v>1177</v>
      </c>
      <c r="B98" s="30" t="s">
        <v>1178</v>
      </c>
      <c r="C98" s="30" t="s">
        <v>1160</v>
      </c>
      <c r="D98" s="13">
        <v>48076</v>
      </c>
      <c r="E98" s="14">
        <v>496.24</v>
      </c>
      <c r="F98" s="15">
        <v>3.7000000000000002E-3</v>
      </c>
      <c r="G98" s="15"/>
    </row>
    <row r="99" spans="1:7" x14ac:dyDescent="0.25">
      <c r="A99" s="12" t="s">
        <v>1348</v>
      </c>
      <c r="B99" s="30" t="s">
        <v>1349</v>
      </c>
      <c r="C99" s="30" t="s">
        <v>1243</v>
      </c>
      <c r="D99" s="13">
        <v>38332</v>
      </c>
      <c r="E99" s="14">
        <v>477.73</v>
      </c>
      <c r="F99" s="15">
        <v>3.5000000000000001E-3</v>
      </c>
      <c r="G99" s="15"/>
    </row>
    <row r="100" spans="1:7" x14ac:dyDescent="0.25">
      <c r="A100" s="12" t="s">
        <v>1367</v>
      </c>
      <c r="B100" s="30" t="s">
        <v>1368</v>
      </c>
      <c r="C100" s="30" t="s">
        <v>1243</v>
      </c>
      <c r="D100" s="13">
        <v>7997</v>
      </c>
      <c r="E100" s="14">
        <v>463.66</v>
      </c>
      <c r="F100" s="15">
        <v>3.3999999999999998E-3</v>
      </c>
      <c r="G100" s="15"/>
    </row>
    <row r="101" spans="1:7" x14ac:dyDescent="0.25">
      <c r="A101" s="12" t="s">
        <v>1930</v>
      </c>
      <c r="B101" s="30" t="s">
        <v>1931</v>
      </c>
      <c r="C101" s="30" t="s">
        <v>1484</v>
      </c>
      <c r="D101" s="13">
        <v>30236</v>
      </c>
      <c r="E101" s="14">
        <v>356.83</v>
      </c>
      <c r="F101" s="15">
        <v>2.5999999999999999E-3</v>
      </c>
      <c r="G101" s="15"/>
    </row>
    <row r="102" spans="1:7" x14ac:dyDescent="0.25">
      <c r="A102" s="12" t="s">
        <v>1209</v>
      </c>
      <c r="B102" s="30" t="s">
        <v>1210</v>
      </c>
      <c r="C102" s="30" t="s">
        <v>1211</v>
      </c>
      <c r="D102" s="13">
        <v>161153</v>
      </c>
      <c r="E102" s="14">
        <v>337.86</v>
      </c>
      <c r="F102" s="15">
        <v>2.5000000000000001E-3</v>
      </c>
      <c r="G102" s="15"/>
    </row>
    <row r="103" spans="1:7" x14ac:dyDescent="0.25">
      <c r="A103" s="12" t="s">
        <v>1982</v>
      </c>
      <c r="B103" s="30" t="s">
        <v>1983</v>
      </c>
      <c r="C103" s="30" t="s">
        <v>1280</v>
      </c>
      <c r="D103" s="13">
        <v>33705</v>
      </c>
      <c r="E103" s="14">
        <v>309.27999999999997</v>
      </c>
      <c r="F103" s="15">
        <v>2.3E-3</v>
      </c>
      <c r="G103" s="15"/>
    </row>
    <row r="104" spans="1:7" x14ac:dyDescent="0.25">
      <c r="A104" s="12" t="s">
        <v>1411</v>
      </c>
      <c r="B104" s="30" t="s">
        <v>1412</v>
      </c>
      <c r="C104" s="30" t="s">
        <v>1319</v>
      </c>
      <c r="D104" s="13">
        <v>38510</v>
      </c>
      <c r="E104" s="14">
        <v>270.13</v>
      </c>
      <c r="F104" s="15">
        <v>2E-3</v>
      </c>
      <c r="G104" s="15"/>
    </row>
    <row r="105" spans="1:7" x14ac:dyDescent="0.25">
      <c r="A105" s="12" t="s">
        <v>1359</v>
      </c>
      <c r="B105" s="30" t="s">
        <v>1360</v>
      </c>
      <c r="C105" s="30" t="s">
        <v>1163</v>
      </c>
      <c r="D105" s="13">
        <v>29509</v>
      </c>
      <c r="E105" s="14">
        <v>259.75</v>
      </c>
      <c r="F105" s="15">
        <v>1.9E-3</v>
      </c>
      <c r="G105" s="15"/>
    </row>
    <row r="106" spans="1:7" x14ac:dyDescent="0.25">
      <c r="A106" s="16" t="s">
        <v>126</v>
      </c>
      <c r="B106" s="31"/>
      <c r="C106" s="31"/>
      <c r="D106" s="17"/>
      <c r="E106" s="37">
        <v>131762.46</v>
      </c>
      <c r="F106" s="38">
        <v>0.97160000000000002</v>
      </c>
      <c r="G106" s="20"/>
    </row>
    <row r="107" spans="1:7" x14ac:dyDescent="0.25">
      <c r="A107" s="16" t="s">
        <v>1527</v>
      </c>
      <c r="B107" s="30"/>
      <c r="C107" s="30"/>
      <c r="D107" s="13"/>
      <c r="E107" s="14"/>
      <c r="F107" s="15"/>
      <c r="G107" s="15"/>
    </row>
    <row r="108" spans="1:7" x14ac:dyDescent="0.25">
      <c r="A108" s="16" t="s">
        <v>126</v>
      </c>
      <c r="B108" s="30"/>
      <c r="C108" s="30"/>
      <c r="D108" s="13"/>
      <c r="E108" s="39" t="s">
        <v>118</v>
      </c>
      <c r="F108" s="40" t="s">
        <v>118</v>
      </c>
      <c r="G108" s="15"/>
    </row>
    <row r="109" spans="1:7" x14ac:dyDescent="0.25">
      <c r="A109" s="21" t="s">
        <v>158</v>
      </c>
      <c r="B109" s="32"/>
      <c r="C109" s="32"/>
      <c r="D109" s="22"/>
      <c r="E109" s="27">
        <v>131762.46</v>
      </c>
      <c r="F109" s="28">
        <v>0.97160000000000002</v>
      </c>
      <c r="G109" s="20"/>
    </row>
    <row r="110" spans="1:7" x14ac:dyDescent="0.25">
      <c r="A110" s="12"/>
      <c r="B110" s="30"/>
      <c r="C110" s="30"/>
      <c r="D110" s="13"/>
      <c r="E110" s="14"/>
      <c r="F110" s="15"/>
      <c r="G110" s="15"/>
    </row>
    <row r="111" spans="1:7" x14ac:dyDescent="0.25">
      <c r="A111" s="12"/>
      <c r="B111" s="30"/>
      <c r="C111" s="30"/>
      <c r="D111" s="13"/>
      <c r="E111" s="14"/>
      <c r="F111" s="15"/>
      <c r="G111" s="15"/>
    </row>
    <row r="112" spans="1:7" x14ac:dyDescent="0.25">
      <c r="A112" s="16" t="s">
        <v>162</v>
      </c>
      <c r="B112" s="30"/>
      <c r="C112" s="30"/>
      <c r="D112" s="13"/>
      <c r="E112" s="14"/>
      <c r="F112" s="15"/>
      <c r="G112" s="15"/>
    </row>
    <row r="113" spans="1:7" x14ac:dyDescent="0.25">
      <c r="A113" s="12" t="s">
        <v>163</v>
      </c>
      <c r="B113" s="30"/>
      <c r="C113" s="30"/>
      <c r="D113" s="13"/>
      <c r="E113" s="14">
        <v>3648.97</v>
      </c>
      <c r="F113" s="15">
        <v>2.69E-2</v>
      </c>
      <c r="G113" s="15">
        <v>6.7793000000000006E-2</v>
      </c>
    </row>
    <row r="114" spans="1:7" x14ac:dyDescent="0.25">
      <c r="A114" s="16" t="s">
        <v>126</v>
      </c>
      <c r="B114" s="31"/>
      <c r="C114" s="31"/>
      <c r="D114" s="17"/>
      <c r="E114" s="37">
        <v>3648.97</v>
      </c>
      <c r="F114" s="38">
        <v>2.69E-2</v>
      </c>
      <c r="G114" s="20"/>
    </row>
    <row r="115" spans="1:7" x14ac:dyDescent="0.25">
      <c r="A115" s="12"/>
      <c r="B115" s="30"/>
      <c r="C115" s="30"/>
      <c r="D115" s="13"/>
      <c r="E115" s="14"/>
      <c r="F115" s="15"/>
      <c r="G115" s="15"/>
    </row>
    <row r="116" spans="1:7" x14ac:dyDescent="0.25">
      <c r="A116" s="21" t="s">
        <v>158</v>
      </c>
      <c r="B116" s="32"/>
      <c r="C116" s="32"/>
      <c r="D116" s="22"/>
      <c r="E116" s="18">
        <v>3648.97</v>
      </c>
      <c r="F116" s="19">
        <v>2.69E-2</v>
      </c>
      <c r="G116" s="20"/>
    </row>
    <row r="117" spans="1:7" x14ac:dyDescent="0.25">
      <c r="A117" s="12" t="s">
        <v>164</v>
      </c>
      <c r="B117" s="30"/>
      <c r="C117" s="30"/>
      <c r="D117" s="13"/>
      <c r="E117" s="14">
        <v>2.0332143</v>
      </c>
      <c r="F117" s="15">
        <v>1.4E-5</v>
      </c>
      <c r="G117" s="15"/>
    </row>
    <row r="118" spans="1:7" x14ac:dyDescent="0.25">
      <c r="A118" s="12" t="s">
        <v>165</v>
      </c>
      <c r="B118" s="30"/>
      <c r="C118" s="30"/>
      <c r="D118" s="13"/>
      <c r="E118" s="14">
        <v>218.5367857</v>
      </c>
      <c r="F118" s="15">
        <v>1.4859999999999999E-3</v>
      </c>
      <c r="G118" s="15">
        <v>6.7793000000000006E-2</v>
      </c>
    </row>
    <row r="119" spans="1:7" x14ac:dyDescent="0.25">
      <c r="A119" s="25" t="s">
        <v>166</v>
      </c>
      <c r="B119" s="33"/>
      <c r="C119" s="33"/>
      <c r="D119" s="26"/>
      <c r="E119" s="27">
        <v>135632</v>
      </c>
      <c r="F119" s="28">
        <v>1</v>
      </c>
      <c r="G119" s="28"/>
    </row>
    <row r="124" spans="1:7" x14ac:dyDescent="0.25">
      <c r="A124" s="1" t="s">
        <v>169</v>
      </c>
    </row>
    <row r="125" spans="1:7" x14ac:dyDescent="0.25">
      <c r="A125" s="47" t="s">
        <v>170</v>
      </c>
      <c r="B125" s="34" t="s">
        <v>118</v>
      </c>
    </row>
    <row r="126" spans="1:7" x14ac:dyDescent="0.25">
      <c r="A126" t="s">
        <v>171</v>
      </c>
    </row>
    <row r="127" spans="1:7" x14ac:dyDescent="0.25">
      <c r="A127" t="s">
        <v>172</v>
      </c>
      <c r="B127" t="s">
        <v>173</v>
      </c>
      <c r="C127" t="s">
        <v>173</v>
      </c>
    </row>
    <row r="128" spans="1:7" x14ac:dyDescent="0.25">
      <c r="B128" s="48">
        <v>45260</v>
      </c>
      <c r="C128" s="48">
        <v>45289</v>
      </c>
    </row>
    <row r="129" spans="1:5" x14ac:dyDescent="0.25">
      <c r="A129" t="s">
        <v>687</v>
      </c>
      <c r="B129">
        <v>11.033200000000001</v>
      </c>
      <c r="C129">
        <v>11.860300000000001</v>
      </c>
      <c r="E129" s="2"/>
    </row>
    <row r="130" spans="1:5" x14ac:dyDescent="0.25">
      <c r="A130" t="s">
        <v>178</v>
      </c>
      <c r="B130">
        <v>11.033200000000001</v>
      </c>
      <c r="C130">
        <v>11.860300000000001</v>
      </c>
      <c r="E130" s="2"/>
    </row>
    <row r="131" spans="1:5" x14ac:dyDescent="0.25">
      <c r="A131" t="s">
        <v>688</v>
      </c>
      <c r="B131">
        <v>11.013299999999999</v>
      </c>
      <c r="C131">
        <v>11.8225</v>
      </c>
      <c r="E131" s="2"/>
    </row>
    <row r="132" spans="1:5" x14ac:dyDescent="0.25">
      <c r="A132" t="s">
        <v>652</v>
      </c>
      <c r="B132">
        <v>11.013299999999999</v>
      </c>
      <c r="C132">
        <v>11.8225</v>
      </c>
      <c r="E132" s="2"/>
    </row>
    <row r="133" spans="1:5" x14ac:dyDescent="0.25">
      <c r="E133" s="2"/>
    </row>
    <row r="134" spans="1:5" x14ac:dyDescent="0.25">
      <c r="A134" t="s">
        <v>188</v>
      </c>
      <c r="B134" s="34" t="s">
        <v>118</v>
      </c>
    </row>
    <row r="135" spans="1:5" x14ac:dyDescent="0.25">
      <c r="A135" t="s">
        <v>189</v>
      </c>
      <c r="B135" s="34" t="s">
        <v>118</v>
      </c>
    </row>
    <row r="136" spans="1:5" ht="30" customHeight="1" x14ac:dyDescent="0.25">
      <c r="A136" s="47" t="s">
        <v>190</v>
      </c>
      <c r="B136" s="34" t="s">
        <v>118</v>
      </c>
    </row>
    <row r="137" spans="1:5" ht="30" customHeight="1" x14ac:dyDescent="0.25">
      <c r="A137" s="47" t="s">
        <v>191</v>
      </c>
      <c r="B137" s="34" t="s">
        <v>118</v>
      </c>
    </row>
    <row r="138" spans="1:5" x14ac:dyDescent="0.25">
      <c r="A138" t="s">
        <v>1760</v>
      </c>
      <c r="B138" s="49">
        <v>0.289381</v>
      </c>
    </row>
    <row r="139" spans="1:5" ht="45" customHeight="1" x14ac:dyDescent="0.25">
      <c r="A139" s="47" t="s">
        <v>193</v>
      </c>
      <c r="B139" s="34" t="s">
        <v>118</v>
      </c>
    </row>
    <row r="140" spans="1:5" ht="30" customHeight="1" x14ac:dyDescent="0.25">
      <c r="A140" s="47" t="s">
        <v>194</v>
      </c>
      <c r="B140" s="34" t="s">
        <v>118</v>
      </c>
    </row>
    <row r="141" spans="1:5" ht="30" customHeight="1" x14ac:dyDescent="0.25">
      <c r="A141" s="47" t="s">
        <v>195</v>
      </c>
      <c r="B141" s="34" t="s">
        <v>118</v>
      </c>
    </row>
    <row r="142" spans="1:5" x14ac:dyDescent="0.25">
      <c r="A142" t="s">
        <v>196</v>
      </c>
      <c r="B142" s="34" t="s">
        <v>118</v>
      </c>
    </row>
    <row r="143" spans="1:5" x14ac:dyDescent="0.25">
      <c r="A143" t="s">
        <v>197</v>
      </c>
      <c r="B143" s="34" t="s">
        <v>118</v>
      </c>
    </row>
    <row r="145" spans="1:4" ht="69.95" customHeight="1" x14ac:dyDescent="0.25">
      <c r="A145" s="72" t="s">
        <v>207</v>
      </c>
      <c r="B145" s="72" t="s">
        <v>208</v>
      </c>
      <c r="C145" s="72" t="s">
        <v>5</v>
      </c>
      <c r="D145" s="72" t="s">
        <v>6</v>
      </c>
    </row>
    <row r="146" spans="1:4" ht="69.95" customHeight="1" x14ac:dyDescent="0.25">
      <c r="A146" s="72" t="s">
        <v>2230</v>
      </c>
      <c r="B146" s="72"/>
      <c r="C146" s="72" t="s">
        <v>2231</v>
      </c>
      <c r="D146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H125"/>
  <sheetViews>
    <sheetView showGridLines="0" workbookViewId="0">
      <pane ySplit="4" topLeftCell="A43" activePane="bottomLeft" state="frozen"/>
      <selection pane="bottomLeft" activeCell="B72" sqref="B72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4" t="s">
        <v>2232</v>
      </c>
      <c r="B1" s="75"/>
      <c r="C1" s="75"/>
      <c r="D1" s="75"/>
      <c r="E1" s="75"/>
      <c r="F1" s="75"/>
      <c r="G1" s="76"/>
      <c r="H1" s="51" t="str">
        <f>HYPERLINK("[EDEL_Portfolio Monthly Notes 31-Dec-2023.xlsx]Index!A1","Index")</f>
        <v>Index</v>
      </c>
    </row>
    <row r="2" spans="1:8" ht="19.5" customHeight="1" x14ac:dyDescent="0.25">
      <c r="A2" s="74" t="s">
        <v>2233</v>
      </c>
      <c r="B2" s="75"/>
      <c r="C2" s="75"/>
      <c r="D2" s="75"/>
      <c r="E2" s="75"/>
      <c r="F2" s="75"/>
      <c r="G2" s="76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1148</v>
      </c>
      <c r="B7" s="30"/>
      <c r="C7" s="30"/>
      <c r="D7" s="13"/>
      <c r="E7" s="14"/>
      <c r="F7" s="15"/>
      <c r="G7" s="15"/>
    </row>
    <row r="8" spans="1:8" x14ac:dyDescent="0.25">
      <c r="A8" s="12" t="s">
        <v>2234</v>
      </c>
      <c r="B8" s="30" t="s">
        <v>2235</v>
      </c>
      <c r="C8" s="30" t="s">
        <v>1319</v>
      </c>
      <c r="D8" s="13">
        <v>360000</v>
      </c>
      <c r="E8" s="14">
        <v>3452.94</v>
      </c>
      <c r="F8" s="15">
        <v>3.7400000000000003E-2</v>
      </c>
      <c r="G8" s="15"/>
    </row>
    <row r="9" spans="1:8" x14ac:dyDescent="0.25">
      <c r="A9" s="12" t="s">
        <v>2136</v>
      </c>
      <c r="B9" s="30" t="s">
        <v>2137</v>
      </c>
      <c r="C9" s="30" t="s">
        <v>1347</v>
      </c>
      <c r="D9" s="13">
        <v>256546</v>
      </c>
      <c r="E9" s="14">
        <v>3252.75</v>
      </c>
      <c r="F9" s="15">
        <v>3.5299999999999998E-2</v>
      </c>
      <c r="G9" s="15"/>
    </row>
    <row r="10" spans="1:8" x14ac:dyDescent="0.25">
      <c r="A10" s="12" t="s">
        <v>2236</v>
      </c>
      <c r="B10" s="30" t="s">
        <v>2237</v>
      </c>
      <c r="C10" s="30" t="s">
        <v>1906</v>
      </c>
      <c r="D10" s="13">
        <v>470000</v>
      </c>
      <c r="E10" s="14">
        <v>3153.7</v>
      </c>
      <c r="F10" s="15">
        <v>3.4200000000000001E-2</v>
      </c>
      <c r="G10" s="15"/>
    </row>
    <row r="11" spans="1:8" x14ac:dyDescent="0.25">
      <c r="A11" s="12" t="s">
        <v>2238</v>
      </c>
      <c r="B11" s="30" t="s">
        <v>2239</v>
      </c>
      <c r="C11" s="30" t="s">
        <v>1319</v>
      </c>
      <c r="D11" s="13">
        <v>260000</v>
      </c>
      <c r="E11" s="14">
        <v>3101.93</v>
      </c>
      <c r="F11" s="15">
        <v>3.3599999999999998E-2</v>
      </c>
      <c r="G11" s="15"/>
    </row>
    <row r="12" spans="1:8" x14ac:dyDescent="0.25">
      <c r="A12" s="12" t="s">
        <v>1914</v>
      </c>
      <c r="B12" s="30" t="s">
        <v>1915</v>
      </c>
      <c r="C12" s="30" t="s">
        <v>1243</v>
      </c>
      <c r="D12" s="13">
        <v>210000</v>
      </c>
      <c r="E12" s="14">
        <v>3090.78</v>
      </c>
      <c r="F12" s="15">
        <v>3.3500000000000002E-2</v>
      </c>
      <c r="G12" s="15"/>
    </row>
    <row r="13" spans="1:8" x14ac:dyDescent="0.25">
      <c r="A13" s="12" t="s">
        <v>1894</v>
      </c>
      <c r="B13" s="30" t="s">
        <v>1895</v>
      </c>
      <c r="C13" s="30" t="s">
        <v>1473</v>
      </c>
      <c r="D13" s="13">
        <v>550000</v>
      </c>
      <c r="E13" s="14">
        <v>3003.55</v>
      </c>
      <c r="F13" s="15">
        <v>3.2599999999999997E-2</v>
      </c>
      <c r="G13" s="15"/>
    </row>
    <row r="14" spans="1:8" x14ac:dyDescent="0.25">
      <c r="A14" s="12" t="s">
        <v>2240</v>
      </c>
      <c r="B14" s="30" t="s">
        <v>2241</v>
      </c>
      <c r="C14" s="30" t="s">
        <v>1246</v>
      </c>
      <c r="D14" s="13">
        <v>608958</v>
      </c>
      <c r="E14" s="14">
        <v>2939.44</v>
      </c>
      <c r="F14" s="15">
        <v>3.1899999999999998E-2</v>
      </c>
      <c r="G14" s="15"/>
    </row>
    <row r="15" spans="1:8" x14ac:dyDescent="0.25">
      <c r="A15" s="12" t="s">
        <v>2132</v>
      </c>
      <c r="B15" s="30" t="s">
        <v>2133</v>
      </c>
      <c r="C15" s="30" t="s">
        <v>1243</v>
      </c>
      <c r="D15" s="13">
        <v>140000</v>
      </c>
      <c r="E15" s="14">
        <v>2775.5</v>
      </c>
      <c r="F15" s="15">
        <v>3.0099999999999998E-2</v>
      </c>
      <c r="G15" s="15"/>
    </row>
    <row r="16" spans="1:8" x14ac:dyDescent="0.25">
      <c r="A16" s="12" t="s">
        <v>2242</v>
      </c>
      <c r="B16" s="30" t="s">
        <v>2243</v>
      </c>
      <c r="C16" s="30" t="s">
        <v>1237</v>
      </c>
      <c r="D16" s="13">
        <v>455000</v>
      </c>
      <c r="E16" s="14">
        <v>2622.62</v>
      </c>
      <c r="F16" s="15">
        <v>2.8400000000000002E-2</v>
      </c>
      <c r="G16" s="15"/>
    </row>
    <row r="17" spans="1:7" x14ac:dyDescent="0.25">
      <c r="A17" s="12" t="s">
        <v>2244</v>
      </c>
      <c r="B17" s="30" t="s">
        <v>2245</v>
      </c>
      <c r="C17" s="30" t="s">
        <v>1237</v>
      </c>
      <c r="D17" s="13">
        <v>355000</v>
      </c>
      <c r="E17" s="14">
        <v>2608.9</v>
      </c>
      <c r="F17" s="15">
        <v>2.8299999999999999E-2</v>
      </c>
      <c r="G17" s="15"/>
    </row>
    <row r="18" spans="1:7" x14ac:dyDescent="0.25">
      <c r="A18" s="12" t="s">
        <v>1821</v>
      </c>
      <c r="B18" s="30" t="s">
        <v>1822</v>
      </c>
      <c r="C18" s="30" t="s">
        <v>1203</v>
      </c>
      <c r="D18" s="13">
        <v>1250000</v>
      </c>
      <c r="E18" s="14">
        <v>2603.75</v>
      </c>
      <c r="F18" s="15">
        <v>2.8199999999999999E-2</v>
      </c>
      <c r="G18" s="15"/>
    </row>
    <row r="19" spans="1:7" x14ac:dyDescent="0.25">
      <c r="A19" s="12" t="s">
        <v>1947</v>
      </c>
      <c r="B19" s="30" t="s">
        <v>1948</v>
      </c>
      <c r="C19" s="30" t="s">
        <v>1266</v>
      </c>
      <c r="D19" s="13">
        <v>199806</v>
      </c>
      <c r="E19" s="14">
        <v>2541.9299999999998</v>
      </c>
      <c r="F19" s="15">
        <v>2.76E-2</v>
      </c>
      <c r="G19" s="15"/>
    </row>
    <row r="20" spans="1:7" x14ac:dyDescent="0.25">
      <c r="A20" s="12" t="s">
        <v>2246</v>
      </c>
      <c r="B20" s="30" t="s">
        <v>2247</v>
      </c>
      <c r="C20" s="30" t="s">
        <v>1208</v>
      </c>
      <c r="D20" s="13">
        <v>130000</v>
      </c>
      <c r="E20" s="14">
        <v>2528.7600000000002</v>
      </c>
      <c r="F20" s="15">
        <v>2.7400000000000001E-2</v>
      </c>
      <c r="G20" s="15"/>
    </row>
    <row r="21" spans="1:7" x14ac:dyDescent="0.25">
      <c r="A21" s="12" t="s">
        <v>2248</v>
      </c>
      <c r="B21" s="30" t="s">
        <v>2249</v>
      </c>
      <c r="C21" s="30" t="s">
        <v>1166</v>
      </c>
      <c r="D21" s="13">
        <v>270000</v>
      </c>
      <c r="E21" s="14">
        <v>2252.61</v>
      </c>
      <c r="F21" s="15">
        <v>2.4400000000000002E-2</v>
      </c>
      <c r="G21" s="15"/>
    </row>
    <row r="22" spans="1:7" x14ac:dyDescent="0.25">
      <c r="A22" s="12" t="s">
        <v>2250</v>
      </c>
      <c r="B22" s="30" t="s">
        <v>2251</v>
      </c>
      <c r="C22" s="30" t="s">
        <v>1208</v>
      </c>
      <c r="D22" s="13">
        <v>465000</v>
      </c>
      <c r="E22" s="14">
        <v>2115.98</v>
      </c>
      <c r="F22" s="15">
        <v>2.29E-2</v>
      </c>
      <c r="G22" s="15"/>
    </row>
    <row r="23" spans="1:7" x14ac:dyDescent="0.25">
      <c r="A23" s="12" t="s">
        <v>2252</v>
      </c>
      <c r="B23" s="30" t="s">
        <v>2253</v>
      </c>
      <c r="C23" s="30" t="s">
        <v>1906</v>
      </c>
      <c r="D23" s="13">
        <v>280200</v>
      </c>
      <c r="E23" s="14">
        <v>1890.65</v>
      </c>
      <c r="F23" s="15">
        <v>2.0500000000000001E-2</v>
      </c>
      <c r="G23" s="15"/>
    </row>
    <row r="24" spans="1:7" x14ac:dyDescent="0.25">
      <c r="A24" s="12" t="s">
        <v>1801</v>
      </c>
      <c r="B24" s="30" t="s">
        <v>1802</v>
      </c>
      <c r="C24" s="30" t="s">
        <v>1347</v>
      </c>
      <c r="D24" s="13">
        <v>150000</v>
      </c>
      <c r="E24" s="14">
        <v>1877.55</v>
      </c>
      <c r="F24" s="15">
        <v>2.0400000000000001E-2</v>
      </c>
      <c r="G24" s="15"/>
    </row>
    <row r="25" spans="1:7" x14ac:dyDescent="0.25">
      <c r="A25" s="12" t="s">
        <v>2254</v>
      </c>
      <c r="B25" s="30" t="s">
        <v>2255</v>
      </c>
      <c r="C25" s="30" t="s">
        <v>1356</v>
      </c>
      <c r="D25" s="13">
        <v>210000</v>
      </c>
      <c r="E25" s="14">
        <v>1863.33</v>
      </c>
      <c r="F25" s="15">
        <v>2.0199999999999999E-2</v>
      </c>
      <c r="G25" s="15"/>
    </row>
    <row r="26" spans="1:7" x14ac:dyDescent="0.25">
      <c r="A26" s="12" t="s">
        <v>2256</v>
      </c>
      <c r="B26" s="30" t="s">
        <v>2257</v>
      </c>
      <c r="C26" s="30" t="s">
        <v>1183</v>
      </c>
      <c r="D26" s="13">
        <v>100000</v>
      </c>
      <c r="E26" s="14">
        <v>1861.2</v>
      </c>
      <c r="F26" s="15">
        <v>2.0199999999999999E-2</v>
      </c>
      <c r="G26" s="15"/>
    </row>
    <row r="27" spans="1:7" x14ac:dyDescent="0.25">
      <c r="A27" s="12" t="s">
        <v>2258</v>
      </c>
      <c r="B27" s="30" t="s">
        <v>2259</v>
      </c>
      <c r="C27" s="30" t="s">
        <v>1319</v>
      </c>
      <c r="D27" s="13">
        <v>159421</v>
      </c>
      <c r="E27" s="14">
        <v>1737.53</v>
      </c>
      <c r="F27" s="15">
        <v>1.8800000000000001E-2</v>
      </c>
      <c r="G27" s="15"/>
    </row>
    <row r="28" spans="1:7" x14ac:dyDescent="0.25">
      <c r="A28" s="12" t="s">
        <v>2260</v>
      </c>
      <c r="B28" s="30" t="s">
        <v>2261</v>
      </c>
      <c r="C28" s="30" t="s">
        <v>1198</v>
      </c>
      <c r="D28" s="13">
        <v>1020000</v>
      </c>
      <c r="E28" s="14">
        <v>1697.79</v>
      </c>
      <c r="F28" s="15">
        <v>1.84E-2</v>
      </c>
      <c r="G28" s="15"/>
    </row>
    <row r="29" spans="1:7" x14ac:dyDescent="0.25">
      <c r="A29" s="12" t="s">
        <v>2262</v>
      </c>
      <c r="B29" s="30" t="s">
        <v>2263</v>
      </c>
      <c r="C29" s="30" t="s">
        <v>1154</v>
      </c>
      <c r="D29" s="13">
        <v>3000000</v>
      </c>
      <c r="E29" s="14">
        <v>1615.5</v>
      </c>
      <c r="F29" s="15">
        <v>1.7500000000000002E-2</v>
      </c>
      <c r="G29" s="15"/>
    </row>
    <row r="30" spans="1:7" x14ac:dyDescent="0.25">
      <c r="A30" s="12" t="s">
        <v>2264</v>
      </c>
      <c r="B30" s="30" t="s">
        <v>2265</v>
      </c>
      <c r="C30" s="30" t="s">
        <v>1280</v>
      </c>
      <c r="D30" s="13">
        <v>102328</v>
      </c>
      <c r="E30" s="14">
        <v>1607.98</v>
      </c>
      <c r="F30" s="15">
        <v>1.7399999999999999E-2</v>
      </c>
      <c r="G30" s="15"/>
    </row>
    <row r="31" spans="1:7" x14ac:dyDescent="0.25">
      <c r="A31" s="12" t="s">
        <v>1916</v>
      </c>
      <c r="B31" s="30" t="s">
        <v>1917</v>
      </c>
      <c r="C31" s="30" t="s">
        <v>1237</v>
      </c>
      <c r="D31" s="13">
        <v>277231</v>
      </c>
      <c r="E31" s="14">
        <v>1576.47</v>
      </c>
      <c r="F31" s="15">
        <v>1.7100000000000001E-2</v>
      </c>
      <c r="G31" s="15"/>
    </row>
    <row r="32" spans="1:7" x14ac:dyDescent="0.25">
      <c r="A32" s="12" t="s">
        <v>2266</v>
      </c>
      <c r="B32" s="30" t="s">
        <v>2267</v>
      </c>
      <c r="C32" s="30" t="s">
        <v>1334</v>
      </c>
      <c r="D32" s="13">
        <v>150000</v>
      </c>
      <c r="E32" s="14">
        <v>1471.13</v>
      </c>
      <c r="F32" s="15">
        <v>1.5900000000000001E-2</v>
      </c>
      <c r="G32" s="15"/>
    </row>
    <row r="33" spans="1:7" x14ac:dyDescent="0.25">
      <c r="A33" s="12" t="s">
        <v>2268</v>
      </c>
      <c r="B33" s="30" t="s">
        <v>2269</v>
      </c>
      <c r="C33" s="30" t="s">
        <v>1280</v>
      </c>
      <c r="D33" s="13">
        <v>139190</v>
      </c>
      <c r="E33" s="14">
        <v>1432.61</v>
      </c>
      <c r="F33" s="15">
        <v>1.55E-2</v>
      </c>
      <c r="G33" s="15"/>
    </row>
    <row r="34" spans="1:7" x14ac:dyDescent="0.25">
      <c r="A34" s="12" t="s">
        <v>1805</v>
      </c>
      <c r="B34" s="30" t="s">
        <v>1806</v>
      </c>
      <c r="C34" s="30" t="s">
        <v>1157</v>
      </c>
      <c r="D34" s="13">
        <v>258378</v>
      </c>
      <c r="E34" s="14">
        <v>1423.92</v>
      </c>
      <c r="F34" s="15">
        <v>1.54E-2</v>
      </c>
      <c r="G34" s="15"/>
    </row>
    <row r="35" spans="1:7" x14ac:dyDescent="0.25">
      <c r="A35" s="12" t="s">
        <v>1918</v>
      </c>
      <c r="B35" s="30" t="s">
        <v>1919</v>
      </c>
      <c r="C35" s="30" t="s">
        <v>1237</v>
      </c>
      <c r="D35" s="13">
        <v>1000000</v>
      </c>
      <c r="E35" s="14">
        <v>1361.5</v>
      </c>
      <c r="F35" s="15">
        <v>1.4800000000000001E-2</v>
      </c>
      <c r="G35" s="15"/>
    </row>
    <row r="36" spans="1:7" x14ac:dyDescent="0.25">
      <c r="A36" s="12" t="s">
        <v>2270</v>
      </c>
      <c r="B36" s="30" t="s">
        <v>2271</v>
      </c>
      <c r="C36" s="30" t="s">
        <v>1237</v>
      </c>
      <c r="D36" s="13">
        <v>1500000</v>
      </c>
      <c r="E36" s="14">
        <v>1341</v>
      </c>
      <c r="F36" s="15">
        <v>1.4500000000000001E-2</v>
      </c>
      <c r="G36" s="15"/>
    </row>
    <row r="37" spans="1:7" x14ac:dyDescent="0.25">
      <c r="A37" s="12" t="s">
        <v>2272</v>
      </c>
      <c r="B37" s="30" t="s">
        <v>2273</v>
      </c>
      <c r="C37" s="30" t="s">
        <v>1906</v>
      </c>
      <c r="D37" s="13">
        <v>225000</v>
      </c>
      <c r="E37" s="14">
        <v>1300.3900000000001</v>
      </c>
      <c r="F37" s="15">
        <v>1.41E-2</v>
      </c>
      <c r="G37" s="15"/>
    </row>
    <row r="38" spans="1:7" x14ac:dyDescent="0.25">
      <c r="A38" s="12" t="s">
        <v>1930</v>
      </c>
      <c r="B38" s="30" t="s">
        <v>1931</v>
      </c>
      <c r="C38" s="30" t="s">
        <v>1484</v>
      </c>
      <c r="D38" s="13">
        <v>107881</v>
      </c>
      <c r="E38" s="14">
        <v>1273.1600000000001</v>
      </c>
      <c r="F38" s="15">
        <v>1.38E-2</v>
      </c>
      <c r="G38" s="15"/>
    </row>
    <row r="39" spans="1:7" x14ac:dyDescent="0.25">
      <c r="A39" s="12" t="s">
        <v>2274</v>
      </c>
      <c r="B39" s="30" t="s">
        <v>2275</v>
      </c>
      <c r="C39" s="30" t="s">
        <v>1243</v>
      </c>
      <c r="D39" s="13">
        <v>110000</v>
      </c>
      <c r="E39" s="14">
        <v>1234.2</v>
      </c>
      <c r="F39" s="15">
        <v>1.34E-2</v>
      </c>
      <c r="G39" s="15"/>
    </row>
    <row r="40" spans="1:7" x14ac:dyDescent="0.25">
      <c r="A40" s="12" t="s">
        <v>2031</v>
      </c>
      <c r="B40" s="30" t="s">
        <v>2032</v>
      </c>
      <c r="C40" s="30" t="s">
        <v>1198</v>
      </c>
      <c r="D40" s="13">
        <v>845040</v>
      </c>
      <c r="E40" s="14">
        <v>1221.93</v>
      </c>
      <c r="F40" s="15">
        <v>1.32E-2</v>
      </c>
      <c r="G40" s="15"/>
    </row>
    <row r="41" spans="1:7" x14ac:dyDescent="0.25">
      <c r="A41" s="12" t="s">
        <v>2075</v>
      </c>
      <c r="B41" s="30" t="s">
        <v>2076</v>
      </c>
      <c r="C41" s="30" t="s">
        <v>2077</v>
      </c>
      <c r="D41" s="13">
        <v>150000</v>
      </c>
      <c r="E41" s="14">
        <v>1191.98</v>
      </c>
      <c r="F41" s="15">
        <v>1.29E-2</v>
      </c>
      <c r="G41" s="15"/>
    </row>
    <row r="42" spans="1:7" x14ac:dyDescent="0.25">
      <c r="A42" s="12" t="s">
        <v>1803</v>
      </c>
      <c r="B42" s="30" t="s">
        <v>1804</v>
      </c>
      <c r="C42" s="30" t="s">
        <v>1334</v>
      </c>
      <c r="D42" s="13">
        <v>22000</v>
      </c>
      <c r="E42" s="14">
        <v>1189.3800000000001</v>
      </c>
      <c r="F42" s="15">
        <v>1.29E-2</v>
      </c>
      <c r="G42" s="15"/>
    </row>
    <row r="43" spans="1:7" x14ac:dyDescent="0.25">
      <c r="A43" s="12" t="s">
        <v>2276</v>
      </c>
      <c r="B43" s="30" t="s">
        <v>2277</v>
      </c>
      <c r="C43" s="30" t="s">
        <v>1157</v>
      </c>
      <c r="D43" s="13">
        <v>170000</v>
      </c>
      <c r="E43" s="14">
        <v>1176.49</v>
      </c>
      <c r="F43" s="15">
        <v>1.2800000000000001E-2</v>
      </c>
      <c r="G43" s="15"/>
    </row>
    <row r="44" spans="1:7" x14ac:dyDescent="0.25">
      <c r="A44" s="12" t="s">
        <v>2278</v>
      </c>
      <c r="B44" s="30" t="s">
        <v>2279</v>
      </c>
      <c r="C44" s="30" t="s">
        <v>1266</v>
      </c>
      <c r="D44" s="13">
        <v>400000</v>
      </c>
      <c r="E44" s="14">
        <v>1119.8</v>
      </c>
      <c r="F44" s="15">
        <v>1.21E-2</v>
      </c>
      <c r="G44" s="15"/>
    </row>
    <row r="45" spans="1:7" x14ac:dyDescent="0.25">
      <c r="A45" s="12" t="s">
        <v>2029</v>
      </c>
      <c r="B45" s="30" t="s">
        <v>2030</v>
      </c>
      <c r="C45" s="30" t="s">
        <v>1906</v>
      </c>
      <c r="D45" s="13">
        <v>41254</v>
      </c>
      <c r="E45" s="14">
        <v>1076.96</v>
      </c>
      <c r="F45" s="15">
        <v>1.17E-2</v>
      </c>
      <c r="G45" s="15"/>
    </row>
    <row r="46" spans="1:7" x14ac:dyDescent="0.25">
      <c r="A46" s="12" t="s">
        <v>2280</v>
      </c>
      <c r="B46" s="30" t="s">
        <v>2281</v>
      </c>
      <c r="C46" s="30" t="s">
        <v>1266</v>
      </c>
      <c r="D46" s="13">
        <v>130444</v>
      </c>
      <c r="E46" s="14">
        <v>1026.79</v>
      </c>
      <c r="F46" s="15">
        <v>1.11E-2</v>
      </c>
      <c r="G46" s="15"/>
    </row>
    <row r="47" spans="1:7" x14ac:dyDescent="0.25">
      <c r="A47" s="12" t="s">
        <v>1823</v>
      </c>
      <c r="B47" s="30" t="s">
        <v>1824</v>
      </c>
      <c r="C47" s="30" t="s">
        <v>1243</v>
      </c>
      <c r="D47" s="13">
        <v>183412</v>
      </c>
      <c r="E47" s="14">
        <v>992.99</v>
      </c>
      <c r="F47" s="15">
        <v>1.0800000000000001E-2</v>
      </c>
      <c r="G47" s="15"/>
    </row>
    <row r="48" spans="1:7" x14ac:dyDescent="0.25">
      <c r="A48" s="12" t="s">
        <v>2282</v>
      </c>
      <c r="B48" s="30" t="s">
        <v>2283</v>
      </c>
      <c r="C48" s="30" t="s">
        <v>1356</v>
      </c>
      <c r="D48" s="13">
        <v>62313</v>
      </c>
      <c r="E48" s="14">
        <v>965.29</v>
      </c>
      <c r="F48" s="15">
        <v>1.0500000000000001E-2</v>
      </c>
      <c r="G48" s="15"/>
    </row>
    <row r="49" spans="1:7" x14ac:dyDescent="0.25">
      <c r="A49" s="12" t="s">
        <v>2284</v>
      </c>
      <c r="B49" s="30" t="s">
        <v>2285</v>
      </c>
      <c r="C49" s="30" t="s">
        <v>1319</v>
      </c>
      <c r="D49" s="13">
        <v>140000</v>
      </c>
      <c r="E49" s="14">
        <v>945.98</v>
      </c>
      <c r="F49" s="15">
        <v>1.03E-2</v>
      </c>
      <c r="G49" s="15"/>
    </row>
    <row r="50" spans="1:7" x14ac:dyDescent="0.25">
      <c r="A50" s="12" t="s">
        <v>2286</v>
      </c>
      <c r="B50" s="30" t="s">
        <v>2287</v>
      </c>
      <c r="C50" s="30" t="s">
        <v>1473</v>
      </c>
      <c r="D50" s="13">
        <v>100000</v>
      </c>
      <c r="E50" s="14">
        <v>878.2</v>
      </c>
      <c r="F50" s="15">
        <v>9.4999999999999998E-3</v>
      </c>
      <c r="G50" s="15"/>
    </row>
    <row r="51" spans="1:7" x14ac:dyDescent="0.25">
      <c r="A51" s="12" t="s">
        <v>2033</v>
      </c>
      <c r="B51" s="30" t="s">
        <v>2034</v>
      </c>
      <c r="C51" s="30" t="s">
        <v>1334</v>
      </c>
      <c r="D51" s="13">
        <v>297442</v>
      </c>
      <c r="E51" s="14">
        <v>864.07</v>
      </c>
      <c r="F51" s="15">
        <v>9.4000000000000004E-3</v>
      </c>
      <c r="G51" s="15"/>
    </row>
    <row r="52" spans="1:7" x14ac:dyDescent="0.25">
      <c r="A52" s="12" t="s">
        <v>2288</v>
      </c>
      <c r="B52" s="30" t="s">
        <v>2289</v>
      </c>
      <c r="C52" s="30" t="s">
        <v>1243</v>
      </c>
      <c r="D52" s="13">
        <v>231403</v>
      </c>
      <c r="E52" s="14">
        <v>851.79</v>
      </c>
      <c r="F52" s="15">
        <v>9.1999999999999998E-3</v>
      </c>
      <c r="G52" s="15"/>
    </row>
    <row r="53" spans="1:7" x14ac:dyDescent="0.25">
      <c r="A53" s="12" t="s">
        <v>1922</v>
      </c>
      <c r="B53" s="30" t="s">
        <v>1923</v>
      </c>
      <c r="C53" s="30" t="s">
        <v>1237</v>
      </c>
      <c r="D53" s="13">
        <v>90000</v>
      </c>
      <c r="E53" s="14">
        <v>837.09</v>
      </c>
      <c r="F53" s="15">
        <v>9.1000000000000004E-3</v>
      </c>
      <c r="G53" s="15"/>
    </row>
    <row r="54" spans="1:7" x14ac:dyDescent="0.25">
      <c r="A54" s="12" t="s">
        <v>2290</v>
      </c>
      <c r="B54" s="30" t="s">
        <v>2291</v>
      </c>
      <c r="C54" s="30" t="s">
        <v>1347</v>
      </c>
      <c r="D54" s="13">
        <v>300000</v>
      </c>
      <c r="E54" s="14">
        <v>825</v>
      </c>
      <c r="F54" s="15">
        <v>8.8999999999999999E-3</v>
      </c>
      <c r="G54" s="15"/>
    </row>
    <row r="55" spans="1:7" x14ac:dyDescent="0.25">
      <c r="A55" s="12" t="s">
        <v>2292</v>
      </c>
      <c r="B55" s="30" t="s">
        <v>2293</v>
      </c>
      <c r="C55" s="30" t="s">
        <v>1875</v>
      </c>
      <c r="D55" s="13">
        <v>62447</v>
      </c>
      <c r="E55" s="14">
        <v>781.09</v>
      </c>
      <c r="F55" s="15">
        <v>8.5000000000000006E-3</v>
      </c>
      <c r="G55" s="15"/>
    </row>
    <row r="56" spans="1:7" x14ac:dyDescent="0.25">
      <c r="A56" s="12" t="s">
        <v>2294</v>
      </c>
      <c r="B56" s="30" t="s">
        <v>2295</v>
      </c>
      <c r="C56" s="30" t="s">
        <v>2296</v>
      </c>
      <c r="D56" s="13">
        <v>124930</v>
      </c>
      <c r="E56" s="14">
        <v>658.76</v>
      </c>
      <c r="F56" s="15">
        <v>7.1000000000000004E-3</v>
      </c>
      <c r="G56" s="15"/>
    </row>
    <row r="57" spans="1:7" x14ac:dyDescent="0.25">
      <c r="A57" s="12" t="s">
        <v>1990</v>
      </c>
      <c r="B57" s="30" t="s">
        <v>1991</v>
      </c>
      <c r="C57" s="30" t="s">
        <v>1334</v>
      </c>
      <c r="D57" s="13">
        <v>26000</v>
      </c>
      <c r="E57" s="14">
        <v>655.25</v>
      </c>
      <c r="F57" s="15">
        <v>7.1000000000000004E-3</v>
      </c>
      <c r="G57" s="15"/>
    </row>
    <row r="58" spans="1:7" x14ac:dyDescent="0.25">
      <c r="A58" s="12" t="s">
        <v>1791</v>
      </c>
      <c r="B58" s="30" t="s">
        <v>1792</v>
      </c>
      <c r="C58" s="30" t="s">
        <v>1334</v>
      </c>
      <c r="D58" s="13">
        <v>100000</v>
      </c>
      <c r="E58" s="14">
        <v>644.5</v>
      </c>
      <c r="F58" s="15">
        <v>7.0000000000000001E-3</v>
      </c>
      <c r="G58" s="15"/>
    </row>
    <row r="59" spans="1:7" x14ac:dyDescent="0.25">
      <c r="A59" s="12" t="s">
        <v>1873</v>
      </c>
      <c r="B59" s="30" t="s">
        <v>1874</v>
      </c>
      <c r="C59" s="30" t="s">
        <v>1875</v>
      </c>
      <c r="D59" s="13">
        <v>150000</v>
      </c>
      <c r="E59" s="14">
        <v>522.98</v>
      </c>
      <c r="F59" s="15">
        <v>5.7000000000000002E-3</v>
      </c>
      <c r="G59" s="15"/>
    </row>
    <row r="60" spans="1:7" x14ac:dyDescent="0.25">
      <c r="A60" s="12" t="s">
        <v>2297</v>
      </c>
      <c r="B60" s="30" t="s">
        <v>2298</v>
      </c>
      <c r="C60" s="30" t="s">
        <v>1970</v>
      </c>
      <c r="D60" s="13">
        <v>147004</v>
      </c>
      <c r="E60" s="14">
        <v>495.33</v>
      </c>
      <c r="F60" s="15">
        <v>5.4000000000000003E-3</v>
      </c>
      <c r="G60" s="15"/>
    </row>
    <row r="61" spans="1:7" x14ac:dyDescent="0.25">
      <c r="A61" s="12" t="s">
        <v>2073</v>
      </c>
      <c r="B61" s="30" t="s">
        <v>2074</v>
      </c>
      <c r="C61" s="30" t="s">
        <v>1347</v>
      </c>
      <c r="D61" s="13">
        <v>250000</v>
      </c>
      <c r="E61" s="14">
        <v>434.88</v>
      </c>
      <c r="F61" s="15">
        <v>4.7000000000000002E-3</v>
      </c>
      <c r="G61" s="15"/>
    </row>
    <row r="62" spans="1:7" x14ac:dyDescent="0.25">
      <c r="A62" s="12" t="s">
        <v>2299</v>
      </c>
      <c r="B62" s="30" t="s">
        <v>2300</v>
      </c>
      <c r="C62" s="30" t="s">
        <v>1183</v>
      </c>
      <c r="D62" s="13">
        <v>50000</v>
      </c>
      <c r="E62" s="14">
        <v>415.08</v>
      </c>
      <c r="F62" s="15">
        <v>4.4999999999999997E-3</v>
      </c>
      <c r="G62" s="15"/>
    </row>
    <row r="63" spans="1:7" x14ac:dyDescent="0.25">
      <c r="A63" s="12" t="s">
        <v>1871</v>
      </c>
      <c r="B63" s="30" t="s">
        <v>1872</v>
      </c>
      <c r="C63" s="30" t="s">
        <v>1280</v>
      </c>
      <c r="D63" s="13">
        <v>39390</v>
      </c>
      <c r="E63" s="14">
        <v>347.66</v>
      </c>
      <c r="F63" s="15">
        <v>3.8E-3</v>
      </c>
      <c r="G63" s="15"/>
    </row>
    <row r="64" spans="1:7" x14ac:dyDescent="0.25">
      <c r="A64" s="12" t="s">
        <v>1419</v>
      </c>
      <c r="B64" s="30" t="s">
        <v>1420</v>
      </c>
      <c r="C64" s="30" t="s">
        <v>1280</v>
      </c>
      <c r="D64" s="13">
        <v>100</v>
      </c>
      <c r="E64" s="14">
        <v>5.48</v>
      </c>
      <c r="F64" s="15">
        <v>1E-4</v>
      </c>
      <c r="G64" s="15"/>
    </row>
    <row r="65" spans="1:7" x14ac:dyDescent="0.25">
      <c r="A65" s="16" t="s">
        <v>126</v>
      </c>
      <c r="B65" s="31"/>
      <c r="C65" s="31"/>
      <c r="D65" s="17"/>
      <c r="E65" s="37">
        <v>88735.8</v>
      </c>
      <c r="F65" s="38">
        <v>0.96199999999999997</v>
      </c>
      <c r="G65" s="20"/>
    </row>
    <row r="66" spans="1:7" x14ac:dyDescent="0.25">
      <c r="A66" s="16" t="s">
        <v>1527</v>
      </c>
      <c r="B66" s="30"/>
      <c r="C66" s="30"/>
      <c r="D66" s="13"/>
      <c r="E66" s="14"/>
      <c r="F66" s="15"/>
      <c r="G66" s="15"/>
    </row>
    <row r="67" spans="1:7" x14ac:dyDescent="0.25">
      <c r="A67" s="16" t="s">
        <v>126</v>
      </c>
      <c r="B67" s="30"/>
      <c r="C67" s="30"/>
      <c r="D67" s="13"/>
      <c r="E67" s="39" t="s">
        <v>118</v>
      </c>
      <c r="F67" s="40" t="s">
        <v>118</v>
      </c>
      <c r="G67" s="15"/>
    </row>
    <row r="68" spans="1:7" x14ac:dyDescent="0.25">
      <c r="A68" s="21" t="s">
        <v>158</v>
      </c>
      <c r="B68" s="32"/>
      <c r="C68" s="32"/>
      <c r="D68" s="22"/>
      <c r="E68" s="27">
        <v>88735.8</v>
      </c>
      <c r="F68" s="28">
        <v>0.96199999999999997</v>
      </c>
      <c r="G68" s="20"/>
    </row>
    <row r="69" spans="1:7" x14ac:dyDescent="0.25">
      <c r="A69" s="12"/>
      <c r="B69" s="30"/>
      <c r="C69" s="30"/>
      <c r="D69" s="13"/>
      <c r="E69" s="14"/>
      <c r="F69" s="15"/>
      <c r="G69" s="15"/>
    </row>
    <row r="70" spans="1:7" x14ac:dyDescent="0.25">
      <c r="A70" s="16" t="s">
        <v>1528</v>
      </c>
      <c r="B70" s="30"/>
      <c r="C70" s="30"/>
      <c r="D70" s="13"/>
      <c r="E70" s="14"/>
      <c r="F70" s="15"/>
      <c r="G70" s="15"/>
    </row>
    <row r="71" spans="1:7" x14ac:dyDescent="0.25">
      <c r="A71" s="16" t="s">
        <v>1529</v>
      </c>
      <c r="B71" s="30"/>
      <c r="C71" s="30"/>
      <c r="D71" s="13"/>
      <c r="E71" s="14"/>
      <c r="F71" s="15"/>
      <c r="G71" s="15"/>
    </row>
    <row r="72" spans="1:7" x14ac:dyDescent="0.25">
      <c r="A72" s="12" t="s">
        <v>1876</v>
      </c>
      <c r="B72" s="30"/>
      <c r="C72" s="30" t="s">
        <v>1877</v>
      </c>
      <c r="D72" s="13">
        <v>7950</v>
      </c>
      <c r="E72" s="14">
        <v>1739.93</v>
      </c>
      <c r="F72" s="15">
        <v>1.8860999999999999E-2</v>
      </c>
      <c r="G72" s="15"/>
    </row>
    <row r="73" spans="1:7" x14ac:dyDescent="0.25">
      <c r="A73" s="12" t="s">
        <v>1581</v>
      </c>
      <c r="B73" s="30"/>
      <c r="C73" s="30" t="s">
        <v>1280</v>
      </c>
      <c r="D73" s="13">
        <v>17400</v>
      </c>
      <c r="E73" s="14">
        <v>963.22</v>
      </c>
      <c r="F73" s="15">
        <v>1.0441000000000001E-2</v>
      </c>
      <c r="G73" s="15"/>
    </row>
    <row r="74" spans="1:7" x14ac:dyDescent="0.25">
      <c r="A74" s="16" t="s">
        <v>126</v>
      </c>
      <c r="B74" s="31"/>
      <c r="C74" s="31"/>
      <c r="D74" s="17"/>
      <c r="E74" s="37">
        <v>2703.15</v>
      </c>
      <c r="F74" s="38">
        <v>2.9302000000000002E-2</v>
      </c>
      <c r="G74" s="20"/>
    </row>
    <row r="75" spans="1:7" x14ac:dyDescent="0.25">
      <c r="A75" s="12"/>
      <c r="B75" s="30"/>
      <c r="C75" s="30"/>
      <c r="D75" s="13"/>
      <c r="E75" s="14"/>
      <c r="F75" s="15"/>
      <c r="G75" s="15"/>
    </row>
    <row r="76" spans="1:7" x14ac:dyDescent="0.25">
      <c r="A76" s="12"/>
      <c r="B76" s="30"/>
      <c r="C76" s="30"/>
      <c r="D76" s="13"/>
      <c r="E76" s="14"/>
      <c r="F76" s="15"/>
      <c r="G76" s="15"/>
    </row>
    <row r="77" spans="1:7" x14ac:dyDescent="0.25">
      <c r="A77" s="12"/>
      <c r="B77" s="30"/>
      <c r="C77" s="30"/>
      <c r="D77" s="13"/>
      <c r="E77" s="14"/>
      <c r="F77" s="15"/>
      <c r="G77" s="15"/>
    </row>
    <row r="78" spans="1:7" x14ac:dyDescent="0.25">
      <c r="A78" s="21" t="s">
        <v>158</v>
      </c>
      <c r="B78" s="32"/>
      <c r="C78" s="32"/>
      <c r="D78" s="22"/>
      <c r="E78" s="18">
        <v>2703.15</v>
      </c>
      <c r="F78" s="19">
        <v>2.9302000000000002E-2</v>
      </c>
      <c r="G78" s="20"/>
    </row>
    <row r="79" spans="1:7" x14ac:dyDescent="0.25">
      <c r="A79" s="12"/>
      <c r="B79" s="30"/>
      <c r="C79" s="30"/>
      <c r="D79" s="13"/>
      <c r="E79" s="14"/>
      <c r="F79" s="15"/>
      <c r="G79" s="15"/>
    </row>
    <row r="80" spans="1:7" x14ac:dyDescent="0.25">
      <c r="A80" s="16" t="s">
        <v>119</v>
      </c>
      <c r="B80" s="30"/>
      <c r="C80" s="30"/>
      <c r="D80" s="13"/>
      <c r="E80" s="14"/>
      <c r="F80" s="15"/>
      <c r="G80" s="15"/>
    </row>
    <row r="81" spans="1:7" x14ac:dyDescent="0.25">
      <c r="A81" s="12"/>
      <c r="B81" s="30"/>
      <c r="C81" s="30"/>
      <c r="D81" s="13"/>
      <c r="E81" s="14"/>
      <c r="F81" s="15"/>
      <c r="G81" s="15"/>
    </row>
    <row r="82" spans="1:7" x14ac:dyDescent="0.25">
      <c r="A82" s="16" t="s">
        <v>120</v>
      </c>
      <c r="B82" s="30"/>
      <c r="C82" s="30"/>
      <c r="D82" s="13"/>
      <c r="E82" s="14"/>
      <c r="F82" s="15"/>
      <c r="G82" s="15"/>
    </row>
    <row r="83" spans="1:7" x14ac:dyDescent="0.25">
      <c r="A83" s="12" t="s">
        <v>1729</v>
      </c>
      <c r="B83" s="30" t="s">
        <v>1730</v>
      </c>
      <c r="C83" s="30" t="s">
        <v>123</v>
      </c>
      <c r="D83" s="13">
        <v>300000</v>
      </c>
      <c r="E83" s="14">
        <v>299.83</v>
      </c>
      <c r="F83" s="15">
        <v>3.3E-3</v>
      </c>
      <c r="G83" s="15">
        <v>6.8537000000000001E-2</v>
      </c>
    </row>
    <row r="84" spans="1:7" x14ac:dyDescent="0.25">
      <c r="A84" s="12" t="s">
        <v>1879</v>
      </c>
      <c r="B84" s="30" t="s">
        <v>1880</v>
      </c>
      <c r="C84" s="30" t="s">
        <v>123</v>
      </c>
      <c r="D84" s="13">
        <v>300000</v>
      </c>
      <c r="E84" s="14">
        <v>299.05</v>
      </c>
      <c r="F84" s="15">
        <v>3.2000000000000002E-3</v>
      </c>
      <c r="G84" s="15">
        <v>6.8192000000000003E-2</v>
      </c>
    </row>
    <row r="85" spans="1:7" x14ac:dyDescent="0.25">
      <c r="A85" s="12" t="s">
        <v>1731</v>
      </c>
      <c r="B85" s="30" t="s">
        <v>1732</v>
      </c>
      <c r="C85" s="30" t="s">
        <v>123</v>
      </c>
      <c r="D85" s="13">
        <v>200000</v>
      </c>
      <c r="E85" s="14">
        <v>199.63</v>
      </c>
      <c r="F85" s="15">
        <v>2.2000000000000001E-3</v>
      </c>
      <c r="G85" s="15">
        <v>6.8199999999999997E-2</v>
      </c>
    </row>
    <row r="86" spans="1:7" x14ac:dyDescent="0.25">
      <c r="A86" s="16" t="s">
        <v>126</v>
      </c>
      <c r="B86" s="31"/>
      <c r="C86" s="31"/>
      <c r="D86" s="17"/>
      <c r="E86" s="37">
        <v>798.51</v>
      </c>
      <c r="F86" s="38">
        <v>8.6999999999999994E-3</v>
      </c>
      <c r="G86" s="20"/>
    </row>
    <row r="87" spans="1:7" x14ac:dyDescent="0.25">
      <c r="A87" s="12"/>
      <c r="B87" s="30"/>
      <c r="C87" s="30"/>
      <c r="D87" s="13"/>
      <c r="E87" s="14"/>
      <c r="F87" s="15"/>
      <c r="G87" s="15"/>
    </row>
    <row r="88" spans="1:7" x14ac:dyDescent="0.25">
      <c r="A88" s="21" t="s">
        <v>158</v>
      </c>
      <c r="B88" s="32"/>
      <c r="C88" s="32"/>
      <c r="D88" s="22"/>
      <c r="E88" s="18">
        <v>798.51</v>
      </c>
      <c r="F88" s="19">
        <v>8.6999999999999994E-3</v>
      </c>
      <c r="G88" s="20"/>
    </row>
    <row r="89" spans="1:7" x14ac:dyDescent="0.25">
      <c r="A89" s="12"/>
      <c r="B89" s="30"/>
      <c r="C89" s="30"/>
      <c r="D89" s="13"/>
      <c r="E89" s="14"/>
      <c r="F89" s="15"/>
      <c r="G89" s="15"/>
    </row>
    <row r="90" spans="1:7" x14ac:dyDescent="0.25">
      <c r="A90" s="12"/>
      <c r="B90" s="30"/>
      <c r="C90" s="30"/>
      <c r="D90" s="13"/>
      <c r="E90" s="14"/>
      <c r="F90" s="15"/>
      <c r="G90" s="15"/>
    </row>
    <row r="91" spans="1:7" x14ac:dyDescent="0.25">
      <c r="A91" s="16" t="s">
        <v>162</v>
      </c>
      <c r="B91" s="30"/>
      <c r="C91" s="30"/>
      <c r="D91" s="13"/>
      <c r="E91" s="14"/>
      <c r="F91" s="15"/>
      <c r="G91" s="15"/>
    </row>
    <row r="92" spans="1:7" x14ac:dyDescent="0.25">
      <c r="A92" s="12" t="s">
        <v>163</v>
      </c>
      <c r="B92" s="30"/>
      <c r="C92" s="30"/>
      <c r="D92" s="13"/>
      <c r="E92" s="14">
        <v>2662.52</v>
      </c>
      <c r="F92" s="15">
        <v>2.8899999999999999E-2</v>
      </c>
      <c r="G92" s="15">
        <v>6.7793000000000006E-2</v>
      </c>
    </row>
    <row r="93" spans="1:7" x14ac:dyDescent="0.25">
      <c r="A93" s="16" t="s">
        <v>126</v>
      </c>
      <c r="B93" s="31"/>
      <c r="C93" s="31"/>
      <c r="D93" s="17"/>
      <c r="E93" s="37">
        <v>2662.52</v>
      </c>
      <c r="F93" s="38">
        <v>2.8899999999999999E-2</v>
      </c>
      <c r="G93" s="20"/>
    </row>
    <row r="94" spans="1:7" x14ac:dyDescent="0.25">
      <c r="A94" s="12"/>
      <c r="B94" s="30"/>
      <c r="C94" s="30"/>
      <c r="D94" s="13"/>
      <c r="E94" s="14"/>
      <c r="F94" s="15"/>
      <c r="G94" s="15"/>
    </row>
    <row r="95" spans="1:7" x14ac:dyDescent="0.25">
      <c r="A95" s="21" t="s">
        <v>158</v>
      </c>
      <c r="B95" s="32"/>
      <c r="C95" s="32"/>
      <c r="D95" s="22"/>
      <c r="E95" s="18">
        <v>2662.52</v>
      </c>
      <c r="F95" s="19">
        <v>2.8899999999999999E-2</v>
      </c>
      <c r="G95" s="20"/>
    </row>
    <row r="96" spans="1:7" x14ac:dyDescent="0.25">
      <c r="A96" s="12" t="s">
        <v>164</v>
      </c>
      <c r="B96" s="30"/>
      <c r="C96" s="30"/>
      <c r="D96" s="13"/>
      <c r="E96" s="14">
        <v>1.4835615</v>
      </c>
      <c r="F96" s="15">
        <v>1.5999999999999999E-5</v>
      </c>
      <c r="G96" s="15"/>
    </row>
    <row r="97" spans="1:7" x14ac:dyDescent="0.25">
      <c r="A97" s="12" t="s">
        <v>165</v>
      </c>
      <c r="B97" s="30"/>
      <c r="C97" s="30"/>
      <c r="D97" s="13"/>
      <c r="E97" s="14">
        <v>51.306438499999999</v>
      </c>
      <c r="F97" s="15">
        <v>3.8400000000000001E-4</v>
      </c>
      <c r="G97" s="15">
        <v>6.7793000000000006E-2</v>
      </c>
    </row>
    <row r="98" spans="1:7" x14ac:dyDescent="0.25">
      <c r="A98" s="25" t="s">
        <v>166</v>
      </c>
      <c r="B98" s="33"/>
      <c r="C98" s="33"/>
      <c r="D98" s="26"/>
      <c r="E98" s="27">
        <v>92249.62</v>
      </c>
      <c r="F98" s="28">
        <v>1</v>
      </c>
      <c r="G98" s="28"/>
    </row>
    <row r="100" spans="1:7" x14ac:dyDescent="0.25">
      <c r="A100" s="1" t="s">
        <v>1759</v>
      </c>
    </row>
    <row r="103" spans="1:7" x14ac:dyDescent="0.25">
      <c r="A103" s="1" t="s">
        <v>169</v>
      </c>
    </row>
    <row r="104" spans="1:7" x14ac:dyDescent="0.25">
      <c r="A104" s="47" t="s">
        <v>170</v>
      </c>
      <c r="B104" s="34" t="s">
        <v>118</v>
      </c>
    </row>
    <row r="105" spans="1:7" x14ac:dyDescent="0.25">
      <c r="A105" t="s">
        <v>171</v>
      </c>
    </row>
    <row r="106" spans="1:7" x14ac:dyDescent="0.25">
      <c r="A106" t="s">
        <v>172</v>
      </c>
      <c r="B106" t="s">
        <v>173</v>
      </c>
      <c r="C106" t="s">
        <v>173</v>
      </c>
    </row>
    <row r="107" spans="1:7" x14ac:dyDescent="0.25">
      <c r="B107" s="48">
        <v>45260</v>
      </c>
      <c r="C107" s="48">
        <v>45289</v>
      </c>
    </row>
    <row r="108" spans="1:7" x14ac:dyDescent="0.25">
      <c r="A108" t="s">
        <v>177</v>
      </c>
      <c r="B108">
        <v>23.1755</v>
      </c>
      <c r="C108">
        <v>23.336099999999998</v>
      </c>
      <c r="E108" s="2"/>
    </row>
    <row r="109" spans="1:7" x14ac:dyDescent="0.25">
      <c r="A109" t="s">
        <v>178</v>
      </c>
      <c r="B109">
        <v>23.175599999999999</v>
      </c>
      <c r="C109">
        <v>23.336099999999998</v>
      </c>
      <c r="E109" s="2"/>
    </row>
    <row r="110" spans="1:7" x14ac:dyDescent="0.25">
      <c r="A110" t="s">
        <v>651</v>
      </c>
      <c r="B110">
        <v>22.0959</v>
      </c>
      <c r="C110">
        <v>22.2256</v>
      </c>
      <c r="E110" s="2"/>
    </row>
    <row r="111" spans="1:7" x14ac:dyDescent="0.25">
      <c r="A111" t="s">
        <v>652</v>
      </c>
      <c r="B111">
        <v>22.094799999999999</v>
      </c>
      <c r="C111">
        <v>22.224499999999999</v>
      </c>
      <c r="E111" s="2"/>
    </row>
    <row r="112" spans="1:7" x14ac:dyDescent="0.25">
      <c r="E112" s="2"/>
    </row>
    <row r="113" spans="1:4" x14ac:dyDescent="0.25">
      <c r="A113" t="s">
        <v>188</v>
      </c>
      <c r="B113" s="34" t="s">
        <v>118</v>
      </c>
    </row>
    <row r="114" spans="1:4" x14ac:dyDescent="0.25">
      <c r="A114" t="s">
        <v>189</v>
      </c>
      <c r="B114" s="34" t="s">
        <v>118</v>
      </c>
    </row>
    <row r="115" spans="1:4" ht="30" customHeight="1" x14ac:dyDescent="0.25">
      <c r="A115" s="47" t="s">
        <v>190</v>
      </c>
      <c r="B115" s="34" t="s">
        <v>118</v>
      </c>
    </row>
    <row r="116" spans="1:4" ht="30" customHeight="1" x14ac:dyDescent="0.25">
      <c r="A116" s="47" t="s">
        <v>191</v>
      </c>
      <c r="B116" s="34" t="s">
        <v>118</v>
      </c>
    </row>
    <row r="117" spans="1:4" x14ac:dyDescent="0.25">
      <c r="A117" t="s">
        <v>1760</v>
      </c>
      <c r="B117" s="49">
        <v>1.0219259999999999</v>
      </c>
    </row>
    <row r="118" spans="1:4" ht="45" customHeight="1" x14ac:dyDescent="0.25">
      <c r="A118" s="47" t="s">
        <v>193</v>
      </c>
      <c r="B118" s="34">
        <v>2703.1535250000002</v>
      </c>
    </row>
    <row r="119" spans="1:4" ht="30" customHeight="1" x14ac:dyDescent="0.25">
      <c r="A119" s="47" t="s">
        <v>194</v>
      </c>
      <c r="B119" s="34" t="s">
        <v>118</v>
      </c>
    </row>
    <row r="120" spans="1:4" ht="30" customHeight="1" x14ac:dyDescent="0.25">
      <c r="A120" s="47" t="s">
        <v>195</v>
      </c>
      <c r="B120" s="34" t="s">
        <v>118</v>
      </c>
    </row>
    <row r="121" spans="1:4" x14ac:dyDescent="0.25">
      <c r="A121" t="s">
        <v>196</v>
      </c>
      <c r="B121" s="34" t="s">
        <v>118</v>
      </c>
    </row>
    <row r="122" spans="1:4" x14ac:dyDescent="0.25">
      <c r="A122" t="s">
        <v>197</v>
      </c>
      <c r="B122" s="34" t="s">
        <v>118</v>
      </c>
    </row>
    <row r="124" spans="1:4" ht="69.95" customHeight="1" x14ac:dyDescent="0.25">
      <c r="A124" s="72" t="s">
        <v>207</v>
      </c>
      <c r="B124" s="72" t="s">
        <v>208</v>
      </c>
      <c r="C124" s="72" t="s">
        <v>5</v>
      </c>
      <c r="D124" s="72" t="s">
        <v>6</v>
      </c>
    </row>
    <row r="125" spans="1:4" ht="69.95" customHeight="1" x14ac:dyDescent="0.25">
      <c r="A125" s="72" t="s">
        <v>2301</v>
      </c>
      <c r="B125" s="72"/>
      <c r="C125" s="72" t="s">
        <v>76</v>
      </c>
      <c r="D125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H98"/>
  <sheetViews>
    <sheetView showGridLines="0" workbookViewId="0">
      <pane ySplit="4" topLeftCell="A36" activePane="bottomLeft" state="frozen"/>
      <selection pane="bottomLeft" activeCell="B65" sqref="B6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4" t="s">
        <v>2302</v>
      </c>
      <c r="B1" s="75"/>
      <c r="C1" s="75"/>
      <c r="D1" s="75"/>
      <c r="E1" s="75"/>
      <c r="F1" s="75"/>
      <c r="G1" s="76"/>
      <c r="H1" s="51" t="str">
        <f>HYPERLINK("[EDEL_Portfolio Monthly Notes 31-Dec-2023.xlsx]Index!A1","Index")</f>
        <v>Index</v>
      </c>
    </row>
    <row r="2" spans="1:8" ht="19.5" customHeight="1" x14ac:dyDescent="0.25">
      <c r="A2" s="74" t="s">
        <v>2303</v>
      </c>
      <c r="B2" s="75"/>
      <c r="C2" s="75"/>
      <c r="D2" s="75"/>
      <c r="E2" s="75"/>
      <c r="F2" s="75"/>
      <c r="G2" s="76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1148</v>
      </c>
      <c r="B7" s="30"/>
      <c r="C7" s="30"/>
      <c r="D7" s="13"/>
      <c r="E7" s="14"/>
      <c r="F7" s="15"/>
      <c r="G7" s="15"/>
    </row>
    <row r="8" spans="1:8" x14ac:dyDescent="0.25">
      <c r="A8" s="12" t="s">
        <v>1345</v>
      </c>
      <c r="B8" s="30" t="s">
        <v>1346</v>
      </c>
      <c r="C8" s="30" t="s">
        <v>1347</v>
      </c>
      <c r="D8" s="13">
        <v>1566</v>
      </c>
      <c r="E8" s="14">
        <v>47.84</v>
      </c>
      <c r="F8" s="15">
        <v>4.1700000000000001E-2</v>
      </c>
      <c r="G8" s="15"/>
    </row>
    <row r="9" spans="1:8" x14ac:dyDescent="0.25">
      <c r="A9" s="12" t="s">
        <v>1361</v>
      </c>
      <c r="B9" s="30" t="s">
        <v>1362</v>
      </c>
      <c r="C9" s="30" t="s">
        <v>1183</v>
      </c>
      <c r="D9" s="13">
        <v>25446</v>
      </c>
      <c r="E9" s="14">
        <v>46.87</v>
      </c>
      <c r="F9" s="15">
        <v>4.0899999999999999E-2</v>
      </c>
      <c r="G9" s="15"/>
    </row>
    <row r="10" spans="1:8" x14ac:dyDescent="0.25">
      <c r="A10" s="12" t="s">
        <v>1310</v>
      </c>
      <c r="B10" s="30" t="s">
        <v>1311</v>
      </c>
      <c r="C10" s="30" t="s">
        <v>1237</v>
      </c>
      <c r="D10" s="13">
        <v>1974</v>
      </c>
      <c r="E10" s="14">
        <v>40.53</v>
      </c>
      <c r="F10" s="15">
        <v>3.5400000000000001E-2</v>
      </c>
      <c r="G10" s="15"/>
    </row>
    <row r="11" spans="1:8" x14ac:dyDescent="0.25">
      <c r="A11" s="12" t="s">
        <v>1291</v>
      </c>
      <c r="B11" s="30" t="s">
        <v>1292</v>
      </c>
      <c r="C11" s="30" t="s">
        <v>1221</v>
      </c>
      <c r="D11" s="13">
        <v>12031</v>
      </c>
      <c r="E11" s="14">
        <v>39.96</v>
      </c>
      <c r="F11" s="15">
        <v>3.49E-2</v>
      </c>
      <c r="G11" s="15"/>
    </row>
    <row r="12" spans="1:8" x14ac:dyDescent="0.25">
      <c r="A12" s="12" t="s">
        <v>1181</v>
      </c>
      <c r="B12" s="30" t="s">
        <v>1182</v>
      </c>
      <c r="C12" s="30" t="s">
        <v>1183</v>
      </c>
      <c r="D12" s="13">
        <v>1330</v>
      </c>
      <c r="E12" s="14">
        <v>37.29</v>
      </c>
      <c r="F12" s="15">
        <v>3.2500000000000001E-2</v>
      </c>
      <c r="G12" s="15"/>
    </row>
    <row r="13" spans="1:8" x14ac:dyDescent="0.25">
      <c r="A13" s="12" t="s">
        <v>1864</v>
      </c>
      <c r="B13" s="30" t="s">
        <v>1865</v>
      </c>
      <c r="C13" s="30" t="s">
        <v>1237</v>
      </c>
      <c r="D13" s="13">
        <v>2863</v>
      </c>
      <c r="E13" s="14">
        <v>36.07</v>
      </c>
      <c r="F13" s="15">
        <v>3.15E-2</v>
      </c>
      <c r="G13" s="15"/>
    </row>
    <row r="14" spans="1:8" x14ac:dyDescent="0.25">
      <c r="A14" s="12" t="s">
        <v>1425</v>
      </c>
      <c r="B14" s="30" t="s">
        <v>1426</v>
      </c>
      <c r="C14" s="30" t="s">
        <v>1169</v>
      </c>
      <c r="D14" s="13">
        <v>26083</v>
      </c>
      <c r="E14" s="14">
        <v>33.869999999999997</v>
      </c>
      <c r="F14" s="15">
        <v>2.9499999999999998E-2</v>
      </c>
      <c r="G14" s="15"/>
    </row>
    <row r="15" spans="1:8" x14ac:dyDescent="0.25">
      <c r="A15" s="12" t="s">
        <v>1308</v>
      </c>
      <c r="B15" s="30" t="s">
        <v>1309</v>
      </c>
      <c r="C15" s="30" t="s">
        <v>1166</v>
      </c>
      <c r="D15" s="13">
        <v>1654</v>
      </c>
      <c r="E15" s="14">
        <v>33.51</v>
      </c>
      <c r="F15" s="15">
        <v>2.92E-2</v>
      </c>
      <c r="G15" s="15"/>
    </row>
    <row r="16" spans="1:8" x14ac:dyDescent="0.25">
      <c r="A16" s="12" t="s">
        <v>1247</v>
      </c>
      <c r="B16" s="30" t="s">
        <v>1248</v>
      </c>
      <c r="C16" s="30" t="s">
        <v>1249</v>
      </c>
      <c r="D16" s="13">
        <v>4572</v>
      </c>
      <c r="E16" s="14">
        <v>33.21</v>
      </c>
      <c r="F16" s="15">
        <v>2.9000000000000001E-2</v>
      </c>
      <c r="G16" s="15"/>
    </row>
    <row r="17" spans="1:7" x14ac:dyDescent="0.25">
      <c r="A17" s="12" t="s">
        <v>1299</v>
      </c>
      <c r="B17" s="30" t="s">
        <v>1300</v>
      </c>
      <c r="C17" s="30" t="s">
        <v>1301</v>
      </c>
      <c r="D17" s="13">
        <v>19151</v>
      </c>
      <c r="E17" s="14">
        <v>31.04</v>
      </c>
      <c r="F17" s="15">
        <v>2.7099999999999999E-2</v>
      </c>
      <c r="G17" s="15"/>
    </row>
    <row r="18" spans="1:7" x14ac:dyDescent="0.25">
      <c r="A18" s="12" t="s">
        <v>1152</v>
      </c>
      <c r="B18" s="30" t="s">
        <v>1153</v>
      </c>
      <c r="C18" s="30" t="s">
        <v>1154</v>
      </c>
      <c r="D18" s="13">
        <v>13226</v>
      </c>
      <c r="E18" s="14">
        <v>30.57</v>
      </c>
      <c r="F18" s="15">
        <v>2.6700000000000002E-2</v>
      </c>
      <c r="G18" s="15"/>
    </row>
    <row r="19" spans="1:7" x14ac:dyDescent="0.25">
      <c r="A19" s="12" t="s">
        <v>1772</v>
      </c>
      <c r="B19" s="30" t="s">
        <v>1773</v>
      </c>
      <c r="C19" s="30" t="s">
        <v>1371</v>
      </c>
      <c r="D19" s="13">
        <v>2689</v>
      </c>
      <c r="E19" s="14">
        <v>30.42</v>
      </c>
      <c r="F19" s="15">
        <v>2.6499999999999999E-2</v>
      </c>
      <c r="G19" s="15"/>
    </row>
    <row r="20" spans="1:7" x14ac:dyDescent="0.25">
      <c r="A20" s="12" t="s">
        <v>1452</v>
      </c>
      <c r="B20" s="30" t="s">
        <v>1453</v>
      </c>
      <c r="C20" s="30" t="s">
        <v>1454</v>
      </c>
      <c r="D20" s="13">
        <v>1014</v>
      </c>
      <c r="E20" s="14">
        <v>30.09</v>
      </c>
      <c r="F20" s="15">
        <v>2.6200000000000001E-2</v>
      </c>
      <c r="G20" s="15"/>
    </row>
    <row r="21" spans="1:7" x14ac:dyDescent="0.25">
      <c r="A21" s="12" t="s">
        <v>1499</v>
      </c>
      <c r="B21" s="30" t="s">
        <v>1500</v>
      </c>
      <c r="C21" s="30" t="s">
        <v>1356</v>
      </c>
      <c r="D21" s="13">
        <v>1084</v>
      </c>
      <c r="E21" s="14">
        <v>29.43</v>
      </c>
      <c r="F21" s="15">
        <v>2.5700000000000001E-2</v>
      </c>
      <c r="G21" s="15"/>
    </row>
    <row r="22" spans="1:7" x14ac:dyDescent="0.25">
      <c r="A22" s="12" t="s">
        <v>1523</v>
      </c>
      <c r="B22" s="30" t="s">
        <v>1524</v>
      </c>
      <c r="C22" s="30" t="s">
        <v>1347</v>
      </c>
      <c r="D22" s="13">
        <v>552</v>
      </c>
      <c r="E22" s="14">
        <v>28.37</v>
      </c>
      <c r="F22" s="15">
        <v>2.4799999999999999E-2</v>
      </c>
      <c r="G22" s="15"/>
    </row>
    <row r="23" spans="1:7" x14ac:dyDescent="0.25">
      <c r="A23" s="12" t="s">
        <v>1476</v>
      </c>
      <c r="B23" s="30" t="s">
        <v>1477</v>
      </c>
      <c r="C23" s="30" t="s">
        <v>1259</v>
      </c>
      <c r="D23" s="13">
        <v>95</v>
      </c>
      <c r="E23" s="14">
        <v>27.22</v>
      </c>
      <c r="F23" s="15">
        <v>2.3699999999999999E-2</v>
      </c>
      <c r="G23" s="15"/>
    </row>
    <row r="24" spans="1:7" x14ac:dyDescent="0.25">
      <c r="A24" s="12" t="s">
        <v>1339</v>
      </c>
      <c r="B24" s="30" t="s">
        <v>1340</v>
      </c>
      <c r="C24" s="30" t="s">
        <v>1259</v>
      </c>
      <c r="D24" s="13">
        <v>5219</v>
      </c>
      <c r="E24" s="14">
        <v>27.19</v>
      </c>
      <c r="F24" s="15">
        <v>2.3699999999999999E-2</v>
      </c>
      <c r="G24" s="15"/>
    </row>
    <row r="25" spans="1:7" x14ac:dyDescent="0.25">
      <c r="A25" s="12" t="s">
        <v>1409</v>
      </c>
      <c r="B25" s="30" t="s">
        <v>1410</v>
      </c>
      <c r="C25" s="30" t="s">
        <v>1408</v>
      </c>
      <c r="D25" s="13">
        <v>1818</v>
      </c>
      <c r="E25" s="14">
        <v>25.82</v>
      </c>
      <c r="F25" s="15">
        <v>2.2499999999999999E-2</v>
      </c>
      <c r="G25" s="15"/>
    </row>
    <row r="26" spans="1:7" x14ac:dyDescent="0.25">
      <c r="A26" s="12" t="s">
        <v>1469</v>
      </c>
      <c r="B26" s="30" t="s">
        <v>1470</v>
      </c>
      <c r="C26" s="30" t="s">
        <v>1356</v>
      </c>
      <c r="D26" s="13">
        <v>1032</v>
      </c>
      <c r="E26" s="14">
        <v>25.59</v>
      </c>
      <c r="F26" s="15">
        <v>2.23E-2</v>
      </c>
      <c r="G26" s="15"/>
    </row>
    <row r="27" spans="1:7" x14ac:dyDescent="0.25">
      <c r="A27" s="12" t="s">
        <v>1445</v>
      </c>
      <c r="B27" s="30" t="s">
        <v>1446</v>
      </c>
      <c r="C27" s="30" t="s">
        <v>1157</v>
      </c>
      <c r="D27" s="13">
        <v>632</v>
      </c>
      <c r="E27" s="14">
        <v>25.44</v>
      </c>
      <c r="F27" s="15">
        <v>2.2200000000000001E-2</v>
      </c>
      <c r="G27" s="15"/>
    </row>
    <row r="28" spans="1:7" x14ac:dyDescent="0.25">
      <c r="A28" s="12" t="s">
        <v>1275</v>
      </c>
      <c r="B28" s="30" t="s">
        <v>1276</v>
      </c>
      <c r="C28" s="30" t="s">
        <v>1277</v>
      </c>
      <c r="D28" s="13">
        <v>9507</v>
      </c>
      <c r="E28" s="14">
        <v>24.58</v>
      </c>
      <c r="F28" s="15">
        <v>2.1399999999999999E-2</v>
      </c>
      <c r="G28" s="15"/>
    </row>
    <row r="29" spans="1:7" x14ac:dyDescent="0.25">
      <c r="A29" s="12" t="s">
        <v>1335</v>
      </c>
      <c r="B29" s="30" t="s">
        <v>1336</v>
      </c>
      <c r="C29" s="30" t="s">
        <v>1266</v>
      </c>
      <c r="D29" s="13">
        <v>1781</v>
      </c>
      <c r="E29" s="14">
        <v>24.36</v>
      </c>
      <c r="F29" s="15">
        <v>2.1299999999999999E-2</v>
      </c>
      <c r="G29" s="15"/>
    </row>
    <row r="30" spans="1:7" x14ac:dyDescent="0.25">
      <c r="A30" s="12" t="s">
        <v>1776</v>
      </c>
      <c r="B30" s="30" t="s">
        <v>1777</v>
      </c>
      <c r="C30" s="30" t="s">
        <v>1371</v>
      </c>
      <c r="D30" s="13">
        <v>947</v>
      </c>
      <c r="E30" s="14">
        <v>23.96</v>
      </c>
      <c r="F30" s="15">
        <v>2.0899999999999998E-2</v>
      </c>
      <c r="G30" s="15"/>
    </row>
    <row r="31" spans="1:7" x14ac:dyDescent="0.25">
      <c r="A31" s="12" t="s">
        <v>1369</v>
      </c>
      <c r="B31" s="30" t="s">
        <v>1370</v>
      </c>
      <c r="C31" s="30" t="s">
        <v>1371</v>
      </c>
      <c r="D31" s="13">
        <v>4154</v>
      </c>
      <c r="E31" s="14">
        <v>23.15</v>
      </c>
      <c r="F31" s="15">
        <v>2.0199999999999999E-2</v>
      </c>
      <c r="G31" s="15"/>
    </row>
    <row r="32" spans="1:7" x14ac:dyDescent="0.25">
      <c r="A32" s="12" t="s">
        <v>1431</v>
      </c>
      <c r="B32" s="30" t="s">
        <v>1432</v>
      </c>
      <c r="C32" s="30" t="s">
        <v>1234</v>
      </c>
      <c r="D32" s="13">
        <v>2067</v>
      </c>
      <c r="E32" s="14">
        <v>23.1</v>
      </c>
      <c r="F32" s="15">
        <v>2.0199999999999999E-2</v>
      </c>
      <c r="G32" s="15"/>
    </row>
    <row r="33" spans="1:7" x14ac:dyDescent="0.25">
      <c r="A33" s="12" t="s">
        <v>1312</v>
      </c>
      <c r="B33" s="30" t="s">
        <v>1313</v>
      </c>
      <c r="C33" s="30" t="s">
        <v>1154</v>
      </c>
      <c r="D33" s="13">
        <v>4769</v>
      </c>
      <c r="E33" s="14">
        <v>20.86</v>
      </c>
      <c r="F33" s="15">
        <v>1.8200000000000001E-2</v>
      </c>
      <c r="G33" s="15"/>
    </row>
    <row r="34" spans="1:7" x14ac:dyDescent="0.25">
      <c r="A34" s="12" t="s">
        <v>1204</v>
      </c>
      <c r="B34" s="30" t="s">
        <v>1205</v>
      </c>
      <c r="C34" s="30" t="s">
        <v>1154</v>
      </c>
      <c r="D34" s="13">
        <v>21121</v>
      </c>
      <c r="E34" s="14">
        <v>20.22</v>
      </c>
      <c r="F34" s="15">
        <v>1.7600000000000001E-2</v>
      </c>
      <c r="G34" s="15"/>
    </row>
    <row r="35" spans="1:7" x14ac:dyDescent="0.25">
      <c r="A35" s="12" t="s">
        <v>1443</v>
      </c>
      <c r="B35" s="30" t="s">
        <v>1444</v>
      </c>
      <c r="C35" s="30" t="s">
        <v>1442</v>
      </c>
      <c r="D35" s="13">
        <v>3677</v>
      </c>
      <c r="E35" s="14">
        <v>20.170000000000002</v>
      </c>
      <c r="F35" s="15">
        <v>1.7600000000000001E-2</v>
      </c>
      <c r="G35" s="15"/>
    </row>
    <row r="36" spans="1:7" x14ac:dyDescent="0.25">
      <c r="A36" s="12" t="s">
        <v>1497</v>
      </c>
      <c r="B36" s="30" t="s">
        <v>1498</v>
      </c>
      <c r="C36" s="30" t="s">
        <v>1316</v>
      </c>
      <c r="D36" s="13">
        <v>571</v>
      </c>
      <c r="E36" s="14">
        <v>20.079999999999998</v>
      </c>
      <c r="F36" s="15">
        <v>1.7500000000000002E-2</v>
      </c>
      <c r="G36" s="15"/>
    </row>
    <row r="37" spans="1:7" x14ac:dyDescent="0.25">
      <c r="A37" s="12" t="s">
        <v>1228</v>
      </c>
      <c r="B37" s="30" t="s">
        <v>1229</v>
      </c>
      <c r="C37" s="30" t="s">
        <v>1163</v>
      </c>
      <c r="D37" s="13">
        <v>2609</v>
      </c>
      <c r="E37" s="14">
        <v>19.52</v>
      </c>
      <c r="F37" s="15">
        <v>1.7000000000000001E-2</v>
      </c>
      <c r="G37" s="15"/>
    </row>
    <row r="38" spans="1:7" x14ac:dyDescent="0.25">
      <c r="A38" s="12" t="s">
        <v>1768</v>
      </c>
      <c r="B38" s="30" t="s">
        <v>1769</v>
      </c>
      <c r="C38" s="30" t="s">
        <v>1347</v>
      </c>
      <c r="D38" s="13">
        <v>15700</v>
      </c>
      <c r="E38" s="14">
        <v>19.420000000000002</v>
      </c>
      <c r="F38" s="15">
        <v>1.6899999999999998E-2</v>
      </c>
      <c r="G38" s="15"/>
    </row>
    <row r="39" spans="1:7" x14ac:dyDescent="0.25">
      <c r="A39" s="12" t="s">
        <v>1196</v>
      </c>
      <c r="B39" s="30" t="s">
        <v>1197</v>
      </c>
      <c r="C39" s="30" t="s">
        <v>1198</v>
      </c>
      <c r="D39" s="13">
        <v>2160</v>
      </c>
      <c r="E39" s="14">
        <v>19.170000000000002</v>
      </c>
      <c r="F39" s="15">
        <v>1.67E-2</v>
      </c>
      <c r="G39" s="15"/>
    </row>
    <row r="40" spans="1:7" x14ac:dyDescent="0.25">
      <c r="A40" s="12" t="s">
        <v>1787</v>
      </c>
      <c r="B40" s="30" t="s">
        <v>1788</v>
      </c>
      <c r="C40" s="30" t="s">
        <v>1347</v>
      </c>
      <c r="D40" s="13">
        <v>442</v>
      </c>
      <c r="E40" s="14">
        <v>18.05</v>
      </c>
      <c r="F40" s="15">
        <v>1.5699999999999999E-2</v>
      </c>
      <c r="G40" s="15"/>
    </row>
    <row r="41" spans="1:7" x14ac:dyDescent="0.25">
      <c r="A41" s="12" t="s">
        <v>1306</v>
      </c>
      <c r="B41" s="30" t="s">
        <v>1307</v>
      </c>
      <c r="C41" s="30" t="s">
        <v>1157</v>
      </c>
      <c r="D41" s="13">
        <v>376</v>
      </c>
      <c r="E41" s="14">
        <v>17.579999999999998</v>
      </c>
      <c r="F41" s="15">
        <v>1.5299999999999999E-2</v>
      </c>
      <c r="G41" s="15"/>
    </row>
    <row r="42" spans="1:7" x14ac:dyDescent="0.25">
      <c r="A42" s="12" t="s">
        <v>2100</v>
      </c>
      <c r="B42" s="30" t="s">
        <v>2101</v>
      </c>
      <c r="C42" s="30" t="s">
        <v>1234</v>
      </c>
      <c r="D42" s="13">
        <v>1420</v>
      </c>
      <c r="E42" s="14">
        <v>17.559999999999999</v>
      </c>
      <c r="F42" s="15">
        <v>1.5299999999999999E-2</v>
      </c>
      <c r="G42" s="15"/>
    </row>
    <row r="43" spans="1:7" x14ac:dyDescent="0.25">
      <c r="A43" s="12" t="s">
        <v>1332</v>
      </c>
      <c r="B43" s="30" t="s">
        <v>1333</v>
      </c>
      <c r="C43" s="30" t="s">
        <v>1334</v>
      </c>
      <c r="D43" s="13">
        <v>16849</v>
      </c>
      <c r="E43" s="14">
        <v>17.18</v>
      </c>
      <c r="F43" s="15">
        <v>1.4999999999999999E-2</v>
      </c>
      <c r="G43" s="15"/>
    </row>
    <row r="44" spans="1:7" x14ac:dyDescent="0.25">
      <c r="A44" s="12" t="s">
        <v>2108</v>
      </c>
      <c r="B44" s="30" t="s">
        <v>2109</v>
      </c>
      <c r="C44" s="30" t="s">
        <v>1221</v>
      </c>
      <c r="D44" s="13">
        <v>1076</v>
      </c>
      <c r="E44" s="14">
        <v>17.18</v>
      </c>
      <c r="F44" s="15">
        <v>1.4999999999999999E-2</v>
      </c>
      <c r="G44" s="15"/>
    </row>
    <row r="45" spans="1:7" x14ac:dyDescent="0.25">
      <c r="A45" s="12" t="s">
        <v>1392</v>
      </c>
      <c r="B45" s="30" t="s">
        <v>1393</v>
      </c>
      <c r="C45" s="30" t="s">
        <v>1237</v>
      </c>
      <c r="D45" s="13">
        <v>2094</v>
      </c>
      <c r="E45" s="14">
        <v>15.91</v>
      </c>
      <c r="F45" s="15">
        <v>1.3899999999999999E-2</v>
      </c>
      <c r="G45" s="15"/>
    </row>
    <row r="46" spans="1:7" x14ac:dyDescent="0.25">
      <c r="A46" s="12" t="s">
        <v>1862</v>
      </c>
      <c r="B46" s="30" t="s">
        <v>1863</v>
      </c>
      <c r="C46" s="30" t="s">
        <v>1243</v>
      </c>
      <c r="D46" s="13">
        <v>649</v>
      </c>
      <c r="E46" s="14">
        <v>14.96</v>
      </c>
      <c r="F46" s="15">
        <v>1.3100000000000001E-2</v>
      </c>
      <c r="G46" s="15"/>
    </row>
    <row r="47" spans="1:7" x14ac:dyDescent="0.25">
      <c r="A47" s="12" t="s">
        <v>1495</v>
      </c>
      <c r="B47" s="30" t="s">
        <v>1496</v>
      </c>
      <c r="C47" s="30" t="s">
        <v>1408</v>
      </c>
      <c r="D47" s="13">
        <v>2762</v>
      </c>
      <c r="E47" s="14">
        <v>14.77</v>
      </c>
      <c r="F47" s="15">
        <v>1.29E-2</v>
      </c>
      <c r="G47" s="15"/>
    </row>
    <row r="48" spans="1:7" x14ac:dyDescent="0.25">
      <c r="A48" s="12" t="s">
        <v>1493</v>
      </c>
      <c r="B48" s="30" t="s">
        <v>1494</v>
      </c>
      <c r="C48" s="30" t="s">
        <v>1334</v>
      </c>
      <c r="D48" s="13">
        <v>61</v>
      </c>
      <c r="E48" s="14">
        <v>13.54</v>
      </c>
      <c r="F48" s="15">
        <v>1.18E-2</v>
      </c>
      <c r="G48" s="15"/>
    </row>
    <row r="49" spans="1:7" x14ac:dyDescent="0.25">
      <c r="A49" s="12" t="s">
        <v>1421</v>
      </c>
      <c r="B49" s="30" t="s">
        <v>1422</v>
      </c>
      <c r="C49" s="30" t="s">
        <v>1243</v>
      </c>
      <c r="D49" s="13">
        <v>1798</v>
      </c>
      <c r="E49" s="14">
        <v>12.39</v>
      </c>
      <c r="F49" s="15">
        <v>1.0800000000000001E-2</v>
      </c>
      <c r="G49" s="15"/>
    </row>
    <row r="50" spans="1:7" x14ac:dyDescent="0.25">
      <c r="A50" s="12" t="s">
        <v>1324</v>
      </c>
      <c r="B50" s="30" t="s">
        <v>1325</v>
      </c>
      <c r="C50" s="30" t="s">
        <v>1266</v>
      </c>
      <c r="D50" s="13">
        <v>1988</v>
      </c>
      <c r="E50" s="14">
        <v>12.02</v>
      </c>
      <c r="F50" s="15">
        <v>1.0500000000000001E-2</v>
      </c>
      <c r="G50" s="15"/>
    </row>
    <row r="51" spans="1:7" x14ac:dyDescent="0.25">
      <c r="A51" s="12" t="s">
        <v>2051</v>
      </c>
      <c r="B51" s="30" t="s">
        <v>2052</v>
      </c>
      <c r="C51" s="30" t="s">
        <v>1237</v>
      </c>
      <c r="D51" s="13">
        <v>770</v>
      </c>
      <c r="E51" s="14">
        <v>11.37</v>
      </c>
      <c r="F51" s="15">
        <v>9.9000000000000008E-3</v>
      </c>
      <c r="G51" s="15"/>
    </row>
    <row r="52" spans="1:7" x14ac:dyDescent="0.25">
      <c r="A52" s="12" t="s">
        <v>2138</v>
      </c>
      <c r="B52" s="30" t="s">
        <v>2139</v>
      </c>
      <c r="C52" s="30" t="s">
        <v>1237</v>
      </c>
      <c r="D52" s="13">
        <v>128</v>
      </c>
      <c r="E52" s="14">
        <v>9.82</v>
      </c>
      <c r="F52" s="15">
        <v>8.6E-3</v>
      </c>
      <c r="G52" s="15"/>
    </row>
    <row r="53" spans="1:7" x14ac:dyDescent="0.25">
      <c r="A53" s="12" t="s">
        <v>2146</v>
      </c>
      <c r="B53" s="30" t="s">
        <v>2147</v>
      </c>
      <c r="C53" s="30" t="s">
        <v>1221</v>
      </c>
      <c r="D53" s="13">
        <v>890</v>
      </c>
      <c r="E53" s="14">
        <v>9.31</v>
      </c>
      <c r="F53" s="15">
        <v>8.0999999999999996E-3</v>
      </c>
      <c r="G53" s="15"/>
    </row>
    <row r="54" spans="1:7" x14ac:dyDescent="0.25">
      <c r="A54" s="12" t="s">
        <v>2158</v>
      </c>
      <c r="B54" s="30" t="s">
        <v>2159</v>
      </c>
      <c r="C54" s="30" t="s">
        <v>1301</v>
      </c>
      <c r="D54" s="13">
        <v>812</v>
      </c>
      <c r="E54" s="14">
        <v>8.02</v>
      </c>
      <c r="F54" s="15">
        <v>7.0000000000000001E-3</v>
      </c>
      <c r="G54" s="15"/>
    </row>
    <row r="55" spans="1:7" x14ac:dyDescent="0.25">
      <c r="A55" s="12" t="s">
        <v>2170</v>
      </c>
      <c r="B55" s="30" t="s">
        <v>2171</v>
      </c>
      <c r="C55" s="30" t="s">
        <v>1408</v>
      </c>
      <c r="D55" s="13">
        <v>748</v>
      </c>
      <c r="E55" s="14">
        <v>6.23</v>
      </c>
      <c r="F55" s="15">
        <v>5.4000000000000003E-3</v>
      </c>
      <c r="G55" s="15"/>
    </row>
    <row r="56" spans="1:7" x14ac:dyDescent="0.25">
      <c r="A56" s="12" t="s">
        <v>2184</v>
      </c>
      <c r="B56" s="30" t="s">
        <v>2185</v>
      </c>
      <c r="C56" s="30" t="s">
        <v>1371</v>
      </c>
      <c r="D56" s="13">
        <v>28</v>
      </c>
      <c r="E56" s="14">
        <v>4.8600000000000003</v>
      </c>
      <c r="F56" s="15">
        <v>4.1999999999999997E-3</v>
      </c>
      <c r="G56" s="15"/>
    </row>
    <row r="57" spans="1:7" x14ac:dyDescent="0.25">
      <c r="A57" s="12" t="s">
        <v>2186</v>
      </c>
      <c r="B57" s="30" t="s">
        <v>2187</v>
      </c>
      <c r="C57" s="30" t="s">
        <v>1442</v>
      </c>
      <c r="D57" s="13">
        <v>461</v>
      </c>
      <c r="E57" s="14">
        <v>1.64</v>
      </c>
      <c r="F57" s="15">
        <v>1.4E-3</v>
      </c>
      <c r="G57" s="15"/>
    </row>
    <row r="58" spans="1:7" x14ac:dyDescent="0.25">
      <c r="A58" s="16" t="s">
        <v>126</v>
      </c>
      <c r="B58" s="31"/>
      <c r="C58" s="31"/>
      <c r="D58" s="17"/>
      <c r="E58" s="37">
        <v>1141.31</v>
      </c>
      <c r="F58" s="38">
        <v>0.99539999999999995</v>
      </c>
      <c r="G58" s="20"/>
    </row>
    <row r="59" spans="1:7" x14ac:dyDescent="0.25">
      <c r="A59" s="16" t="s">
        <v>1527</v>
      </c>
      <c r="B59" s="30"/>
      <c r="C59" s="30"/>
      <c r="D59" s="13"/>
      <c r="E59" s="14"/>
      <c r="F59" s="15"/>
      <c r="G59" s="15"/>
    </row>
    <row r="60" spans="1:7" x14ac:dyDescent="0.25">
      <c r="A60" s="16" t="s">
        <v>126</v>
      </c>
      <c r="B60" s="30"/>
      <c r="C60" s="30"/>
      <c r="D60" s="13"/>
      <c r="E60" s="39" t="s">
        <v>118</v>
      </c>
      <c r="F60" s="40" t="s">
        <v>118</v>
      </c>
      <c r="G60" s="15"/>
    </row>
    <row r="61" spans="1:7" x14ac:dyDescent="0.25">
      <c r="A61" s="21" t="s">
        <v>158</v>
      </c>
      <c r="B61" s="32"/>
      <c r="C61" s="32"/>
      <c r="D61" s="22"/>
      <c r="E61" s="27">
        <v>1141.31</v>
      </c>
      <c r="F61" s="28">
        <v>0.99539999999999995</v>
      </c>
      <c r="G61" s="20"/>
    </row>
    <row r="62" spans="1:7" x14ac:dyDescent="0.25">
      <c r="A62" s="12"/>
      <c r="B62" s="30"/>
      <c r="C62" s="30"/>
      <c r="D62" s="13"/>
      <c r="E62" s="14"/>
      <c r="F62" s="15"/>
      <c r="G62" s="15"/>
    </row>
    <row r="63" spans="1:7" x14ac:dyDescent="0.25">
      <c r="A63" s="12"/>
      <c r="B63" s="30"/>
      <c r="C63" s="30"/>
      <c r="D63" s="13"/>
      <c r="E63" s="14"/>
      <c r="F63" s="15"/>
      <c r="G63" s="15"/>
    </row>
    <row r="64" spans="1:7" x14ac:dyDescent="0.25">
      <c r="A64" s="16" t="s">
        <v>162</v>
      </c>
      <c r="B64" s="30"/>
      <c r="C64" s="30"/>
      <c r="D64" s="13"/>
      <c r="E64" s="14"/>
      <c r="F64" s="15"/>
      <c r="G64" s="15"/>
    </row>
    <row r="65" spans="1:7" x14ac:dyDescent="0.25">
      <c r="A65" s="12" t="s">
        <v>163</v>
      </c>
      <c r="B65" s="30"/>
      <c r="C65" s="30"/>
      <c r="D65" s="13"/>
      <c r="E65" s="14">
        <v>6</v>
      </c>
      <c r="F65" s="15">
        <v>5.1999999999999998E-3</v>
      </c>
      <c r="G65" s="15">
        <v>6.7793000000000006E-2</v>
      </c>
    </row>
    <row r="66" spans="1:7" x14ac:dyDescent="0.25">
      <c r="A66" s="16" t="s">
        <v>126</v>
      </c>
      <c r="B66" s="31"/>
      <c r="C66" s="31"/>
      <c r="D66" s="17"/>
      <c r="E66" s="37">
        <v>6</v>
      </c>
      <c r="F66" s="38">
        <v>5.1999999999999998E-3</v>
      </c>
      <c r="G66" s="20"/>
    </row>
    <row r="67" spans="1:7" x14ac:dyDescent="0.25">
      <c r="A67" s="12"/>
      <c r="B67" s="30"/>
      <c r="C67" s="30"/>
      <c r="D67" s="13"/>
      <c r="E67" s="14"/>
      <c r="F67" s="15"/>
      <c r="G67" s="15"/>
    </row>
    <row r="68" spans="1:7" x14ac:dyDescent="0.25">
      <c r="A68" s="21" t="s">
        <v>158</v>
      </c>
      <c r="B68" s="32"/>
      <c r="C68" s="32"/>
      <c r="D68" s="22"/>
      <c r="E68" s="18">
        <v>6</v>
      </c>
      <c r="F68" s="19">
        <v>5.1999999999999998E-3</v>
      </c>
      <c r="G68" s="20"/>
    </row>
    <row r="69" spans="1:7" x14ac:dyDescent="0.25">
      <c r="A69" s="12" t="s">
        <v>164</v>
      </c>
      <c r="B69" s="30"/>
      <c r="C69" s="30"/>
      <c r="D69" s="13"/>
      <c r="E69" s="14">
        <v>3.3414E-3</v>
      </c>
      <c r="F69" s="15">
        <v>1.9999999999999999E-6</v>
      </c>
      <c r="G69" s="15"/>
    </row>
    <row r="70" spans="1:7" x14ac:dyDescent="0.25">
      <c r="A70" s="12" t="s">
        <v>165</v>
      </c>
      <c r="B70" s="30"/>
      <c r="C70" s="30"/>
      <c r="D70" s="13"/>
      <c r="E70" s="23">
        <v>-1.0933413999999999</v>
      </c>
      <c r="F70" s="24">
        <v>-6.02E-4</v>
      </c>
      <c r="G70" s="15">
        <v>6.7793000000000006E-2</v>
      </c>
    </row>
    <row r="71" spans="1:7" x14ac:dyDescent="0.25">
      <c r="A71" s="25" t="s">
        <v>166</v>
      </c>
      <c r="B71" s="33"/>
      <c r="C71" s="33"/>
      <c r="D71" s="26"/>
      <c r="E71" s="27">
        <v>1146.22</v>
      </c>
      <c r="F71" s="28">
        <v>1</v>
      </c>
      <c r="G71" s="28"/>
    </row>
    <row r="76" spans="1:7" x14ac:dyDescent="0.25">
      <c r="A76" s="1" t="s">
        <v>169</v>
      </c>
    </row>
    <row r="77" spans="1:7" x14ac:dyDescent="0.25">
      <c r="A77" s="47" t="s">
        <v>170</v>
      </c>
      <c r="B77" s="34" t="s">
        <v>118</v>
      </c>
    </row>
    <row r="78" spans="1:7" x14ac:dyDescent="0.25">
      <c r="A78" t="s">
        <v>171</v>
      </c>
    </row>
    <row r="79" spans="1:7" x14ac:dyDescent="0.25">
      <c r="A79" t="s">
        <v>172</v>
      </c>
      <c r="B79" t="s">
        <v>173</v>
      </c>
      <c r="C79" t="s">
        <v>173</v>
      </c>
    </row>
    <row r="80" spans="1:7" x14ac:dyDescent="0.25">
      <c r="B80" s="48">
        <v>45260</v>
      </c>
      <c r="C80" s="48">
        <v>45289</v>
      </c>
    </row>
    <row r="81" spans="1:5" x14ac:dyDescent="0.25">
      <c r="A81" t="s">
        <v>687</v>
      </c>
      <c r="B81">
        <v>11.0573</v>
      </c>
      <c r="C81">
        <v>12.273400000000001</v>
      </c>
      <c r="E81" s="2"/>
    </row>
    <row r="82" spans="1:5" x14ac:dyDescent="0.25">
      <c r="A82" t="s">
        <v>178</v>
      </c>
      <c r="B82">
        <v>11.0573</v>
      </c>
      <c r="C82">
        <v>12.273400000000001</v>
      </c>
      <c r="E82" s="2"/>
    </row>
    <row r="83" spans="1:5" x14ac:dyDescent="0.25">
      <c r="A83" t="s">
        <v>688</v>
      </c>
      <c r="B83">
        <v>10.978199999999999</v>
      </c>
      <c r="C83">
        <v>12.1767</v>
      </c>
      <c r="E83" s="2"/>
    </row>
    <row r="84" spans="1:5" x14ac:dyDescent="0.25">
      <c r="A84" t="s">
        <v>652</v>
      </c>
      <c r="B84">
        <v>10.978199999999999</v>
      </c>
      <c r="C84">
        <v>12.1767</v>
      </c>
      <c r="E84" s="2"/>
    </row>
    <row r="85" spans="1:5" x14ac:dyDescent="0.25">
      <c r="E85" s="2"/>
    </row>
    <row r="86" spans="1:5" x14ac:dyDescent="0.25">
      <c r="A86" t="s">
        <v>188</v>
      </c>
      <c r="B86" s="34" t="s">
        <v>118</v>
      </c>
    </row>
    <row r="87" spans="1:5" x14ac:dyDescent="0.25">
      <c r="A87" t="s">
        <v>189</v>
      </c>
      <c r="B87" s="34" t="s">
        <v>118</v>
      </c>
    </row>
    <row r="88" spans="1:5" ht="30" customHeight="1" x14ac:dyDescent="0.25">
      <c r="A88" s="47" t="s">
        <v>190</v>
      </c>
      <c r="B88" s="34" t="s">
        <v>118</v>
      </c>
    </row>
    <row r="89" spans="1:5" ht="30" customHeight="1" x14ac:dyDescent="0.25">
      <c r="A89" s="47" t="s">
        <v>191</v>
      </c>
      <c r="B89" s="34" t="s">
        <v>118</v>
      </c>
    </row>
    <row r="90" spans="1:5" x14ac:dyDescent="0.25">
      <c r="A90" t="s">
        <v>1760</v>
      </c>
      <c r="B90" s="49">
        <v>0.71344399999999997</v>
      </c>
    </row>
    <row r="91" spans="1:5" ht="45" customHeight="1" x14ac:dyDescent="0.25">
      <c r="A91" s="47" t="s">
        <v>193</v>
      </c>
      <c r="B91" s="34" t="s">
        <v>118</v>
      </c>
    </row>
    <row r="92" spans="1:5" ht="30" customHeight="1" x14ac:dyDescent="0.25">
      <c r="A92" s="47" t="s">
        <v>194</v>
      </c>
      <c r="B92" s="34" t="s">
        <v>118</v>
      </c>
    </row>
    <row r="93" spans="1:5" ht="30" customHeight="1" x14ac:dyDescent="0.25">
      <c r="A93" s="47" t="s">
        <v>195</v>
      </c>
      <c r="B93" s="34" t="s">
        <v>118</v>
      </c>
    </row>
    <row r="94" spans="1:5" x14ac:dyDescent="0.25">
      <c r="A94" t="s">
        <v>196</v>
      </c>
      <c r="B94" s="34" t="s">
        <v>118</v>
      </c>
    </row>
    <row r="95" spans="1:5" x14ac:dyDescent="0.25">
      <c r="A95" t="s">
        <v>197</v>
      </c>
      <c r="B95" s="34" t="s">
        <v>118</v>
      </c>
    </row>
    <row r="97" spans="1:4" ht="69.95" customHeight="1" x14ac:dyDescent="0.25">
      <c r="A97" s="72" t="s">
        <v>207</v>
      </c>
      <c r="B97" s="72" t="s">
        <v>208</v>
      </c>
      <c r="C97" s="72" t="s">
        <v>5</v>
      </c>
      <c r="D97" s="72" t="s">
        <v>6</v>
      </c>
    </row>
    <row r="98" spans="1:4" ht="69.95" customHeight="1" x14ac:dyDescent="0.25">
      <c r="A98" s="72" t="s">
        <v>2304</v>
      </c>
      <c r="B98" s="72"/>
      <c r="C98" s="72" t="s">
        <v>2305</v>
      </c>
      <c r="D98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36"/>
  <sheetViews>
    <sheetView showGridLines="0" workbookViewId="0">
      <pane ySplit="4" topLeftCell="A5" activePane="bottomLeft" state="frozen"/>
      <selection pane="bottomLeft" activeCell="A9" sqref="A9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4" t="s">
        <v>307</v>
      </c>
      <c r="B1" s="75"/>
      <c r="C1" s="75"/>
      <c r="D1" s="75"/>
      <c r="E1" s="75"/>
      <c r="F1" s="75"/>
      <c r="G1" s="76"/>
      <c r="H1" s="51" t="str">
        <f>HYPERLINK("[EDEL_Portfolio Monthly Notes 31-Dec-2023.xlsx]Index!A1","Index")</f>
        <v>Index</v>
      </c>
    </row>
    <row r="2" spans="1:8" ht="19.5" customHeight="1" x14ac:dyDescent="0.25">
      <c r="A2" s="74" t="s">
        <v>308</v>
      </c>
      <c r="B2" s="75"/>
      <c r="C2" s="75"/>
      <c r="D2" s="75"/>
      <c r="E2" s="75"/>
      <c r="F2" s="75"/>
      <c r="G2" s="76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211</v>
      </c>
      <c r="B9" s="30"/>
      <c r="C9" s="30"/>
      <c r="D9" s="13"/>
      <c r="E9" s="14"/>
      <c r="F9" s="15"/>
      <c r="G9" s="15"/>
    </row>
    <row r="10" spans="1:8" x14ac:dyDescent="0.25">
      <c r="A10" s="16" t="s">
        <v>212</v>
      </c>
      <c r="B10" s="30"/>
      <c r="C10" s="30"/>
      <c r="D10" s="13"/>
      <c r="E10" s="14"/>
      <c r="F10" s="15"/>
      <c r="G10" s="15"/>
    </row>
    <row r="11" spans="1:8" x14ac:dyDescent="0.25">
      <c r="A11" s="12" t="s">
        <v>309</v>
      </c>
      <c r="B11" s="30" t="s">
        <v>310</v>
      </c>
      <c r="C11" s="30" t="s">
        <v>218</v>
      </c>
      <c r="D11" s="13">
        <v>127500000</v>
      </c>
      <c r="E11" s="14">
        <v>128362.41</v>
      </c>
      <c r="F11" s="15">
        <v>7.0599999999999996E-2</v>
      </c>
      <c r="G11" s="15">
        <v>7.7380000000000004E-2</v>
      </c>
    </row>
    <row r="12" spans="1:8" x14ac:dyDescent="0.25">
      <c r="A12" s="12" t="s">
        <v>311</v>
      </c>
      <c r="B12" s="30" t="s">
        <v>312</v>
      </c>
      <c r="C12" s="30" t="s">
        <v>218</v>
      </c>
      <c r="D12" s="13">
        <v>115000000</v>
      </c>
      <c r="E12" s="14">
        <v>116231.19</v>
      </c>
      <c r="F12" s="15">
        <v>6.3899999999999998E-2</v>
      </c>
      <c r="G12" s="15">
        <v>7.6437000000000005E-2</v>
      </c>
    </row>
    <row r="13" spans="1:8" x14ac:dyDescent="0.25">
      <c r="A13" s="12" t="s">
        <v>313</v>
      </c>
      <c r="B13" s="30" t="s">
        <v>314</v>
      </c>
      <c r="C13" s="30" t="s">
        <v>218</v>
      </c>
      <c r="D13" s="13">
        <v>97500000</v>
      </c>
      <c r="E13" s="14">
        <v>94921.13</v>
      </c>
      <c r="F13" s="15">
        <v>5.2200000000000003E-2</v>
      </c>
      <c r="G13" s="15">
        <v>7.5700000000000003E-2</v>
      </c>
    </row>
    <row r="14" spans="1:8" x14ac:dyDescent="0.25">
      <c r="A14" s="12" t="s">
        <v>315</v>
      </c>
      <c r="B14" s="30" t="s">
        <v>316</v>
      </c>
      <c r="C14" s="30" t="s">
        <v>218</v>
      </c>
      <c r="D14" s="13">
        <v>90000000</v>
      </c>
      <c r="E14" s="14">
        <v>88824.87</v>
      </c>
      <c r="F14" s="15">
        <v>4.8899999999999999E-2</v>
      </c>
      <c r="G14" s="15">
        <v>7.6768000000000003E-2</v>
      </c>
    </row>
    <row r="15" spans="1:8" x14ac:dyDescent="0.25">
      <c r="A15" s="12" t="s">
        <v>317</v>
      </c>
      <c r="B15" s="30" t="s">
        <v>318</v>
      </c>
      <c r="C15" s="30" t="s">
        <v>229</v>
      </c>
      <c r="D15" s="13">
        <v>83000000</v>
      </c>
      <c r="E15" s="14">
        <v>81988.81</v>
      </c>
      <c r="F15" s="15">
        <v>4.5100000000000001E-2</v>
      </c>
      <c r="G15" s="15">
        <v>7.5950000000000004E-2</v>
      </c>
    </row>
    <row r="16" spans="1:8" x14ac:dyDescent="0.25">
      <c r="A16" s="12" t="s">
        <v>319</v>
      </c>
      <c r="B16" s="30" t="s">
        <v>320</v>
      </c>
      <c r="C16" s="30" t="s">
        <v>218</v>
      </c>
      <c r="D16" s="13">
        <v>81000000</v>
      </c>
      <c r="E16" s="14">
        <v>80703.62</v>
      </c>
      <c r="F16" s="15">
        <v>4.4400000000000002E-2</v>
      </c>
      <c r="G16" s="15">
        <v>7.6249999999999998E-2</v>
      </c>
    </row>
    <row r="17" spans="1:7" x14ac:dyDescent="0.25">
      <c r="A17" s="12" t="s">
        <v>321</v>
      </c>
      <c r="B17" s="30" t="s">
        <v>322</v>
      </c>
      <c r="C17" s="30" t="s">
        <v>218</v>
      </c>
      <c r="D17" s="13">
        <v>73000000</v>
      </c>
      <c r="E17" s="14">
        <v>72832.25</v>
      </c>
      <c r="F17" s="15">
        <v>4.0099999999999997E-2</v>
      </c>
      <c r="G17" s="15">
        <v>7.5850000000000001E-2</v>
      </c>
    </row>
    <row r="18" spans="1:7" x14ac:dyDescent="0.25">
      <c r="A18" s="12" t="s">
        <v>323</v>
      </c>
      <c r="B18" s="30" t="s">
        <v>324</v>
      </c>
      <c r="C18" s="30" t="s">
        <v>218</v>
      </c>
      <c r="D18" s="13">
        <v>61500000</v>
      </c>
      <c r="E18" s="14">
        <v>60563.23</v>
      </c>
      <c r="F18" s="15">
        <v>3.3300000000000003E-2</v>
      </c>
      <c r="G18" s="15">
        <v>7.7200000000000005E-2</v>
      </c>
    </row>
    <row r="19" spans="1:7" x14ac:dyDescent="0.25">
      <c r="A19" s="12" t="s">
        <v>325</v>
      </c>
      <c r="B19" s="30" t="s">
        <v>326</v>
      </c>
      <c r="C19" s="30" t="s">
        <v>218</v>
      </c>
      <c r="D19" s="13">
        <v>57500000</v>
      </c>
      <c r="E19" s="14">
        <v>57711.37</v>
      </c>
      <c r="F19" s="15">
        <v>3.1699999999999999E-2</v>
      </c>
      <c r="G19" s="15">
        <v>7.6050000000000006E-2</v>
      </c>
    </row>
    <row r="20" spans="1:7" x14ac:dyDescent="0.25">
      <c r="A20" s="12" t="s">
        <v>327</v>
      </c>
      <c r="B20" s="30" t="s">
        <v>328</v>
      </c>
      <c r="C20" s="30" t="s">
        <v>218</v>
      </c>
      <c r="D20" s="13">
        <v>53700000</v>
      </c>
      <c r="E20" s="14">
        <v>53071.33</v>
      </c>
      <c r="F20" s="15">
        <v>2.92E-2</v>
      </c>
      <c r="G20" s="15">
        <v>7.7380000000000004E-2</v>
      </c>
    </row>
    <row r="21" spans="1:7" x14ac:dyDescent="0.25">
      <c r="A21" s="12" t="s">
        <v>329</v>
      </c>
      <c r="B21" s="30" t="s">
        <v>330</v>
      </c>
      <c r="C21" s="30" t="s">
        <v>331</v>
      </c>
      <c r="D21" s="13">
        <v>52000000</v>
      </c>
      <c r="E21" s="14">
        <v>51448.28</v>
      </c>
      <c r="F21" s="15">
        <v>2.8299999999999999E-2</v>
      </c>
      <c r="G21" s="15">
        <v>7.6337000000000002E-2</v>
      </c>
    </row>
    <row r="22" spans="1:7" x14ac:dyDescent="0.25">
      <c r="A22" s="12" t="s">
        <v>332</v>
      </c>
      <c r="B22" s="30" t="s">
        <v>333</v>
      </c>
      <c r="C22" s="30" t="s">
        <v>218</v>
      </c>
      <c r="D22" s="13">
        <v>50500000</v>
      </c>
      <c r="E22" s="14">
        <v>49900.87</v>
      </c>
      <c r="F22" s="15">
        <v>2.7400000000000001E-2</v>
      </c>
      <c r="G22" s="15">
        <v>7.5749999999999998E-2</v>
      </c>
    </row>
    <row r="23" spans="1:7" x14ac:dyDescent="0.25">
      <c r="A23" s="12" t="s">
        <v>334</v>
      </c>
      <c r="B23" s="30" t="s">
        <v>335</v>
      </c>
      <c r="C23" s="30" t="s">
        <v>218</v>
      </c>
      <c r="D23" s="13">
        <v>39200000</v>
      </c>
      <c r="E23" s="14">
        <v>38974.870000000003</v>
      </c>
      <c r="F23" s="15">
        <v>2.1399999999999999E-2</v>
      </c>
      <c r="G23" s="15">
        <v>7.6050000000000006E-2</v>
      </c>
    </row>
    <row r="24" spans="1:7" x14ac:dyDescent="0.25">
      <c r="A24" s="12" t="s">
        <v>336</v>
      </c>
      <c r="B24" s="30" t="s">
        <v>337</v>
      </c>
      <c r="C24" s="30" t="s">
        <v>218</v>
      </c>
      <c r="D24" s="13">
        <v>38500000</v>
      </c>
      <c r="E24" s="14">
        <v>38546.51</v>
      </c>
      <c r="F24" s="15">
        <v>2.12E-2</v>
      </c>
      <c r="G24" s="15">
        <v>7.7200000000000005E-2</v>
      </c>
    </row>
    <row r="25" spans="1:7" x14ac:dyDescent="0.25">
      <c r="A25" s="12" t="s">
        <v>338</v>
      </c>
      <c r="B25" s="30" t="s">
        <v>339</v>
      </c>
      <c r="C25" s="30" t="s">
        <v>218</v>
      </c>
      <c r="D25" s="13">
        <v>37500000</v>
      </c>
      <c r="E25" s="14">
        <v>37101.11</v>
      </c>
      <c r="F25" s="15">
        <v>2.0400000000000001E-2</v>
      </c>
      <c r="G25" s="15">
        <v>7.6050000000000006E-2</v>
      </c>
    </row>
    <row r="26" spans="1:7" x14ac:dyDescent="0.25">
      <c r="A26" s="12" t="s">
        <v>340</v>
      </c>
      <c r="B26" s="30" t="s">
        <v>341</v>
      </c>
      <c r="C26" s="30" t="s">
        <v>218</v>
      </c>
      <c r="D26" s="13">
        <v>38000000</v>
      </c>
      <c r="E26" s="14">
        <v>37009.449999999997</v>
      </c>
      <c r="F26" s="15">
        <v>2.0400000000000001E-2</v>
      </c>
      <c r="G26" s="15">
        <v>7.6249999999999998E-2</v>
      </c>
    </row>
    <row r="27" spans="1:7" x14ac:dyDescent="0.25">
      <c r="A27" s="12" t="s">
        <v>342</v>
      </c>
      <c r="B27" s="30" t="s">
        <v>343</v>
      </c>
      <c r="C27" s="30" t="s">
        <v>218</v>
      </c>
      <c r="D27" s="13">
        <v>33500000</v>
      </c>
      <c r="E27" s="14">
        <v>33279.07</v>
      </c>
      <c r="F27" s="15">
        <v>1.83E-2</v>
      </c>
      <c r="G27" s="15">
        <v>7.6249999999999998E-2</v>
      </c>
    </row>
    <row r="28" spans="1:7" x14ac:dyDescent="0.25">
      <c r="A28" s="12" t="s">
        <v>344</v>
      </c>
      <c r="B28" s="30" t="s">
        <v>345</v>
      </c>
      <c r="C28" s="30" t="s">
        <v>218</v>
      </c>
      <c r="D28" s="13">
        <v>31000000</v>
      </c>
      <c r="E28" s="14">
        <v>30882.32</v>
      </c>
      <c r="F28" s="15">
        <v>1.7000000000000001E-2</v>
      </c>
      <c r="G28" s="15">
        <v>7.6249999999999998E-2</v>
      </c>
    </row>
    <row r="29" spans="1:7" x14ac:dyDescent="0.25">
      <c r="A29" s="12" t="s">
        <v>346</v>
      </c>
      <c r="B29" s="30" t="s">
        <v>347</v>
      </c>
      <c r="C29" s="30" t="s">
        <v>215</v>
      </c>
      <c r="D29" s="13">
        <v>27000000</v>
      </c>
      <c r="E29" s="14">
        <v>27744.69</v>
      </c>
      <c r="F29" s="15">
        <v>1.5299999999999999E-2</v>
      </c>
      <c r="G29" s="15">
        <v>7.6139999999999999E-2</v>
      </c>
    </row>
    <row r="30" spans="1:7" x14ac:dyDescent="0.25">
      <c r="A30" s="12" t="s">
        <v>348</v>
      </c>
      <c r="B30" s="30" t="s">
        <v>349</v>
      </c>
      <c r="C30" s="30" t="s">
        <v>218</v>
      </c>
      <c r="D30" s="13">
        <v>25000000</v>
      </c>
      <c r="E30" s="14">
        <v>25159.93</v>
      </c>
      <c r="F30" s="15">
        <v>1.38E-2</v>
      </c>
      <c r="G30" s="15">
        <v>7.6768000000000003E-2</v>
      </c>
    </row>
    <row r="31" spans="1:7" x14ac:dyDescent="0.25">
      <c r="A31" s="12" t="s">
        <v>350</v>
      </c>
      <c r="B31" s="30" t="s">
        <v>351</v>
      </c>
      <c r="C31" s="30" t="s">
        <v>218</v>
      </c>
      <c r="D31" s="13">
        <v>25000000</v>
      </c>
      <c r="E31" s="14">
        <v>25111.200000000001</v>
      </c>
      <c r="F31" s="15">
        <v>1.38E-2</v>
      </c>
      <c r="G31" s="15">
        <v>7.5999999999999998E-2</v>
      </c>
    </row>
    <row r="32" spans="1:7" x14ac:dyDescent="0.25">
      <c r="A32" s="12" t="s">
        <v>352</v>
      </c>
      <c r="B32" s="30" t="s">
        <v>353</v>
      </c>
      <c r="C32" s="30" t="s">
        <v>218</v>
      </c>
      <c r="D32" s="13">
        <v>24000000</v>
      </c>
      <c r="E32" s="14">
        <v>23862.48</v>
      </c>
      <c r="F32" s="15">
        <v>1.3100000000000001E-2</v>
      </c>
      <c r="G32" s="15">
        <v>7.6249999999999998E-2</v>
      </c>
    </row>
    <row r="33" spans="1:7" x14ac:dyDescent="0.25">
      <c r="A33" s="12" t="s">
        <v>354</v>
      </c>
      <c r="B33" s="30" t="s">
        <v>355</v>
      </c>
      <c r="C33" s="30" t="s">
        <v>229</v>
      </c>
      <c r="D33" s="13">
        <v>20000000</v>
      </c>
      <c r="E33" s="14">
        <v>19885.099999999999</v>
      </c>
      <c r="F33" s="15">
        <v>1.09E-2</v>
      </c>
      <c r="G33" s="15">
        <v>7.6843999999999996E-2</v>
      </c>
    </row>
    <row r="34" spans="1:7" x14ac:dyDescent="0.25">
      <c r="A34" s="12" t="s">
        <v>356</v>
      </c>
      <c r="B34" s="30" t="s">
        <v>357</v>
      </c>
      <c r="C34" s="30" t="s">
        <v>218</v>
      </c>
      <c r="D34" s="13">
        <v>18150000</v>
      </c>
      <c r="E34" s="14">
        <v>18993.740000000002</v>
      </c>
      <c r="F34" s="15">
        <v>1.04E-2</v>
      </c>
      <c r="G34" s="15">
        <v>7.7299999999999994E-2</v>
      </c>
    </row>
    <row r="35" spans="1:7" x14ac:dyDescent="0.25">
      <c r="A35" s="12" t="s">
        <v>358</v>
      </c>
      <c r="B35" s="30" t="s">
        <v>359</v>
      </c>
      <c r="C35" s="30" t="s">
        <v>218</v>
      </c>
      <c r="D35" s="13">
        <v>17500000</v>
      </c>
      <c r="E35" s="14">
        <v>18053.68</v>
      </c>
      <c r="F35" s="15">
        <v>9.9000000000000008E-3</v>
      </c>
      <c r="G35" s="15">
        <v>7.6050000000000006E-2</v>
      </c>
    </row>
    <row r="36" spans="1:7" x14ac:dyDescent="0.25">
      <c r="A36" s="12" t="s">
        <v>360</v>
      </c>
      <c r="B36" s="30" t="s">
        <v>361</v>
      </c>
      <c r="C36" s="30" t="s">
        <v>362</v>
      </c>
      <c r="D36" s="13">
        <v>17500000</v>
      </c>
      <c r="E36" s="14">
        <v>17411.47</v>
      </c>
      <c r="F36" s="15">
        <v>9.5999999999999992E-3</v>
      </c>
      <c r="G36" s="15">
        <v>7.7462000000000003E-2</v>
      </c>
    </row>
    <row r="37" spans="1:7" x14ac:dyDescent="0.25">
      <c r="A37" s="12" t="s">
        <v>363</v>
      </c>
      <c r="B37" s="30" t="s">
        <v>364</v>
      </c>
      <c r="C37" s="30" t="s">
        <v>218</v>
      </c>
      <c r="D37" s="13">
        <v>16500000</v>
      </c>
      <c r="E37" s="14">
        <v>16894.98</v>
      </c>
      <c r="F37" s="15">
        <v>9.2999999999999992E-3</v>
      </c>
      <c r="G37" s="15">
        <v>7.7299999999999994E-2</v>
      </c>
    </row>
    <row r="38" spans="1:7" x14ac:dyDescent="0.25">
      <c r="A38" s="12" t="s">
        <v>365</v>
      </c>
      <c r="B38" s="30" t="s">
        <v>366</v>
      </c>
      <c r="C38" s="30" t="s">
        <v>218</v>
      </c>
      <c r="D38" s="13">
        <v>14000000</v>
      </c>
      <c r="E38" s="14">
        <v>14446.75</v>
      </c>
      <c r="F38" s="15">
        <v>7.9000000000000008E-3</v>
      </c>
      <c r="G38" s="15">
        <v>7.7436000000000005E-2</v>
      </c>
    </row>
    <row r="39" spans="1:7" x14ac:dyDescent="0.25">
      <c r="A39" s="12" t="s">
        <v>367</v>
      </c>
      <c r="B39" s="30" t="s">
        <v>368</v>
      </c>
      <c r="C39" s="30" t="s">
        <v>229</v>
      </c>
      <c r="D39" s="13">
        <v>11500000</v>
      </c>
      <c r="E39" s="14">
        <v>11696.62</v>
      </c>
      <c r="F39" s="15">
        <v>6.4000000000000003E-3</v>
      </c>
      <c r="G39" s="15">
        <v>7.6749999999999999E-2</v>
      </c>
    </row>
    <row r="40" spans="1:7" x14ac:dyDescent="0.25">
      <c r="A40" s="12" t="s">
        <v>369</v>
      </c>
      <c r="B40" s="30" t="s">
        <v>370</v>
      </c>
      <c r="C40" s="30" t="s">
        <v>218</v>
      </c>
      <c r="D40" s="13">
        <v>10500000</v>
      </c>
      <c r="E40" s="14">
        <v>10426.26</v>
      </c>
      <c r="F40" s="15">
        <v>5.7000000000000002E-3</v>
      </c>
      <c r="G40" s="15">
        <v>7.6350000000000001E-2</v>
      </c>
    </row>
    <row r="41" spans="1:7" x14ac:dyDescent="0.25">
      <c r="A41" s="12" t="s">
        <v>371</v>
      </c>
      <c r="B41" s="30" t="s">
        <v>372</v>
      </c>
      <c r="C41" s="30" t="s">
        <v>218</v>
      </c>
      <c r="D41" s="13">
        <v>10300000</v>
      </c>
      <c r="E41" s="14">
        <v>10384.51</v>
      </c>
      <c r="F41" s="15">
        <v>5.7000000000000002E-3</v>
      </c>
      <c r="G41" s="15">
        <v>7.7380000000000004E-2</v>
      </c>
    </row>
    <row r="42" spans="1:7" x14ac:dyDescent="0.25">
      <c r="A42" s="12" t="s">
        <v>373</v>
      </c>
      <c r="B42" s="30" t="s">
        <v>374</v>
      </c>
      <c r="C42" s="30" t="s">
        <v>218</v>
      </c>
      <c r="D42" s="13">
        <v>10000000</v>
      </c>
      <c r="E42" s="14">
        <v>10301.67</v>
      </c>
      <c r="F42" s="15">
        <v>5.7000000000000002E-3</v>
      </c>
      <c r="G42" s="15">
        <v>7.6249999999999998E-2</v>
      </c>
    </row>
    <row r="43" spans="1:7" x14ac:dyDescent="0.25">
      <c r="A43" s="12" t="s">
        <v>375</v>
      </c>
      <c r="B43" s="30" t="s">
        <v>376</v>
      </c>
      <c r="C43" s="30" t="s">
        <v>218</v>
      </c>
      <c r="D43" s="13">
        <v>8450000</v>
      </c>
      <c r="E43" s="14">
        <v>8712.6299999999992</v>
      </c>
      <c r="F43" s="15">
        <v>4.7999999999999996E-3</v>
      </c>
      <c r="G43" s="15">
        <v>7.6279E-2</v>
      </c>
    </row>
    <row r="44" spans="1:7" x14ac:dyDescent="0.25">
      <c r="A44" s="12" t="s">
        <v>377</v>
      </c>
      <c r="B44" s="30" t="s">
        <v>378</v>
      </c>
      <c r="C44" s="30" t="s">
        <v>218</v>
      </c>
      <c r="D44" s="13">
        <v>7500000</v>
      </c>
      <c r="E44" s="14">
        <v>7704.94</v>
      </c>
      <c r="F44" s="15">
        <v>4.1999999999999997E-3</v>
      </c>
      <c r="G44" s="15">
        <v>7.6050000000000006E-2</v>
      </c>
    </row>
    <row r="45" spans="1:7" x14ac:dyDescent="0.25">
      <c r="A45" s="12" t="s">
        <v>379</v>
      </c>
      <c r="B45" s="30" t="s">
        <v>380</v>
      </c>
      <c r="C45" s="30" t="s">
        <v>218</v>
      </c>
      <c r="D45" s="13">
        <v>7500000</v>
      </c>
      <c r="E45" s="14">
        <v>7690.19</v>
      </c>
      <c r="F45" s="15">
        <v>4.1999999999999997E-3</v>
      </c>
      <c r="G45" s="15">
        <v>7.6249999999999998E-2</v>
      </c>
    </row>
    <row r="46" spans="1:7" x14ac:dyDescent="0.25">
      <c r="A46" s="12" t="s">
        <v>381</v>
      </c>
      <c r="B46" s="30" t="s">
        <v>382</v>
      </c>
      <c r="C46" s="30" t="s">
        <v>218</v>
      </c>
      <c r="D46" s="13">
        <v>7000000</v>
      </c>
      <c r="E46" s="14">
        <v>6858.62</v>
      </c>
      <c r="F46" s="15">
        <v>3.8E-3</v>
      </c>
      <c r="G46" s="15">
        <v>7.6898999999999995E-2</v>
      </c>
    </row>
    <row r="47" spans="1:7" x14ac:dyDescent="0.25">
      <c r="A47" s="12" t="s">
        <v>383</v>
      </c>
      <c r="B47" s="30" t="s">
        <v>384</v>
      </c>
      <c r="C47" s="30" t="s">
        <v>218</v>
      </c>
      <c r="D47" s="13">
        <v>6500000</v>
      </c>
      <c r="E47" s="14">
        <v>6817.54</v>
      </c>
      <c r="F47" s="15">
        <v>3.7000000000000002E-3</v>
      </c>
      <c r="G47" s="15">
        <v>7.6918E-2</v>
      </c>
    </row>
    <row r="48" spans="1:7" x14ac:dyDescent="0.25">
      <c r="A48" s="12" t="s">
        <v>385</v>
      </c>
      <c r="B48" s="30" t="s">
        <v>386</v>
      </c>
      <c r="C48" s="30" t="s">
        <v>218</v>
      </c>
      <c r="D48" s="13">
        <v>6500000</v>
      </c>
      <c r="E48" s="14">
        <v>6690.76</v>
      </c>
      <c r="F48" s="15">
        <v>3.7000000000000002E-3</v>
      </c>
      <c r="G48" s="15">
        <v>7.5749999999999998E-2</v>
      </c>
    </row>
    <row r="49" spans="1:7" x14ac:dyDescent="0.25">
      <c r="A49" s="12" t="s">
        <v>387</v>
      </c>
      <c r="B49" s="30" t="s">
        <v>388</v>
      </c>
      <c r="C49" s="30" t="s">
        <v>218</v>
      </c>
      <c r="D49" s="13">
        <v>6500000</v>
      </c>
      <c r="E49" s="14">
        <v>6572.18</v>
      </c>
      <c r="F49" s="15">
        <v>3.5999999999999999E-3</v>
      </c>
      <c r="G49" s="15">
        <v>7.6918E-2</v>
      </c>
    </row>
    <row r="50" spans="1:7" x14ac:dyDescent="0.25">
      <c r="A50" s="12" t="s">
        <v>389</v>
      </c>
      <c r="B50" s="30" t="s">
        <v>390</v>
      </c>
      <c r="C50" s="30" t="s">
        <v>331</v>
      </c>
      <c r="D50" s="13">
        <v>6500000</v>
      </c>
      <c r="E50" s="14">
        <v>6460.79</v>
      </c>
      <c r="F50" s="15">
        <v>3.5999999999999999E-3</v>
      </c>
      <c r="G50" s="15">
        <v>7.6225000000000001E-2</v>
      </c>
    </row>
    <row r="51" spans="1:7" x14ac:dyDescent="0.25">
      <c r="A51" s="12" t="s">
        <v>391</v>
      </c>
      <c r="B51" s="30" t="s">
        <v>392</v>
      </c>
      <c r="C51" s="30" t="s">
        <v>218</v>
      </c>
      <c r="D51" s="13">
        <v>5500000</v>
      </c>
      <c r="E51" s="14">
        <v>5746.57</v>
      </c>
      <c r="F51" s="15">
        <v>3.2000000000000002E-3</v>
      </c>
      <c r="G51" s="15">
        <v>7.7299999999999994E-2</v>
      </c>
    </row>
    <row r="52" spans="1:7" x14ac:dyDescent="0.25">
      <c r="A52" s="12" t="s">
        <v>393</v>
      </c>
      <c r="B52" s="30" t="s">
        <v>394</v>
      </c>
      <c r="C52" s="30" t="s">
        <v>218</v>
      </c>
      <c r="D52" s="13">
        <v>5500000</v>
      </c>
      <c r="E52" s="14">
        <v>5437.58</v>
      </c>
      <c r="F52" s="15">
        <v>3.0000000000000001E-3</v>
      </c>
      <c r="G52" s="15">
        <v>7.6287999999999995E-2</v>
      </c>
    </row>
    <row r="53" spans="1:7" x14ac:dyDescent="0.25">
      <c r="A53" s="12" t="s">
        <v>395</v>
      </c>
      <c r="B53" s="30" t="s">
        <v>396</v>
      </c>
      <c r="C53" s="30" t="s">
        <v>218</v>
      </c>
      <c r="D53" s="13">
        <v>5000000</v>
      </c>
      <c r="E53" s="14">
        <v>5128.3999999999996</v>
      </c>
      <c r="F53" s="15">
        <v>2.8E-3</v>
      </c>
      <c r="G53" s="15">
        <v>7.7301999999999996E-2</v>
      </c>
    </row>
    <row r="54" spans="1:7" x14ac:dyDescent="0.25">
      <c r="A54" s="12" t="s">
        <v>397</v>
      </c>
      <c r="B54" s="30" t="s">
        <v>398</v>
      </c>
      <c r="C54" s="30" t="s">
        <v>218</v>
      </c>
      <c r="D54" s="13">
        <v>5000000</v>
      </c>
      <c r="E54" s="14">
        <v>5123.24</v>
      </c>
      <c r="F54" s="15">
        <v>2.8E-3</v>
      </c>
      <c r="G54" s="15">
        <v>7.7166999999999999E-2</v>
      </c>
    </row>
    <row r="55" spans="1:7" x14ac:dyDescent="0.25">
      <c r="A55" s="12" t="s">
        <v>399</v>
      </c>
      <c r="B55" s="30" t="s">
        <v>400</v>
      </c>
      <c r="C55" s="30" t="s">
        <v>215</v>
      </c>
      <c r="D55" s="13">
        <v>5100000</v>
      </c>
      <c r="E55" s="14">
        <v>4974.1099999999997</v>
      </c>
      <c r="F55" s="15">
        <v>2.7000000000000001E-3</v>
      </c>
      <c r="G55" s="15">
        <v>7.6450000000000004E-2</v>
      </c>
    </row>
    <row r="56" spans="1:7" x14ac:dyDescent="0.25">
      <c r="A56" s="12" t="s">
        <v>401</v>
      </c>
      <c r="B56" s="30" t="s">
        <v>402</v>
      </c>
      <c r="C56" s="30" t="s">
        <v>229</v>
      </c>
      <c r="D56" s="13">
        <v>5000000</v>
      </c>
      <c r="E56" s="14">
        <v>4891.6000000000004</v>
      </c>
      <c r="F56" s="15">
        <v>2.7000000000000001E-3</v>
      </c>
      <c r="G56" s="15">
        <v>7.6899999999999996E-2</v>
      </c>
    </row>
    <row r="57" spans="1:7" x14ac:dyDescent="0.25">
      <c r="A57" s="12" t="s">
        <v>403</v>
      </c>
      <c r="B57" s="30" t="s">
        <v>404</v>
      </c>
      <c r="C57" s="30" t="s">
        <v>218</v>
      </c>
      <c r="D57" s="13">
        <v>4500000</v>
      </c>
      <c r="E57" s="14">
        <v>4639.3900000000003</v>
      </c>
      <c r="F57" s="15">
        <v>2.5999999999999999E-3</v>
      </c>
      <c r="G57" s="15">
        <v>7.6050000000000006E-2</v>
      </c>
    </row>
    <row r="58" spans="1:7" x14ac:dyDescent="0.25">
      <c r="A58" s="12" t="s">
        <v>405</v>
      </c>
      <c r="B58" s="30" t="s">
        <v>406</v>
      </c>
      <c r="C58" s="30" t="s">
        <v>218</v>
      </c>
      <c r="D58" s="13">
        <v>4000000</v>
      </c>
      <c r="E58" s="14">
        <v>4128.4399999999996</v>
      </c>
      <c r="F58" s="15">
        <v>2.3E-3</v>
      </c>
      <c r="G58" s="15">
        <v>7.6350000000000001E-2</v>
      </c>
    </row>
    <row r="59" spans="1:7" x14ac:dyDescent="0.25">
      <c r="A59" s="12" t="s">
        <v>407</v>
      </c>
      <c r="B59" s="30" t="s">
        <v>408</v>
      </c>
      <c r="C59" s="30" t="s">
        <v>229</v>
      </c>
      <c r="D59" s="13">
        <v>3800000</v>
      </c>
      <c r="E59" s="14">
        <v>3752.86</v>
      </c>
      <c r="F59" s="15">
        <v>2.0999999999999999E-3</v>
      </c>
      <c r="G59" s="15">
        <v>7.6450000000000004E-2</v>
      </c>
    </row>
    <row r="60" spans="1:7" x14ac:dyDescent="0.25">
      <c r="A60" s="12" t="s">
        <v>409</v>
      </c>
      <c r="B60" s="30" t="s">
        <v>410</v>
      </c>
      <c r="C60" s="30" t="s">
        <v>218</v>
      </c>
      <c r="D60" s="13">
        <v>3000000</v>
      </c>
      <c r="E60" s="14">
        <v>3077</v>
      </c>
      <c r="F60" s="15">
        <v>1.6999999999999999E-3</v>
      </c>
      <c r="G60" s="15">
        <v>7.6050000000000006E-2</v>
      </c>
    </row>
    <row r="61" spans="1:7" x14ac:dyDescent="0.25">
      <c r="A61" s="12" t="s">
        <v>411</v>
      </c>
      <c r="B61" s="30" t="s">
        <v>412</v>
      </c>
      <c r="C61" s="30" t="s">
        <v>218</v>
      </c>
      <c r="D61" s="13">
        <v>2500000</v>
      </c>
      <c r="E61" s="14">
        <v>2684.22</v>
      </c>
      <c r="F61" s="15">
        <v>1.5E-3</v>
      </c>
      <c r="G61" s="15">
        <v>7.6350000000000001E-2</v>
      </c>
    </row>
    <row r="62" spans="1:7" x14ac:dyDescent="0.25">
      <c r="A62" s="12" t="s">
        <v>413</v>
      </c>
      <c r="B62" s="30" t="s">
        <v>414</v>
      </c>
      <c r="C62" s="30" t="s">
        <v>218</v>
      </c>
      <c r="D62" s="13">
        <v>2500000</v>
      </c>
      <c r="E62" s="14">
        <v>2597.8200000000002</v>
      </c>
      <c r="F62" s="15">
        <v>1.4E-3</v>
      </c>
      <c r="G62" s="15">
        <v>7.7011999999999997E-2</v>
      </c>
    </row>
    <row r="63" spans="1:7" x14ac:dyDescent="0.25">
      <c r="A63" s="12" t="s">
        <v>415</v>
      </c>
      <c r="B63" s="30" t="s">
        <v>416</v>
      </c>
      <c r="C63" s="30" t="s">
        <v>218</v>
      </c>
      <c r="D63" s="13">
        <v>2500000</v>
      </c>
      <c r="E63" s="14">
        <v>2595.33</v>
      </c>
      <c r="F63" s="15">
        <v>1.4E-3</v>
      </c>
      <c r="G63" s="15">
        <v>7.6249999999999998E-2</v>
      </c>
    </row>
    <row r="64" spans="1:7" x14ac:dyDescent="0.25">
      <c r="A64" s="12" t="s">
        <v>417</v>
      </c>
      <c r="B64" s="30" t="s">
        <v>418</v>
      </c>
      <c r="C64" s="30" t="s">
        <v>218</v>
      </c>
      <c r="D64" s="13">
        <v>2500000</v>
      </c>
      <c r="E64" s="14">
        <v>2582.62</v>
      </c>
      <c r="F64" s="15">
        <v>1.4E-3</v>
      </c>
      <c r="G64" s="15">
        <v>7.5928999999999996E-2</v>
      </c>
    </row>
    <row r="65" spans="1:7" x14ac:dyDescent="0.25">
      <c r="A65" s="12" t="s">
        <v>419</v>
      </c>
      <c r="B65" s="30" t="s">
        <v>420</v>
      </c>
      <c r="C65" s="30" t="s">
        <v>218</v>
      </c>
      <c r="D65" s="13">
        <v>2000000</v>
      </c>
      <c r="E65" s="14">
        <v>2027.43</v>
      </c>
      <c r="F65" s="15">
        <v>1.1000000000000001E-3</v>
      </c>
      <c r="G65" s="15">
        <v>7.6249999999999998E-2</v>
      </c>
    </row>
    <row r="66" spans="1:7" x14ac:dyDescent="0.25">
      <c r="A66" s="12" t="s">
        <v>421</v>
      </c>
      <c r="B66" s="30" t="s">
        <v>422</v>
      </c>
      <c r="C66" s="30" t="s">
        <v>218</v>
      </c>
      <c r="D66" s="13">
        <v>1500000</v>
      </c>
      <c r="E66" s="14">
        <v>1541.83</v>
      </c>
      <c r="F66" s="15">
        <v>8.0000000000000004E-4</v>
      </c>
      <c r="G66" s="15">
        <v>7.6050000000000006E-2</v>
      </c>
    </row>
    <row r="67" spans="1:7" x14ac:dyDescent="0.25">
      <c r="A67" s="12" t="s">
        <v>423</v>
      </c>
      <c r="B67" s="30" t="s">
        <v>424</v>
      </c>
      <c r="C67" s="30" t="s">
        <v>218</v>
      </c>
      <c r="D67" s="13">
        <v>1500000</v>
      </c>
      <c r="E67" s="14">
        <v>1539.01</v>
      </c>
      <c r="F67" s="15">
        <v>8.0000000000000004E-4</v>
      </c>
      <c r="G67" s="15">
        <v>7.5950000000000004E-2</v>
      </c>
    </row>
    <row r="68" spans="1:7" x14ac:dyDescent="0.25">
      <c r="A68" s="12" t="s">
        <v>425</v>
      </c>
      <c r="B68" s="30" t="s">
        <v>426</v>
      </c>
      <c r="C68" s="30" t="s">
        <v>331</v>
      </c>
      <c r="D68" s="13">
        <v>1500000</v>
      </c>
      <c r="E68" s="14">
        <v>1479.28</v>
      </c>
      <c r="F68" s="15">
        <v>8.0000000000000004E-4</v>
      </c>
      <c r="G68" s="15">
        <v>7.7100000000000002E-2</v>
      </c>
    </row>
    <row r="69" spans="1:7" x14ac:dyDescent="0.25">
      <c r="A69" s="12" t="s">
        <v>427</v>
      </c>
      <c r="B69" s="30" t="s">
        <v>428</v>
      </c>
      <c r="C69" s="30" t="s">
        <v>218</v>
      </c>
      <c r="D69" s="13">
        <v>1000000</v>
      </c>
      <c r="E69" s="14">
        <v>1069.75</v>
      </c>
      <c r="F69" s="15">
        <v>5.9999999999999995E-4</v>
      </c>
      <c r="G69" s="15">
        <v>7.6366000000000003E-2</v>
      </c>
    </row>
    <row r="70" spans="1:7" x14ac:dyDescent="0.25">
      <c r="A70" s="12" t="s">
        <v>429</v>
      </c>
      <c r="B70" s="30" t="s">
        <v>430</v>
      </c>
      <c r="C70" s="30" t="s">
        <v>218</v>
      </c>
      <c r="D70" s="13">
        <v>1000000</v>
      </c>
      <c r="E70" s="14">
        <v>1056.8900000000001</v>
      </c>
      <c r="F70" s="15">
        <v>5.9999999999999995E-4</v>
      </c>
      <c r="G70" s="15">
        <v>7.6149999999999995E-2</v>
      </c>
    </row>
    <row r="71" spans="1:7" x14ac:dyDescent="0.25">
      <c r="A71" s="12" t="s">
        <v>431</v>
      </c>
      <c r="B71" s="30" t="s">
        <v>432</v>
      </c>
      <c r="C71" s="30" t="s">
        <v>218</v>
      </c>
      <c r="D71" s="13">
        <v>1000000</v>
      </c>
      <c r="E71" s="14">
        <v>986.42</v>
      </c>
      <c r="F71" s="15">
        <v>5.0000000000000001E-4</v>
      </c>
      <c r="G71" s="15">
        <v>7.6350000000000001E-2</v>
      </c>
    </row>
    <row r="72" spans="1:7" x14ac:dyDescent="0.25">
      <c r="A72" s="12" t="s">
        <v>433</v>
      </c>
      <c r="B72" s="30" t="s">
        <v>434</v>
      </c>
      <c r="C72" s="30" t="s">
        <v>229</v>
      </c>
      <c r="D72" s="13">
        <v>1000000</v>
      </c>
      <c r="E72" s="14">
        <v>985.93</v>
      </c>
      <c r="F72" s="15">
        <v>5.0000000000000001E-4</v>
      </c>
      <c r="G72" s="15">
        <v>7.6550000000000007E-2</v>
      </c>
    </row>
    <row r="73" spans="1:7" x14ac:dyDescent="0.25">
      <c r="A73" s="12" t="s">
        <v>435</v>
      </c>
      <c r="B73" s="30" t="s">
        <v>436</v>
      </c>
      <c r="C73" s="30" t="s">
        <v>218</v>
      </c>
      <c r="D73" s="13">
        <v>500000</v>
      </c>
      <c r="E73" s="14">
        <v>529.86</v>
      </c>
      <c r="F73" s="15">
        <v>2.9999999999999997E-4</v>
      </c>
      <c r="G73" s="15">
        <v>7.5846999999999998E-2</v>
      </c>
    </row>
    <row r="74" spans="1:7" x14ac:dyDescent="0.25">
      <c r="A74" s="12" t="s">
        <v>437</v>
      </c>
      <c r="B74" s="30" t="s">
        <v>438</v>
      </c>
      <c r="C74" s="30" t="s">
        <v>218</v>
      </c>
      <c r="D74" s="13">
        <v>500000</v>
      </c>
      <c r="E74" s="14">
        <v>519.29999999999995</v>
      </c>
      <c r="F74" s="15">
        <v>2.9999999999999997E-4</v>
      </c>
      <c r="G74" s="15">
        <v>7.6399999999999996E-2</v>
      </c>
    </row>
    <row r="75" spans="1:7" x14ac:dyDescent="0.25">
      <c r="A75" s="12" t="s">
        <v>439</v>
      </c>
      <c r="B75" s="30" t="s">
        <v>440</v>
      </c>
      <c r="C75" s="30" t="s">
        <v>218</v>
      </c>
      <c r="D75" s="13">
        <v>500000</v>
      </c>
      <c r="E75" s="14">
        <v>510.17</v>
      </c>
      <c r="F75" s="15">
        <v>2.9999999999999997E-4</v>
      </c>
      <c r="G75" s="15">
        <v>7.6350000000000001E-2</v>
      </c>
    </row>
    <row r="76" spans="1:7" x14ac:dyDescent="0.25">
      <c r="A76" s="12" t="s">
        <v>441</v>
      </c>
      <c r="B76" s="30" t="s">
        <v>442</v>
      </c>
      <c r="C76" s="30" t="s">
        <v>331</v>
      </c>
      <c r="D76" s="13">
        <v>500000</v>
      </c>
      <c r="E76" s="14">
        <v>503.89</v>
      </c>
      <c r="F76" s="15">
        <v>2.9999999999999997E-4</v>
      </c>
      <c r="G76" s="15">
        <v>7.6050000000000006E-2</v>
      </c>
    </row>
    <row r="77" spans="1:7" x14ac:dyDescent="0.25">
      <c r="A77" s="12" t="s">
        <v>443</v>
      </c>
      <c r="B77" s="30" t="s">
        <v>444</v>
      </c>
      <c r="C77" s="30" t="s">
        <v>218</v>
      </c>
      <c r="D77" s="13">
        <v>400000</v>
      </c>
      <c r="E77" s="14">
        <v>422.07</v>
      </c>
      <c r="F77" s="15">
        <v>2.0000000000000001E-4</v>
      </c>
      <c r="G77" s="15">
        <v>7.6149999999999995E-2</v>
      </c>
    </row>
    <row r="78" spans="1:7" x14ac:dyDescent="0.25">
      <c r="A78" s="16" t="s">
        <v>126</v>
      </c>
      <c r="B78" s="31"/>
      <c r="C78" s="31"/>
      <c r="D78" s="17"/>
      <c r="E78" s="18">
        <v>1530764.43</v>
      </c>
      <c r="F78" s="19">
        <v>0.84160000000000001</v>
      </c>
      <c r="G78" s="20"/>
    </row>
    <row r="79" spans="1:7" x14ac:dyDescent="0.25">
      <c r="A79" s="12"/>
      <c r="B79" s="30"/>
      <c r="C79" s="30"/>
      <c r="D79" s="13"/>
      <c r="E79" s="14"/>
      <c r="F79" s="15"/>
      <c r="G79" s="15"/>
    </row>
    <row r="80" spans="1:7" x14ac:dyDescent="0.25">
      <c r="A80" s="16" t="s">
        <v>296</v>
      </c>
      <c r="B80" s="30"/>
      <c r="C80" s="30"/>
      <c r="D80" s="13"/>
      <c r="E80" s="14"/>
      <c r="F80" s="15"/>
      <c r="G80" s="15"/>
    </row>
    <row r="81" spans="1:7" x14ac:dyDescent="0.25">
      <c r="A81" s="12" t="s">
        <v>445</v>
      </c>
      <c r="B81" s="30" t="s">
        <v>446</v>
      </c>
      <c r="C81" s="30" t="s">
        <v>123</v>
      </c>
      <c r="D81" s="13">
        <v>187000000</v>
      </c>
      <c r="E81" s="14">
        <v>186722.31</v>
      </c>
      <c r="F81" s="15">
        <v>0.1027</v>
      </c>
      <c r="G81" s="15">
        <v>7.2578172061999999E-2</v>
      </c>
    </row>
    <row r="82" spans="1:7" x14ac:dyDescent="0.25">
      <c r="A82" s="12" t="s">
        <v>447</v>
      </c>
      <c r="B82" s="30" t="s">
        <v>448</v>
      </c>
      <c r="C82" s="30" t="s">
        <v>123</v>
      </c>
      <c r="D82" s="13">
        <v>16000000</v>
      </c>
      <c r="E82" s="14">
        <v>15739.68</v>
      </c>
      <c r="F82" s="15">
        <v>8.6999999999999994E-3</v>
      </c>
      <c r="G82" s="15">
        <v>7.2553316522000005E-2</v>
      </c>
    </row>
    <row r="83" spans="1:7" x14ac:dyDescent="0.25">
      <c r="A83" s="16" t="s">
        <v>126</v>
      </c>
      <c r="B83" s="31"/>
      <c r="C83" s="31"/>
      <c r="D83" s="17"/>
      <c r="E83" s="18">
        <v>202461.99</v>
      </c>
      <c r="F83" s="19">
        <v>0.1114</v>
      </c>
      <c r="G83" s="20"/>
    </row>
    <row r="84" spans="1:7" x14ac:dyDescent="0.25">
      <c r="A84" s="12"/>
      <c r="B84" s="30"/>
      <c r="C84" s="30"/>
      <c r="D84" s="13"/>
      <c r="E84" s="14"/>
      <c r="F84" s="15"/>
      <c r="G84" s="15"/>
    </row>
    <row r="85" spans="1:7" x14ac:dyDescent="0.25">
      <c r="A85" s="16" t="s">
        <v>299</v>
      </c>
      <c r="B85" s="30"/>
      <c r="C85" s="30"/>
      <c r="D85" s="13"/>
      <c r="E85" s="14"/>
      <c r="F85" s="15"/>
      <c r="G85" s="15"/>
    </row>
    <row r="86" spans="1:7" x14ac:dyDescent="0.25">
      <c r="A86" s="16" t="s">
        <v>126</v>
      </c>
      <c r="B86" s="30"/>
      <c r="C86" s="30"/>
      <c r="D86" s="13"/>
      <c r="E86" s="35" t="s">
        <v>118</v>
      </c>
      <c r="F86" s="36" t="s">
        <v>118</v>
      </c>
      <c r="G86" s="15"/>
    </row>
    <row r="87" spans="1:7" x14ac:dyDescent="0.25">
      <c r="A87" s="12"/>
      <c r="B87" s="30"/>
      <c r="C87" s="30"/>
      <c r="D87" s="13"/>
      <c r="E87" s="14"/>
      <c r="F87" s="15"/>
      <c r="G87" s="15"/>
    </row>
    <row r="88" spans="1:7" x14ac:dyDescent="0.25">
      <c r="A88" s="16" t="s">
        <v>300</v>
      </c>
      <c r="B88" s="30"/>
      <c r="C88" s="30"/>
      <c r="D88" s="13"/>
      <c r="E88" s="14"/>
      <c r="F88" s="15"/>
      <c r="G88" s="15"/>
    </row>
    <row r="89" spans="1:7" x14ac:dyDescent="0.25">
      <c r="A89" s="16" t="s">
        <v>126</v>
      </c>
      <c r="B89" s="30"/>
      <c r="C89" s="30"/>
      <c r="D89" s="13"/>
      <c r="E89" s="35" t="s">
        <v>118</v>
      </c>
      <c r="F89" s="36" t="s">
        <v>118</v>
      </c>
      <c r="G89" s="15"/>
    </row>
    <row r="90" spans="1:7" x14ac:dyDescent="0.25">
      <c r="A90" s="12"/>
      <c r="B90" s="30"/>
      <c r="C90" s="30"/>
      <c r="D90" s="13"/>
      <c r="E90" s="14"/>
      <c r="F90" s="15"/>
      <c r="G90" s="15"/>
    </row>
    <row r="91" spans="1:7" x14ac:dyDescent="0.25">
      <c r="A91" s="21" t="s">
        <v>158</v>
      </c>
      <c r="B91" s="32"/>
      <c r="C91" s="32"/>
      <c r="D91" s="22"/>
      <c r="E91" s="18">
        <v>1733226.42</v>
      </c>
      <c r="F91" s="19">
        <v>0.95299999999999996</v>
      </c>
      <c r="G91" s="20"/>
    </row>
    <row r="92" spans="1:7" x14ac:dyDescent="0.25">
      <c r="A92" s="12"/>
      <c r="B92" s="30"/>
      <c r="C92" s="30"/>
      <c r="D92" s="13"/>
      <c r="E92" s="14"/>
      <c r="F92" s="15"/>
      <c r="G92" s="15"/>
    </row>
    <row r="93" spans="1:7" x14ac:dyDescent="0.25">
      <c r="A93" s="12"/>
      <c r="B93" s="30"/>
      <c r="C93" s="30"/>
      <c r="D93" s="13"/>
      <c r="E93" s="14"/>
      <c r="F93" s="15"/>
      <c r="G93" s="15"/>
    </row>
    <row r="94" spans="1:7" x14ac:dyDescent="0.25">
      <c r="A94" s="16" t="s">
        <v>162</v>
      </c>
      <c r="B94" s="30"/>
      <c r="C94" s="30"/>
      <c r="D94" s="13"/>
      <c r="E94" s="14"/>
      <c r="F94" s="15"/>
      <c r="G94" s="15"/>
    </row>
    <row r="95" spans="1:7" x14ac:dyDescent="0.25">
      <c r="A95" s="12" t="s">
        <v>163</v>
      </c>
      <c r="B95" s="30"/>
      <c r="C95" s="30"/>
      <c r="D95" s="13"/>
      <c r="E95" s="14">
        <v>5352.02</v>
      </c>
      <c r="F95" s="15">
        <v>2.8999999999999998E-3</v>
      </c>
      <c r="G95" s="15">
        <v>6.7793000000000006E-2</v>
      </c>
    </row>
    <row r="96" spans="1:7" x14ac:dyDescent="0.25">
      <c r="A96" s="16" t="s">
        <v>126</v>
      </c>
      <c r="B96" s="31"/>
      <c r="C96" s="31"/>
      <c r="D96" s="17"/>
      <c r="E96" s="18">
        <v>5352.02</v>
      </c>
      <c r="F96" s="19">
        <v>2.8999999999999998E-3</v>
      </c>
      <c r="G96" s="20"/>
    </row>
    <row r="97" spans="1:7" x14ac:dyDescent="0.25">
      <c r="A97" s="12"/>
      <c r="B97" s="30"/>
      <c r="C97" s="30"/>
      <c r="D97" s="13"/>
      <c r="E97" s="14"/>
      <c r="F97" s="15"/>
      <c r="G97" s="15"/>
    </row>
    <row r="98" spans="1:7" x14ac:dyDescent="0.25">
      <c r="A98" s="21" t="s">
        <v>158</v>
      </c>
      <c r="B98" s="32"/>
      <c r="C98" s="32"/>
      <c r="D98" s="22"/>
      <c r="E98" s="18">
        <v>5352.02</v>
      </c>
      <c r="F98" s="19">
        <v>2.8999999999999998E-3</v>
      </c>
      <c r="G98" s="20"/>
    </row>
    <row r="99" spans="1:7" x14ac:dyDescent="0.25">
      <c r="A99" s="12" t="s">
        <v>164</v>
      </c>
      <c r="B99" s="30"/>
      <c r="C99" s="30"/>
      <c r="D99" s="13"/>
      <c r="E99" s="14">
        <v>79031.620226800005</v>
      </c>
      <c r="F99" s="15">
        <v>4.3466999999999999E-2</v>
      </c>
      <c r="G99" s="15"/>
    </row>
    <row r="100" spans="1:7" x14ac:dyDescent="0.25">
      <c r="A100" s="12" t="s">
        <v>165</v>
      </c>
      <c r="B100" s="30"/>
      <c r="C100" s="30"/>
      <c r="D100" s="13"/>
      <c r="E100" s="14">
        <v>560.20977319999997</v>
      </c>
      <c r="F100" s="15">
        <v>6.3299999999999999E-4</v>
      </c>
      <c r="G100" s="15">
        <v>6.7793000000000006E-2</v>
      </c>
    </row>
    <row r="101" spans="1:7" x14ac:dyDescent="0.25">
      <c r="A101" s="25" t="s">
        <v>166</v>
      </c>
      <c r="B101" s="33"/>
      <c r="C101" s="33"/>
      <c r="D101" s="26"/>
      <c r="E101" s="27">
        <v>1818170.27</v>
      </c>
      <c r="F101" s="28">
        <v>1</v>
      </c>
      <c r="G101" s="28"/>
    </row>
    <row r="103" spans="1:7" x14ac:dyDescent="0.25">
      <c r="A103" s="1" t="s">
        <v>168</v>
      </c>
    </row>
    <row r="106" spans="1:7" x14ac:dyDescent="0.25">
      <c r="A106" s="1" t="s">
        <v>169</v>
      </c>
    </row>
    <row r="107" spans="1:7" x14ac:dyDescent="0.25">
      <c r="A107" s="47" t="s">
        <v>170</v>
      </c>
      <c r="B107" s="34" t="s">
        <v>118</v>
      </c>
    </row>
    <row r="108" spans="1:7" x14ac:dyDescent="0.25">
      <c r="A108" t="s">
        <v>171</v>
      </c>
    </row>
    <row r="109" spans="1:7" x14ac:dyDescent="0.25">
      <c r="A109" t="s">
        <v>303</v>
      </c>
      <c r="B109" t="s">
        <v>173</v>
      </c>
      <c r="C109" t="s">
        <v>173</v>
      </c>
    </row>
    <row r="110" spans="1:7" x14ac:dyDescent="0.25">
      <c r="B110" s="48">
        <v>45260</v>
      </c>
      <c r="C110" s="48">
        <v>45289</v>
      </c>
    </row>
    <row r="111" spans="1:7" x14ac:dyDescent="0.25">
      <c r="A111" t="s">
        <v>304</v>
      </c>
      <c r="B111">
        <v>1310.6412</v>
      </c>
      <c r="C111">
        <v>1320.8631</v>
      </c>
      <c r="E111" s="2"/>
    </row>
    <row r="112" spans="1:7" x14ac:dyDescent="0.25">
      <c r="E112" s="2"/>
    </row>
    <row r="113" spans="1:2" x14ac:dyDescent="0.25">
      <c r="A113" t="s">
        <v>188</v>
      </c>
      <c r="B113" s="34" t="s">
        <v>118</v>
      </c>
    </row>
    <row r="114" spans="1:2" x14ac:dyDescent="0.25">
      <c r="A114" t="s">
        <v>189</v>
      </c>
      <c r="B114" s="34" t="s">
        <v>118</v>
      </c>
    </row>
    <row r="115" spans="1:2" ht="30" customHeight="1" x14ac:dyDescent="0.25">
      <c r="A115" s="47" t="s">
        <v>190</v>
      </c>
      <c r="B115" s="34" t="s">
        <v>118</v>
      </c>
    </row>
    <row r="116" spans="1:2" ht="30" customHeight="1" x14ac:dyDescent="0.25">
      <c r="A116" s="47" t="s">
        <v>191</v>
      </c>
      <c r="B116" s="34" t="s">
        <v>118</v>
      </c>
    </row>
    <row r="117" spans="1:2" x14ac:dyDescent="0.25">
      <c r="A117" t="s">
        <v>192</v>
      </c>
      <c r="B117" s="49">
        <f>+B131</f>
        <v>5.8685217134039789</v>
      </c>
    </row>
    <row r="118" spans="1:2" ht="45" customHeight="1" x14ac:dyDescent="0.25">
      <c r="A118" s="47" t="s">
        <v>193</v>
      </c>
      <c r="B118" s="34" t="s">
        <v>118</v>
      </c>
    </row>
    <row r="119" spans="1:2" ht="30" customHeight="1" x14ac:dyDescent="0.25">
      <c r="A119" s="47" t="s">
        <v>194</v>
      </c>
      <c r="B119" s="34" t="s">
        <v>118</v>
      </c>
    </row>
    <row r="120" spans="1:2" ht="30" customHeight="1" x14ac:dyDescent="0.25">
      <c r="A120" s="47" t="s">
        <v>195</v>
      </c>
      <c r="B120" s="49">
        <v>672799.93521899998</v>
      </c>
    </row>
    <row r="121" spans="1:2" x14ac:dyDescent="0.25">
      <c r="A121" t="s">
        <v>196</v>
      </c>
      <c r="B121" s="34" t="s">
        <v>118</v>
      </c>
    </row>
    <row r="122" spans="1:2" x14ac:dyDescent="0.25">
      <c r="A122" t="s">
        <v>197</v>
      </c>
      <c r="B122" s="34" t="s">
        <v>118</v>
      </c>
    </row>
    <row r="124" spans="1:2" x14ac:dyDescent="0.25">
      <c r="A124" t="s">
        <v>198</v>
      </c>
    </row>
    <row r="125" spans="1:2" ht="30" customHeight="1" x14ac:dyDescent="0.25">
      <c r="A125" s="56" t="s">
        <v>199</v>
      </c>
      <c r="B125" s="57" t="s">
        <v>449</v>
      </c>
    </row>
    <row r="126" spans="1:2" x14ac:dyDescent="0.25">
      <c r="A126" s="56" t="s">
        <v>201</v>
      </c>
      <c r="B126" s="56" t="s">
        <v>306</v>
      </c>
    </row>
    <row r="127" spans="1:2" x14ac:dyDescent="0.25">
      <c r="A127" s="56"/>
      <c r="B127" s="56"/>
    </row>
    <row r="128" spans="1:2" x14ac:dyDescent="0.25">
      <c r="A128" s="56" t="s">
        <v>203</v>
      </c>
      <c r="B128" s="58">
        <v>7.6014558258323026</v>
      </c>
    </row>
    <row r="129" spans="1:4" x14ac:dyDescent="0.25">
      <c r="A129" s="56"/>
      <c r="B129" s="56"/>
    </row>
    <row r="130" spans="1:4" x14ac:dyDescent="0.25">
      <c r="A130" s="56" t="s">
        <v>204</v>
      </c>
      <c r="B130" s="59">
        <v>4.7107000000000001</v>
      </c>
    </row>
    <row r="131" spans="1:4" x14ac:dyDescent="0.25">
      <c r="A131" s="56" t="s">
        <v>205</v>
      </c>
      <c r="B131" s="59">
        <v>5.8685217134039789</v>
      </c>
    </row>
    <row r="132" spans="1:4" x14ac:dyDescent="0.25">
      <c r="A132" s="56"/>
      <c r="B132" s="56"/>
    </row>
    <row r="133" spans="1:4" x14ac:dyDescent="0.25">
      <c r="A133" s="56" t="s">
        <v>206</v>
      </c>
      <c r="B133" s="60">
        <v>45291</v>
      </c>
    </row>
    <row r="135" spans="1:4" ht="69.95" customHeight="1" x14ac:dyDescent="0.25">
      <c r="A135" s="72" t="s">
        <v>207</v>
      </c>
      <c r="B135" s="72" t="s">
        <v>208</v>
      </c>
      <c r="C135" s="72" t="s">
        <v>5</v>
      </c>
      <c r="D135" s="72" t="s">
        <v>6</v>
      </c>
    </row>
    <row r="136" spans="1:4" ht="69.95" customHeight="1" x14ac:dyDescent="0.25">
      <c r="A136" s="72" t="s">
        <v>449</v>
      </c>
      <c r="B136" s="72"/>
      <c r="C136" s="72" t="s">
        <v>14</v>
      </c>
      <c r="D136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H174"/>
  <sheetViews>
    <sheetView showGridLines="0" workbookViewId="0">
      <pane ySplit="4" topLeftCell="A120" activePane="bottomLeft" state="frozen"/>
      <selection pane="bottomLeft" activeCell="A127" sqref="A127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4" t="s">
        <v>2306</v>
      </c>
      <c r="B1" s="75"/>
      <c r="C1" s="75"/>
      <c r="D1" s="75"/>
      <c r="E1" s="75"/>
      <c r="F1" s="75"/>
      <c r="G1" s="76"/>
      <c r="H1" s="51" t="str">
        <f>HYPERLINK("[EDEL_Portfolio Monthly Notes 31-Dec-2023.xlsx]Index!A1","Index")</f>
        <v>Index</v>
      </c>
    </row>
    <row r="2" spans="1:8" ht="19.5" customHeight="1" x14ac:dyDescent="0.25">
      <c r="A2" s="74" t="s">
        <v>2307</v>
      </c>
      <c r="B2" s="75"/>
      <c r="C2" s="75"/>
      <c r="D2" s="75"/>
      <c r="E2" s="75"/>
      <c r="F2" s="75"/>
      <c r="G2" s="76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1148</v>
      </c>
      <c r="B7" s="30"/>
      <c r="C7" s="30"/>
      <c r="D7" s="13"/>
      <c r="E7" s="14"/>
      <c r="F7" s="15"/>
      <c r="G7" s="15"/>
    </row>
    <row r="8" spans="1:8" x14ac:dyDescent="0.25">
      <c r="A8" s="12" t="s">
        <v>1173</v>
      </c>
      <c r="B8" s="30" t="s">
        <v>1174</v>
      </c>
      <c r="C8" s="30" t="s">
        <v>1154</v>
      </c>
      <c r="D8" s="13">
        <v>479286</v>
      </c>
      <c r="E8" s="14">
        <v>4776.5600000000004</v>
      </c>
      <c r="F8" s="15">
        <v>4.0800000000000003E-2</v>
      </c>
      <c r="G8" s="15"/>
    </row>
    <row r="9" spans="1:8" x14ac:dyDescent="0.25">
      <c r="A9" s="12" t="s">
        <v>1184</v>
      </c>
      <c r="B9" s="30" t="s">
        <v>1185</v>
      </c>
      <c r="C9" s="30" t="s">
        <v>1154</v>
      </c>
      <c r="D9" s="13">
        <v>250745</v>
      </c>
      <c r="E9" s="14">
        <v>4285.8599999999997</v>
      </c>
      <c r="F9" s="15">
        <v>3.6600000000000001E-2</v>
      </c>
      <c r="G9" s="15"/>
    </row>
    <row r="10" spans="1:8" x14ac:dyDescent="0.25">
      <c r="A10" s="12" t="s">
        <v>1216</v>
      </c>
      <c r="B10" s="30" t="s">
        <v>1217</v>
      </c>
      <c r="C10" s="30" t="s">
        <v>1218</v>
      </c>
      <c r="D10" s="13">
        <v>839944</v>
      </c>
      <c r="E10" s="14">
        <v>3881.38</v>
      </c>
      <c r="F10" s="15">
        <v>3.32E-2</v>
      </c>
      <c r="G10" s="15"/>
    </row>
    <row r="11" spans="1:8" x14ac:dyDescent="0.25">
      <c r="A11" s="12" t="s">
        <v>1447</v>
      </c>
      <c r="B11" s="30" t="s">
        <v>1448</v>
      </c>
      <c r="C11" s="30" t="s">
        <v>1449</v>
      </c>
      <c r="D11" s="13">
        <v>98194</v>
      </c>
      <c r="E11" s="14">
        <v>3462.32</v>
      </c>
      <c r="F11" s="15">
        <v>2.9600000000000001E-2</v>
      </c>
      <c r="G11" s="15"/>
    </row>
    <row r="12" spans="1:8" x14ac:dyDescent="0.25">
      <c r="A12" s="12" t="s">
        <v>1167</v>
      </c>
      <c r="B12" s="30" t="s">
        <v>1168</v>
      </c>
      <c r="C12" s="30" t="s">
        <v>1169</v>
      </c>
      <c r="D12" s="13">
        <v>122750</v>
      </c>
      <c r="E12" s="14">
        <v>3173.03</v>
      </c>
      <c r="F12" s="15">
        <v>2.7099999999999999E-2</v>
      </c>
      <c r="G12" s="15"/>
    </row>
    <row r="13" spans="1:8" x14ac:dyDescent="0.25">
      <c r="A13" s="12" t="s">
        <v>1177</v>
      </c>
      <c r="B13" s="30" t="s">
        <v>1178</v>
      </c>
      <c r="C13" s="30" t="s">
        <v>1160</v>
      </c>
      <c r="D13" s="13">
        <v>265565</v>
      </c>
      <c r="E13" s="14">
        <v>2741.16</v>
      </c>
      <c r="F13" s="15">
        <v>2.3400000000000001E-2</v>
      </c>
      <c r="G13" s="15"/>
    </row>
    <row r="14" spans="1:8" x14ac:dyDescent="0.25">
      <c r="A14" s="12" t="s">
        <v>1219</v>
      </c>
      <c r="B14" s="30" t="s">
        <v>1220</v>
      </c>
      <c r="C14" s="30" t="s">
        <v>1221</v>
      </c>
      <c r="D14" s="13">
        <v>850614</v>
      </c>
      <c r="E14" s="14">
        <v>2646.69</v>
      </c>
      <c r="F14" s="15">
        <v>2.2599999999999999E-2</v>
      </c>
      <c r="G14" s="15"/>
    </row>
    <row r="15" spans="1:8" x14ac:dyDescent="0.25">
      <c r="A15" s="12" t="s">
        <v>1501</v>
      </c>
      <c r="B15" s="30" t="s">
        <v>1502</v>
      </c>
      <c r="C15" s="30" t="s">
        <v>1208</v>
      </c>
      <c r="D15" s="13">
        <v>168004</v>
      </c>
      <c r="E15" s="14">
        <v>2463.11</v>
      </c>
      <c r="F15" s="15">
        <v>2.1100000000000001E-2</v>
      </c>
      <c r="G15" s="15"/>
    </row>
    <row r="16" spans="1:8" x14ac:dyDescent="0.25">
      <c r="A16" s="12" t="s">
        <v>1222</v>
      </c>
      <c r="B16" s="30" t="s">
        <v>1223</v>
      </c>
      <c r="C16" s="30" t="s">
        <v>1208</v>
      </c>
      <c r="D16" s="13">
        <v>148000</v>
      </c>
      <c r="E16" s="14">
        <v>2283.4899999999998</v>
      </c>
      <c r="F16" s="15">
        <v>1.95E-2</v>
      </c>
      <c r="G16" s="15"/>
    </row>
    <row r="17" spans="1:7" x14ac:dyDescent="0.25">
      <c r="A17" s="12" t="s">
        <v>1199</v>
      </c>
      <c r="B17" s="30" t="s">
        <v>1200</v>
      </c>
      <c r="C17" s="30" t="s">
        <v>1154</v>
      </c>
      <c r="D17" s="13">
        <v>205056</v>
      </c>
      <c r="E17" s="14">
        <v>2260.33</v>
      </c>
      <c r="F17" s="15">
        <v>1.9300000000000001E-2</v>
      </c>
      <c r="G17" s="15"/>
    </row>
    <row r="18" spans="1:7" x14ac:dyDescent="0.25">
      <c r="A18" s="12" t="s">
        <v>1396</v>
      </c>
      <c r="B18" s="30" t="s">
        <v>1397</v>
      </c>
      <c r="C18" s="30" t="s">
        <v>1243</v>
      </c>
      <c r="D18" s="13">
        <v>177751</v>
      </c>
      <c r="E18" s="14">
        <v>2238.6799999999998</v>
      </c>
      <c r="F18" s="15">
        <v>1.9099999999999999E-2</v>
      </c>
      <c r="G18" s="15"/>
    </row>
    <row r="19" spans="1:7" x14ac:dyDescent="0.25">
      <c r="A19" s="12" t="s">
        <v>1189</v>
      </c>
      <c r="B19" s="30" t="s">
        <v>1190</v>
      </c>
      <c r="C19" s="30" t="s">
        <v>1154</v>
      </c>
      <c r="D19" s="13">
        <v>343442</v>
      </c>
      <c r="E19" s="14">
        <v>2205.0700000000002</v>
      </c>
      <c r="F19" s="15">
        <v>1.8800000000000001E-2</v>
      </c>
      <c r="G19" s="15"/>
    </row>
    <row r="20" spans="1:7" x14ac:dyDescent="0.25">
      <c r="A20" s="12" t="s">
        <v>1394</v>
      </c>
      <c r="B20" s="30" t="s">
        <v>1395</v>
      </c>
      <c r="C20" s="30" t="s">
        <v>1166</v>
      </c>
      <c r="D20" s="13">
        <v>18071</v>
      </c>
      <c r="E20" s="14">
        <v>1861.74</v>
      </c>
      <c r="F20" s="15">
        <v>1.5900000000000001E-2</v>
      </c>
      <c r="G20" s="15"/>
    </row>
    <row r="21" spans="1:7" x14ac:dyDescent="0.25">
      <c r="A21" s="12" t="s">
        <v>1164</v>
      </c>
      <c r="B21" s="30" t="s">
        <v>1165</v>
      </c>
      <c r="C21" s="30" t="s">
        <v>1166</v>
      </c>
      <c r="D21" s="13">
        <v>225985</v>
      </c>
      <c r="E21" s="14">
        <v>1762.57</v>
      </c>
      <c r="F21" s="15">
        <v>1.5100000000000001E-2</v>
      </c>
      <c r="G21" s="15"/>
    </row>
    <row r="22" spans="1:7" x14ac:dyDescent="0.25">
      <c r="A22" s="12" t="s">
        <v>1330</v>
      </c>
      <c r="B22" s="30" t="s">
        <v>1331</v>
      </c>
      <c r="C22" s="30" t="s">
        <v>1154</v>
      </c>
      <c r="D22" s="13">
        <v>72225</v>
      </c>
      <c r="E22" s="14">
        <v>1378.13</v>
      </c>
      <c r="F22" s="15">
        <v>1.18E-2</v>
      </c>
      <c r="G22" s="15"/>
    </row>
    <row r="23" spans="1:7" x14ac:dyDescent="0.25">
      <c r="A23" s="12" t="s">
        <v>1352</v>
      </c>
      <c r="B23" s="30" t="s">
        <v>1353</v>
      </c>
      <c r="C23" s="30" t="s">
        <v>1218</v>
      </c>
      <c r="D23" s="13">
        <v>47084</v>
      </c>
      <c r="E23" s="14">
        <v>1254.29</v>
      </c>
      <c r="F23" s="15">
        <v>1.0699999999999999E-2</v>
      </c>
      <c r="G23" s="15"/>
    </row>
    <row r="24" spans="1:7" x14ac:dyDescent="0.25">
      <c r="A24" s="12" t="s">
        <v>1283</v>
      </c>
      <c r="B24" s="30" t="s">
        <v>1284</v>
      </c>
      <c r="C24" s="30" t="s">
        <v>1237</v>
      </c>
      <c r="D24" s="13">
        <v>16784</v>
      </c>
      <c r="E24" s="14">
        <v>1229.8900000000001</v>
      </c>
      <c r="F24" s="15">
        <v>1.0500000000000001E-2</v>
      </c>
      <c r="G24" s="15"/>
    </row>
    <row r="25" spans="1:7" x14ac:dyDescent="0.25">
      <c r="A25" s="12" t="s">
        <v>1326</v>
      </c>
      <c r="B25" s="30" t="s">
        <v>1327</v>
      </c>
      <c r="C25" s="30" t="s">
        <v>1208</v>
      </c>
      <c r="D25" s="13">
        <v>31671</v>
      </c>
      <c r="E25" s="14">
        <v>1201.4100000000001</v>
      </c>
      <c r="F25" s="15">
        <v>1.03E-2</v>
      </c>
      <c r="G25" s="15"/>
    </row>
    <row r="26" spans="1:7" x14ac:dyDescent="0.25">
      <c r="A26" s="12" t="s">
        <v>1267</v>
      </c>
      <c r="B26" s="30" t="s">
        <v>1268</v>
      </c>
      <c r="C26" s="30" t="s">
        <v>1169</v>
      </c>
      <c r="D26" s="13">
        <v>264281</v>
      </c>
      <c r="E26" s="14">
        <v>1190.98</v>
      </c>
      <c r="F26" s="15">
        <v>1.0200000000000001E-2</v>
      </c>
      <c r="G26" s="15"/>
    </row>
    <row r="27" spans="1:7" x14ac:dyDescent="0.25">
      <c r="A27" s="12" t="s">
        <v>1363</v>
      </c>
      <c r="B27" s="30" t="s">
        <v>1364</v>
      </c>
      <c r="C27" s="30" t="s">
        <v>1154</v>
      </c>
      <c r="D27" s="13">
        <v>67937</v>
      </c>
      <c r="E27" s="14">
        <v>1086.28</v>
      </c>
      <c r="F27" s="15">
        <v>9.2999999999999992E-3</v>
      </c>
      <c r="G27" s="15"/>
    </row>
    <row r="28" spans="1:7" x14ac:dyDescent="0.25">
      <c r="A28" s="12" t="s">
        <v>1310</v>
      </c>
      <c r="B28" s="30" t="s">
        <v>1311</v>
      </c>
      <c r="C28" s="30" t="s">
        <v>1237</v>
      </c>
      <c r="D28" s="13">
        <v>47401</v>
      </c>
      <c r="E28" s="14">
        <v>973.28</v>
      </c>
      <c r="F28" s="15">
        <v>8.3000000000000001E-3</v>
      </c>
      <c r="G28" s="15"/>
    </row>
    <row r="29" spans="1:7" x14ac:dyDescent="0.25">
      <c r="A29" s="12" t="s">
        <v>1308</v>
      </c>
      <c r="B29" s="30" t="s">
        <v>1309</v>
      </c>
      <c r="C29" s="30" t="s">
        <v>1166</v>
      </c>
      <c r="D29" s="13">
        <v>46049</v>
      </c>
      <c r="E29" s="14">
        <v>932.86</v>
      </c>
      <c r="F29" s="15">
        <v>8.0000000000000002E-3</v>
      </c>
      <c r="G29" s="15"/>
    </row>
    <row r="30" spans="1:7" x14ac:dyDescent="0.25">
      <c r="A30" s="12" t="s">
        <v>2104</v>
      </c>
      <c r="B30" s="30" t="s">
        <v>2105</v>
      </c>
      <c r="C30" s="30" t="s">
        <v>1188</v>
      </c>
      <c r="D30" s="13">
        <v>250255</v>
      </c>
      <c r="E30" s="14">
        <v>931.32</v>
      </c>
      <c r="F30" s="15">
        <v>8.0000000000000002E-3</v>
      </c>
      <c r="G30" s="15"/>
    </row>
    <row r="31" spans="1:7" x14ac:dyDescent="0.25">
      <c r="A31" s="12" t="s">
        <v>1904</v>
      </c>
      <c r="B31" s="30" t="s">
        <v>1905</v>
      </c>
      <c r="C31" s="30" t="s">
        <v>1906</v>
      </c>
      <c r="D31" s="13">
        <v>40167</v>
      </c>
      <c r="E31" s="14">
        <v>916.17</v>
      </c>
      <c r="F31" s="15">
        <v>7.7999999999999996E-3</v>
      </c>
      <c r="G31" s="15"/>
    </row>
    <row r="32" spans="1:7" x14ac:dyDescent="0.25">
      <c r="A32" s="12" t="s">
        <v>1421</v>
      </c>
      <c r="B32" s="30" t="s">
        <v>1422</v>
      </c>
      <c r="C32" s="30" t="s">
        <v>1243</v>
      </c>
      <c r="D32" s="13">
        <v>128035</v>
      </c>
      <c r="E32" s="14">
        <v>882.42</v>
      </c>
      <c r="F32" s="15">
        <v>7.4999999999999997E-3</v>
      </c>
      <c r="G32" s="15"/>
    </row>
    <row r="33" spans="1:7" x14ac:dyDescent="0.25">
      <c r="A33" s="12" t="s">
        <v>1186</v>
      </c>
      <c r="B33" s="30" t="s">
        <v>1187</v>
      </c>
      <c r="C33" s="30" t="s">
        <v>1188</v>
      </c>
      <c r="D33" s="13">
        <v>426205</v>
      </c>
      <c r="E33" s="14">
        <v>873.93</v>
      </c>
      <c r="F33" s="15">
        <v>7.4999999999999997E-3</v>
      </c>
      <c r="G33" s="15"/>
    </row>
    <row r="34" spans="1:7" x14ac:dyDescent="0.25">
      <c r="A34" s="12" t="s">
        <v>1764</v>
      </c>
      <c r="B34" s="30" t="s">
        <v>1765</v>
      </c>
      <c r="C34" s="30" t="s">
        <v>1473</v>
      </c>
      <c r="D34" s="13">
        <v>16368</v>
      </c>
      <c r="E34" s="14">
        <v>873.8</v>
      </c>
      <c r="F34" s="15">
        <v>7.4999999999999997E-3</v>
      </c>
      <c r="G34" s="15"/>
    </row>
    <row r="35" spans="1:7" x14ac:dyDescent="0.25">
      <c r="A35" s="12" t="s">
        <v>1435</v>
      </c>
      <c r="B35" s="30" t="s">
        <v>1436</v>
      </c>
      <c r="C35" s="30" t="s">
        <v>1266</v>
      </c>
      <c r="D35" s="13">
        <v>23259</v>
      </c>
      <c r="E35" s="14">
        <v>854.87</v>
      </c>
      <c r="F35" s="15">
        <v>7.3000000000000001E-3</v>
      </c>
      <c r="G35" s="15"/>
    </row>
    <row r="36" spans="1:7" x14ac:dyDescent="0.25">
      <c r="A36" s="12" t="s">
        <v>1304</v>
      </c>
      <c r="B36" s="30" t="s">
        <v>1305</v>
      </c>
      <c r="C36" s="30" t="s">
        <v>1221</v>
      </c>
      <c r="D36" s="13">
        <v>359098</v>
      </c>
      <c r="E36" s="14">
        <v>851.78</v>
      </c>
      <c r="F36" s="15">
        <v>7.3000000000000001E-3</v>
      </c>
      <c r="G36" s="15"/>
    </row>
    <row r="37" spans="1:7" x14ac:dyDescent="0.25">
      <c r="A37" s="12" t="s">
        <v>1866</v>
      </c>
      <c r="B37" s="30" t="s">
        <v>1867</v>
      </c>
      <c r="C37" s="30" t="s">
        <v>1208</v>
      </c>
      <c r="D37" s="13">
        <v>53582</v>
      </c>
      <c r="E37" s="14">
        <v>811.15</v>
      </c>
      <c r="F37" s="15">
        <v>6.8999999999999999E-3</v>
      </c>
      <c r="G37" s="15"/>
    </row>
    <row r="38" spans="1:7" x14ac:dyDescent="0.25">
      <c r="A38" s="12" t="s">
        <v>1797</v>
      </c>
      <c r="B38" s="30" t="s">
        <v>1798</v>
      </c>
      <c r="C38" s="30" t="s">
        <v>1280</v>
      </c>
      <c r="D38" s="13">
        <v>17514</v>
      </c>
      <c r="E38" s="14">
        <v>795.65</v>
      </c>
      <c r="F38" s="15">
        <v>6.7999999999999996E-3</v>
      </c>
      <c r="G38" s="15"/>
    </row>
    <row r="39" spans="1:7" x14ac:dyDescent="0.25">
      <c r="A39" s="12" t="s">
        <v>1781</v>
      </c>
      <c r="B39" s="30" t="s">
        <v>1782</v>
      </c>
      <c r="C39" s="30" t="s">
        <v>1221</v>
      </c>
      <c r="D39" s="13">
        <v>84031</v>
      </c>
      <c r="E39" s="14">
        <v>784.72</v>
      </c>
      <c r="F39" s="15">
        <v>6.7000000000000002E-3</v>
      </c>
      <c r="G39" s="15"/>
    </row>
    <row r="40" spans="1:7" x14ac:dyDescent="0.25">
      <c r="A40" s="12" t="s">
        <v>1382</v>
      </c>
      <c r="B40" s="30" t="s">
        <v>1383</v>
      </c>
      <c r="C40" s="30" t="s">
        <v>1237</v>
      </c>
      <c r="D40" s="13">
        <v>46433</v>
      </c>
      <c r="E40" s="14">
        <v>782.77</v>
      </c>
      <c r="F40" s="15">
        <v>6.7000000000000002E-3</v>
      </c>
      <c r="G40" s="15"/>
    </row>
    <row r="41" spans="1:7" x14ac:dyDescent="0.25">
      <c r="A41" s="12" t="s">
        <v>1869</v>
      </c>
      <c r="B41" s="30" t="s">
        <v>1870</v>
      </c>
      <c r="C41" s="30" t="s">
        <v>1249</v>
      </c>
      <c r="D41" s="13">
        <v>34107</v>
      </c>
      <c r="E41" s="14">
        <v>765.58</v>
      </c>
      <c r="F41" s="15">
        <v>6.4999999999999997E-3</v>
      </c>
      <c r="G41" s="15"/>
    </row>
    <row r="42" spans="1:7" x14ac:dyDescent="0.25">
      <c r="A42" s="12" t="s">
        <v>1909</v>
      </c>
      <c r="B42" s="30" t="s">
        <v>1910</v>
      </c>
      <c r="C42" s="30" t="s">
        <v>1280</v>
      </c>
      <c r="D42" s="13">
        <v>49502</v>
      </c>
      <c r="E42" s="14">
        <v>760.75</v>
      </c>
      <c r="F42" s="15">
        <v>6.4999999999999997E-3</v>
      </c>
      <c r="G42" s="15"/>
    </row>
    <row r="43" spans="1:7" x14ac:dyDescent="0.25">
      <c r="A43" s="12" t="s">
        <v>2090</v>
      </c>
      <c r="B43" s="30" t="s">
        <v>2091</v>
      </c>
      <c r="C43" s="30" t="s">
        <v>1356</v>
      </c>
      <c r="D43" s="13">
        <v>11000</v>
      </c>
      <c r="E43" s="14">
        <v>740.03</v>
      </c>
      <c r="F43" s="15">
        <v>6.3E-3</v>
      </c>
      <c r="G43" s="15"/>
    </row>
    <row r="44" spans="1:7" x14ac:dyDescent="0.25">
      <c r="A44" s="12" t="s">
        <v>1452</v>
      </c>
      <c r="B44" s="30" t="s">
        <v>1453</v>
      </c>
      <c r="C44" s="30" t="s">
        <v>1454</v>
      </c>
      <c r="D44" s="13">
        <v>24599</v>
      </c>
      <c r="E44" s="14">
        <v>729.88</v>
      </c>
      <c r="F44" s="15">
        <v>6.1999999999999998E-3</v>
      </c>
      <c r="G44" s="15"/>
    </row>
    <row r="45" spans="1:7" x14ac:dyDescent="0.25">
      <c r="A45" s="12" t="s">
        <v>1521</v>
      </c>
      <c r="B45" s="30" t="s">
        <v>1522</v>
      </c>
      <c r="C45" s="30" t="s">
        <v>1166</v>
      </c>
      <c r="D45" s="13">
        <v>42083</v>
      </c>
      <c r="E45" s="14">
        <v>727.78</v>
      </c>
      <c r="F45" s="15">
        <v>6.1999999999999998E-3</v>
      </c>
      <c r="G45" s="15"/>
    </row>
    <row r="46" spans="1:7" x14ac:dyDescent="0.25">
      <c r="A46" s="12" t="s">
        <v>1287</v>
      </c>
      <c r="B46" s="30" t="s">
        <v>1288</v>
      </c>
      <c r="C46" s="30" t="s">
        <v>1166</v>
      </c>
      <c r="D46" s="13">
        <v>16386</v>
      </c>
      <c r="E46" s="14">
        <v>678.95</v>
      </c>
      <c r="F46" s="15">
        <v>5.7999999999999996E-3</v>
      </c>
      <c r="G46" s="15"/>
    </row>
    <row r="47" spans="1:7" x14ac:dyDescent="0.25">
      <c r="A47" s="12" t="s">
        <v>1384</v>
      </c>
      <c r="B47" s="30" t="s">
        <v>1385</v>
      </c>
      <c r="C47" s="30" t="s">
        <v>1198</v>
      </c>
      <c r="D47" s="13">
        <v>154272</v>
      </c>
      <c r="E47" s="14">
        <v>676.25</v>
      </c>
      <c r="F47" s="15">
        <v>5.7999999999999996E-3</v>
      </c>
      <c r="G47" s="15"/>
    </row>
    <row r="48" spans="1:7" x14ac:dyDescent="0.25">
      <c r="A48" s="12" t="s">
        <v>2260</v>
      </c>
      <c r="B48" s="30" t="s">
        <v>2261</v>
      </c>
      <c r="C48" s="30" t="s">
        <v>1198</v>
      </c>
      <c r="D48" s="13">
        <v>398681</v>
      </c>
      <c r="E48" s="14">
        <v>663.6</v>
      </c>
      <c r="F48" s="15">
        <v>5.7000000000000002E-3</v>
      </c>
      <c r="G48" s="15"/>
    </row>
    <row r="49" spans="1:7" x14ac:dyDescent="0.25">
      <c r="A49" s="12" t="s">
        <v>1815</v>
      </c>
      <c r="B49" s="30" t="s">
        <v>1816</v>
      </c>
      <c r="C49" s="30" t="s">
        <v>1249</v>
      </c>
      <c r="D49" s="13">
        <v>55699</v>
      </c>
      <c r="E49" s="14">
        <v>656.64</v>
      </c>
      <c r="F49" s="15">
        <v>5.5999999999999999E-3</v>
      </c>
      <c r="G49" s="15"/>
    </row>
    <row r="50" spans="1:7" x14ac:dyDescent="0.25">
      <c r="A50" s="12" t="s">
        <v>1235</v>
      </c>
      <c r="B50" s="30" t="s">
        <v>1236</v>
      </c>
      <c r="C50" s="30" t="s">
        <v>1237</v>
      </c>
      <c r="D50" s="13">
        <v>157558</v>
      </c>
      <c r="E50" s="14">
        <v>650.48</v>
      </c>
      <c r="F50" s="15">
        <v>5.5999999999999999E-3</v>
      </c>
      <c r="G50" s="15"/>
    </row>
    <row r="51" spans="1:7" x14ac:dyDescent="0.25">
      <c r="A51" s="12" t="s">
        <v>1241</v>
      </c>
      <c r="B51" s="30" t="s">
        <v>1242</v>
      </c>
      <c r="C51" s="30" t="s">
        <v>1243</v>
      </c>
      <c r="D51" s="13">
        <v>58749</v>
      </c>
      <c r="E51" s="14">
        <v>636.84</v>
      </c>
      <c r="F51" s="15">
        <v>5.4000000000000003E-3</v>
      </c>
      <c r="G51" s="15"/>
    </row>
    <row r="52" spans="1:7" x14ac:dyDescent="0.25">
      <c r="A52" s="12" t="s">
        <v>1813</v>
      </c>
      <c r="B52" s="30" t="s">
        <v>1814</v>
      </c>
      <c r="C52" s="30" t="s">
        <v>1237</v>
      </c>
      <c r="D52" s="13">
        <v>18120</v>
      </c>
      <c r="E52" s="14">
        <v>635.70000000000005</v>
      </c>
      <c r="F52" s="15">
        <v>5.4000000000000003E-3</v>
      </c>
      <c r="G52" s="15"/>
    </row>
    <row r="53" spans="1:7" x14ac:dyDescent="0.25">
      <c r="A53" s="12" t="s">
        <v>1400</v>
      </c>
      <c r="B53" s="30" t="s">
        <v>1401</v>
      </c>
      <c r="C53" s="30" t="s">
        <v>1237</v>
      </c>
      <c r="D53" s="13">
        <v>500000</v>
      </c>
      <c r="E53" s="14">
        <v>633.25</v>
      </c>
      <c r="F53" s="15">
        <v>5.4000000000000003E-3</v>
      </c>
      <c r="G53" s="15"/>
    </row>
    <row r="54" spans="1:7" x14ac:dyDescent="0.25">
      <c r="A54" s="12" t="s">
        <v>1799</v>
      </c>
      <c r="B54" s="30" t="s">
        <v>1800</v>
      </c>
      <c r="C54" s="30" t="s">
        <v>1237</v>
      </c>
      <c r="D54" s="13">
        <v>60000</v>
      </c>
      <c r="E54" s="14">
        <v>624.03</v>
      </c>
      <c r="F54" s="15">
        <v>5.3E-3</v>
      </c>
      <c r="G54" s="15"/>
    </row>
    <row r="55" spans="1:7" x14ac:dyDescent="0.25">
      <c r="A55" s="12" t="s">
        <v>1253</v>
      </c>
      <c r="B55" s="30" t="s">
        <v>1254</v>
      </c>
      <c r="C55" s="30" t="s">
        <v>1237</v>
      </c>
      <c r="D55" s="13">
        <v>162776</v>
      </c>
      <c r="E55" s="14">
        <v>622.78</v>
      </c>
      <c r="F55" s="15">
        <v>5.3E-3</v>
      </c>
      <c r="G55" s="15"/>
    </row>
    <row r="56" spans="1:7" x14ac:dyDescent="0.25">
      <c r="A56" s="12" t="s">
        <v>1224</v>
      </c>
      <c r="B56" s="30" t="s">
        <v>1225</v>
      </c>
      <c r="C56" s="30" t="s">
        <v>1193</v>
      </c>
      <c r="D56" s="13">
        <v>100000</v>
      </c>
      <c r="E56" s="14">
        <v>614.85</v>
      </c>
      <c r="F56" s="15">
        <v>5.3E-3</v>
      </c>
      <c r="G56" s="15"/>
    </row>
    <row r="57" spans="1:7" x14ac:dyDescent="0.25">
      <c r="A57" s="12" t="s">
        <v>1372</v>
      </c>
      <c r="B57" s="30" t="s">
        <v>1373</v>
      </c>
      <c r="C57" s="30" t="s">
        <v>1208</v>
      </c>
      <c r="D57" s="13">
        <v>85000</v>
      </c>
      <c r="E57" s="14">
        <v>612.89</v>
      </c>
      <c r="F57" s="15">
        <v>5.1999999999999998E-3</v>
      </c>
      <c r="G57" s="15"/>
    </row>
    <row r="58" spans="1:7" x14ac:dyDescent="0.25">
      <c r="A58" s="12" t="s">
        <v>1409</v>
      </c>
      <c r="B58" s="30" t="s">
        <v>1410</v>
      </c>
      <c r="C58" s="30" t="s">
        <v>1408</v>
      </c>
      <c r="D58" s="13">
        <v>41972</v>
      </c>
      <c r="E58" s="14">
        <v>596.04</v>
      </c>
      <c r="F58" s="15">
        <v>5.1000000000000004E-3</v>
      </c>
      <c r="G58" s="15"/>
    </row>
    <row r="59" spans="1:7" x14ac:dyDescent="0.25">
      <c r="A59" s="12" t="s">
        <v>1770</v>
      </c>
      <c r="B59" s="30" t="s">
        <v>1771</v>
      </c>
      <c r="C59" s="30" t="s">
        <v>1154</v>
      </c>
      <c r="D59" s="13">
        <v>140492</v>
      </c>
      <c r="E59" s="14">
        <v>591.33000000000004</v>
      </c>
      <c r="F59" s="15">
        <v>5.1000000000000004E-3</v>
      </c>
      <c r="G59" s="15"/>
    </row>
    <row r="60" spans="1:7" x14ac:dyDescent="0.25">
      <c r="A60" s="12" t="s">
        <v>1930</v>
      </c>
      <c r="B60" s="30" t="s">
        <v>1931</v>
      </c>
      <c r="C60" s="30" t="s">
        <v>1484</v>
      </c>
      <c r="D60" s="13">
        <v>50010</v>
      </c>
      <c r="E60" s="14">
        <v>590.19000000000005</v>
      </c>
      <c r="F60" s="15">
        <v>5.0000000000000001E-3</v>
      </c>
      <c r="G60" s="15"/>
    </row>
    <row r="61" spans="1:7" x14ac:dyDescent="0.25">
      <c r="A61" s="12" t="s">
        <v>1281</v>
      </c>
      <c r="B61" s="30" t="s">
        <v>1282</v>
      </c>
      <c r="C61" s="30" t="s">
        <v>1163</v>
      </c>
      <c r="D61" s="13">
        <v>420000</v>
      </c>
      <c r="E61" s="14">
        <v>586.32000000000005</v>
      </c>
      <c r="F61" s="15">
        <v>5.0000000000000001E-3</v>
      </c>
      <c r="G61" s="15"/>
    </row>
    <row r="62" spans="1:7" x14ac:dyDescent="0.25">
      <c r="A62" s="12" t="s">
        <v>1918</v>
      </c>
      <c r="B62" s="30" t="s">
        <v>1919</v>
      </c>
      <c r="C62" s="30" t="s">
        <v>1237</v>
      </c>
      <c r="D62" s="13">
        <v>428535</v>
      </c>
      <c r="E62" s="14">
        <v>583.45000000000005</v>
      </c>
      <c r="F62" s="15">
        <v>5.0000000000000001E-3</v>
      </c>
      <c r="G62" s="15"/>
    </row>
    <row r="63" spans="1:7" x14ac:dyDescent="0.25">
      <c r="A63" s="12" t="s">
        <v>1367</v>
      </c>
      <c r="B63" s="30" t="s">
        <v>1368</v>
      </c>
      <c r="C63" s="30" t="s">
        <v>1243</v>
      </c>
      <c r="D63" s="13">
        <v>10000</v>
      </c>
      <c r="E63" s="14">
        <v>579.79</v>
      </c>
      <c r="F63" s="15">
        <v>5.0000000000000001E-3</v>
      </c>
      <c r="G63" s="15"/>
    </row>
    <row r="64" spans="1:7" x14ac:dyDescent="0.25">
      <c r="A64" s="12" t="s">
        <v>2228</v>
      </c>
      <c r="B64" s="30" t="s">
        <v>2229</v>
      </c>
      <c r="C64" s="30" t="s">
        <v>1246</v>
      </c>
      <c r="D64" s="13">
        <v>30819</v>
      </c>
      <c r="E64" s="14">
        <v>562.26</v>
      </c>
      <c r="F64" s="15">
        <v>4.7999999999999996E-3</v>
      </c>
      <c r="G64" s="15"/>
    </row>
    <row r="65" spans="1:7" x14ac:dyDescent="0.25">
      <c r="A65" s="12" t="s">
        <v>2031</v>
      </c>
      <c r="B65" s="30" t="s">
        <v>2032</v>
      </c>
      <c r="C65" s="30" t="s">
        <v>1198</v>
      </c>
      <c r="D65" s="13">
        <v>387345</v>
      </c>
      <c r="E65" s="14">
        <v>560.1</v>
      </c>
      <c r="F65" s="15">
        <v>4.7999999999999996E-3</v>
      </c>
      <c r="G65" s="15"/>
    </row>
    <row r="66" spans="1:7" x14ac:dyDescent="0.25">
      <c r="A66" s="12" t="s">
        <v>1513</v>
      </c>
      <c r="B66" s="30" t="s">
        <v>1514</v>
      </c>
      <c r="C66" s="30" t="s">
        <v>1243</v>
      </c>
      <c r="D66" s="13">
        <v>10567</v>
      </c>
      <c r="E66" s="14">
        <v>549.76</v>
      </c>
      <c r="F66" s="15">
        <v>4.7000000000000002E-3</v>
      </c>
      <c r="G66" s="15"/>
    </row>
    <row r="67" spans="1:7" x14ac:dyDescent="0.25">
      <c r="A67" s="12" t="s">
        <v>2029</v>
      </c>
      <c r="B67" s="30" t="s">
        <v>2030</v>
      </c>
      <c r="C67" s="30" t="s">
        <v>1906</v>
      </c>
      <c r="D67" s="13">
        <v>20627</v>
      </c>
      <c r="E67" s="14">
        <v>538.48</v>
      </c>
      <c r="F67" s="15">
        <v>4.5999999999999999E-3</v>
      </c>
      <c r="G67" s="15"/>
    </row>
    <row r="68" spans="1:7" x14ac:dyDescent="0.25">
      <c r="A68" s="12" t="s">
        <v>2288</v>
      </c>
      <c r="B68" s="30" t="s">
        <v>2289</v>
      </c>
      <c r="C68" s="30" t="s">
        <v>1243</v>
      </c>
      <c r="D68" s="13">
        <v>144480</v>
      </c>
      <c r="E68" s="14">
        <v>531.83000000000004</v>
      </c>
      <c r="F68" s="15">
        <v>4.4999999999999997E-3</v>
      </c>
      <c r="G68" s="15"/>
    </row>
    <row r="69" spans="1:7" x14ac:dyDescent="0.25">
      <c r="A69" s="12" t="s">
        <v>1862</v>
      </c>
      <c r="B69" s="30" t="s">
        <v>1863</v>
      </c>
      <c r="C69" s="30" t="s">
        <v>1243</v>
      </c>
      <c r="D69" s="13">
        <v>22973</v>
      </c>
      <c r="E69" s="14">
        <v>529.65</v>
      </c>
      <c r="F69" s="15">
        <v>4.4999999999999997E-3</v>
      </c>
      <c r="G69" s="15"/>
    </row>
    <row r="70" spans="1:7" x14ac:dyDescent="0.25">
      <c r="A70" s="12" t="s">
        <v>1302</v>
      </c>
      <c r="B70" s="30" t="s">
        <v>1303</v>
      </c>
      <c r="C70" s="30" t="s">
        <v>1243</v>
      </c>
      <c r="D70" s="13">
        <v>38740</v>
      </c>
      <c r="E70" s="14">
        <v>512.51</v>
      </c>
      <c r="F70" s="15">
        <v>4.4000000000000003E-3</v>
      </c>
      <c r="G70" s="15"/>
    </row>
    <row r="71" spans="1:7" x14ac:dyDescent="0.25">
      <c r="A71" s="12" t="s">
        <v>1257</v>
      </c>
      <c r="B71" s="30" t="s">
        <v>1258</v>
      </c>
      <c r="C71" s="30" t="s">
        <v>1259</v>
      </c>
      <c r="D71" s="13">
        <v>50000</v>
      </c>
      <c r="E71" s="14">
        <v>510.18</v>
      </c>
      <c r="F71" s="15">
        <v>4.4000000000000003E-3</v>
      </c>
      <c r="G71" s="15"/>
    </row>
    <row r="72" spans="1:7" x14ac:dyDescent="0.25">
      <c r="A72" s="12" t="s">
        <v>1152</v>
      </c>
      <c r="B72" s="30" t="s">
        <v>1153</v>
      </c>
      <c r="C72" s="30" t="s">
        <v>1154</v>
      </c>
      <c r="D72" s="13">
        <v>219209</v>
      </c>
      <c r="E72" s="14">
        <v>506.59</v>
      </c>
      <c r="F72" s="15">
        <v>4.3E-3</v>
      </c>
      <c r="G72" s="15"/>
    </row>
    <row r="73" spans="1:7" x14ac:dyDescent="0.25">
      <c r="A73" s="12" t="s">
        <v>2280</v>
      </c>
      <c r="B73" s="30" t="s">
        <v>2281</v>
      </c>
      <c r="C73" s="30" t="s">
        <v>1266</v>
      </c>
      <c r="D73" s="13">
        <v>61732</v>
      </c>
      <c r="E73" s="14">
        <v>485.92</v>
      </c>
      <c r="F73" s="15">
        <v>4.1999999999999997E-3</v>
      </c>
      <c r="G73" s="15"/>
    </row>
    <row r="74" spans="1:7" x14ac:dyDescent="0.25">
      <c r="A74" s="12" t="s">
        <v>1914</v>
      </c>
      <c r="B74" s="30" t="s">
        <v>1915</v>
      </c>
      <c r="C74" s="30" t="s">
        <v>1243</v>
      </c>
      <c r="D74" s="13">
        <v>30764</v>
      </c>
      <c r="E74" s="14">
        <v>452.78</v>
      </c>
      <c r="F74" s="15">
        <v>3.8999999999999998E-3</v>
      </c>
      <c r="G74" s="15"/>
    </row>
    <row r="75" spans="1:7" x14ac:dyDescent="0.25">
      <c r="A75" s="12" t="s">
        <v>1864</v>
      </c>
      <c r="B75" s="30" t="s">
        <v>1865</v>
      </c>
      <c r="C75" s="30" t="s">
        <v>1237</v>
      </c>
      <c r="D75" s="13">
        <v>35450</v>
      </c>
      <c r="E75" s="14">
        <v>446.6</v>
      </c>
      <c r="F75" s="15">
        <v>3.8E-3</v>
      </c>
      <c r="G75" s="15"/>
    </row>
    <row r="76" spans="1:7" x14ac:dyDescent="0.25">
      <c r="A76" s="12" t="s">
        <v>1954</v>
      </c>
      <c r="B76" s="30" t="s">
        <v>1955</v>
      </c>
      <c r="C76" s="30" t="s">
        <v>1243</v>
      </c>
      <c r="D76" s="13">
        <v>19953</v>
      </c>
      <c r="E76" s="14">
        <v>415.75</v>
      </c>
      <c r="F76" s="15">
        <v>3.5999999999999999E-3</v>
      </c>
      <c r="G76" s="15"/>
    </row>
    <row r="77" spans="1:7" x14ac:dyDescent="0.25">
      <c r="A77" s="12" t="s">
        <v>1922</v>
      </c>
      <c r="B77" s="30" t="s">
        <v>1923</v>
      </c>
      <c r="C77" s="30" t="s">
        <v>1237</v>
      </c>
      <c r="D77" s="13">
        <v>44069</v>
      </c>
      <c r="E77" s="14">
        <v>409.89</v>
      </c>
      <c r="F77" s="15">
        <v>3.5000000000000001E-3</v>
      </c>
      <c r="G77" s="15"/>
    </row>
    <row r="78" spans="1:7" x14ac:dyDescent="0.25">
      <c r="A78" s="12" t="s">
        <v>1817</v>
      </c>
      <c r="B78" s="30" t="s">
        <v>1818</v>
      </c>
      <c r="C78" s="30" t="s">
        <v>1259</v>
      </c>
      <c r="D78" s="13">
        <v>3900</v>
      </c>
      <c r="E78" s="14">
        <v>409.62</v>
      </c>
      <c r="F78" s="15">
        <v>3.5000000000000001E-3</v>
      </c>
      <c r="G78" s="15"/>
    </row>
    <row r="79" spans="1:7" x14ac:dyDescent="0.25">
      <c r="A79" s="12" t="s">
        <v>1278</v>
      </c>
      <c r="B79" s="30" t="s">
        <v>1279</v>
      </c>
      <c r="C79" s="30" t="s">
        <v>1280</v>
      </c>
      <c r="D79" s="13">
        <v>20846</v>
      </c>
      <c r="E79" s="14">
        <v>409.41</v>
      </c>
      <c r="F79" s="15">
        <v>3.5000000000000001E-3</v>
      </c>
      <c r="G79" s="15"/>
    </row>
    <row r="80" spans="1:7" x14ac:dyDescent="0.25">
      <c r="A80" s="12" t="s">
        <v>1823</v>
      </c>
      <c r="B80" s="30" t="s">
        <v>1824</v>
      </c>
      <c r="C80" s="30" t="s">
        <v>1243</v>
      </c>
      <c r="D80" s="13">
        <v>74971</v>
      </c>
      <c r="E80" s="14">
        <v>405.89</v>
      </c>
      <c r="F80" s="15">
        <v>3.5000000000000001E-3</v>
      </c>
      <c r="G80" s="15"/>
    </row>
    <row r="81" spans="1:7" x14ac:dyDescent="0.25">
      <c r="A81" s="12" t="s">
        <v>2248</v>
      </c>
      <c r="B81" s="30" t="s">
        <v>2249</v>
      </c>
      <c r="C81" s="30" t="s">
        <v>1166</v>
      </c>
      <c r="D81" s="13">
        <v>47699</v>
      </c>
      <c r="E81" s="14">
        <v>397.95</v>
      </c>
      <c r="F81" s="15">
        <v>3.3999999999999998E-3</v>
      </c>
      <c r="G81" s="15"/>
    </row>
    <row r="82" spans="1:7" x14ac:dyDescent="0.25">
      <c r="A82" s="12" t="s">
        <v>2035</v>
      </c>
      <c r="B82" s="30" t="s">
        <v>2036</v>
      </c>
      <c r="C82" s="30" t="s">
        <v>1442</v>
      </c>
      <c r="D82" s="13">
        <v>59289</v>
      </c>
      <c r="E82" s="14">
        <v>381.67</v>
      </c>
      <c r="F82" s="15">
        <v>3.3E-3</v>
      </c>
      <c r="G82" s="15"/>
    </row>
    <row r="83" spans="1:7" x14ac:dyDescent="0.25">
      <c r="A83" s="12" t="s">
        <v>1821</v>
      </c>
      <c r="B83" s="30" t="s">
        <v>1822</v>
      </c>
      <c r="C83" s="30" t="s">
        <v>1203</v>
      </c>
      <c r="D83" s="13">
        <v>174311</v>
      </c>
      <c r="E83" s="14">
        <v>363.09</v>
      </c>
      <c r="F83" s="15">
        <v>3.0999999999999999E-3</v>
      </c>
      <c r="G83" s="15"/>
    </row>
    <row r="84" spans="1:7" x14ac:dyDescent="0.25">
      <c r="A84" s="12" t="s">
        <v>1801</v>
      </c>
      <c r="B84" s="30" t="s">
        <v>1802</v>
      </c>
      <c r="C84" s="30" t="s">
        <v>1347</v>
      </c>
      <c r="D84" s="13">
        <v>24498</v>
      </c>
      <c r="E84" s="14">
        <v>306.64</v>
      </c>
      <c r="F84" s="15">
        <v>2.5999999999999999E-3</v>
      </c>
      <c r="G84" s="15"/>
    </row>
    <row r="85" spans="1:7" x14ac:dyDescent="0.25">
      <c r="A85" s="12" t="s">
        <v>2118</v>
      </c>
      <c r="B85" s="30" t="s">
        <v>2119</v>
      </c>
      <c r="C85" s="30" t="s">
        <v>1280</v>
      </c>
      <c r="D85" s="13">
        <v>5926</v>
      </c>
      <c r="E85" s="14">
        <v>272.60000000000002</v>
      </c>
      <c r="F85" s="15">
        <v>2.3E-3</v>
      </c>
      <c r="G85" s="15"/>
    </row>
    <row r="86" spans="1:7" x14ac:dyDescent="0.25">
      <c r="A86" s="12" t="s">
        <v>2264</v>
      </c>
      <c r="B86" s="30" t="s">
        <v>2265</v>
      </c>
      <c r="C86" s="30" t="s">
        <v>1280</v>
      </c>
      <c r="D86" s="13">
        <v>14490</v>
      </c>
      <c r="E86" s="14">
        <v>227.7</v>
      </c>
      <c r="F86" s="15">
        <v>1.9E-3</v>
      </c>
      <c r="G86" s="15"/>
    </row>
    <row r="87" spans="1:7" x14ac:dyDescent="0.25">
      <c r="A87" s="12" t="s">
        <v>1871</v>
      </c>
      <c r="B87" s="30" t="s">
        <v>1872</v>
      </c>
      <c r="C87" s="30" t="s">
        <v>1280</v>
      </c>
      <c r="D87" s="13">
        <v>9661</v>
      </c>
      <c r="E87" s="14">
        <v>85.27</v>
      </c>
      <c r="F87" s="15">
        <v>6.9999999999999999E-4</v>
      </c>
      <c r="G87" s="15"/>
    </row>
    <row r="88" spans="1:7" x14ac:dyDescent="0.25">
      <c r="A88" s="12" t="s">
        <v>1819</v>
      </c>
      <c r="B88" s="30" t="s">
        <v>1820</v>
      </c>
      <c r="C88" s="30" t="s">
        <v>1249</v>
      </c>
      <c r="D88" s="13">
        <v>10400</v>
      </c>
      <c r="E88" s="14">
        <v>24.48</v>
      </c>
      <c r="F88" s="15">
        <v>2.0000000000000001E-4</v>
      </c>
      <c r="G88" s="15"/>
    </row>
    <row r="89" spans="1:7" x14ac:dyDescent="0.25">
      <c r="A89" s="12" t="s">
        <v>1825</v>
      </c>
      <c r="B89" s="30" t="s">
        <v>1826</v>
      </c>
      <c r="C89" s="30" t="s">
        <v>1208</v>
      </c>
      <c r="D89" s="13">
        <v>140</v>
      </c>
      <c r="E89" s="14">
        <v>10.35</v>
      </c>
      <c r="F89" s="15">
        <v>1E-4</v>
      </c>
      <c r="G89" s="15"/>
    </row>
    <row r="90" spans="1:7" x14ac:dyDescent="0.25">
      <c r="A90" s="16" t="s">
        <v>126</v>
      </c>
      <c r="B90" s="31"/>
      <c r="C90" s="31"/>
      <c r="D90" s="17"/>
      <c r="E90" s="37">
        <v>83912.06</v>
      </c>
      <c r="F90" s="38">
        <v>0.71699999999999997</v>
      </c>
      <c r="G90" s="20"/>
    </row>
    <row r="91" spans="1:7" x14ac:dyDescent="0.25">
      <c r="A91" s="16" t="s">
        <v>1527</v>
      </c>
      <c r="B91" s="30"/>
      <c r="C91" s="30"/>
      <c r="D91" s="13"/>
      <c r="E91" s="14"/>
      <c r="F91" s="15"/>
      <c r="G91" s="15"/>
    </row>
    <row r="92" spans="1:7" x14ac:dyDescent="0.25">
      <c r="A92" s="16" t="s">
        <v>126</v>
      </c>
      <c r="B92" s="30"/>
      <c r="C92" s="30"/>
      <c r="D92" s="13"/>
      <c r="E92" s="39" t="s">
        <v>118</v>
      </c>
      <c r="F92" s="40" t="s">
        <v>118</v>
      </c>
      <c r="G92" s="15"/>
    </row>
    <row r="93" spans="1:7" x14ac:dyDescent="0.25">
      <c r="A93" s="21" t="s">
        <v>158</v>
      </c>
      <c r="B93" s="32"/>
      <c r="C93" s="32"/>
      <c r="D93" s="22"/>
      <c r="E93" s="27">
        <v>83912.06</v>
      </c>
      <c r="F93" s="28">
        <v>0.71699999999999997</v>
      </c>
      <c r="G93" s="20"/>
    </row>
    <row r="94" spans="1:7" x14ac:dyDescent="0.25">
      <c r="A94" s="12"/>
      <c r="B94" s="30"/>
      <c r="C94" s="30"/>
      <c r="D94" s="13"/>
      <c r="E94" s="14"/>
      <c r="F94" s="15"/>
      <c r="G94" s="15"/>
    </row>
    <row r="95" spans="1:7" x14ac:dyDescent="0.25">
      <c r="A95" s="16" t="s">
        <v>1528</v>
      </c>
      <c r="B95" s="30"/>
      <c r="C95" s="30"/>
      <c r="D95" s="13"/>
      <c r="E95" s="14"/>
      <c r="F95" s="15"/>
      <c r="G95" s="15"/>
    </row>
    <row r="96" spans="1:7" x14ac:dyDescent="0.25">
      <c r="A96" s="16" t="s">
        <v>1529</v>
      </c>
      <c r="B96" s="30"/>
      <c r="C96" s="30"/>
      <c r="D96" s="13"/>
      <c r="E96" s="14"/>
      <c r="F96" s="15"/>
      <c r="G96" s="15"/>
    </row>
    <row r="97" spans="1:7" x14ac:dyDescent="0.25">
      <c r="A97" s="12" t="s">
        <v>1878</v>
      </c>
      <c r="B97" s="30"/>
      <c r="C97" s="30" t="s">
        <v>1877</v>
      </c>
      <c r="D97" s="13">
        <v>1650</v>
      </c>
      <c r="E97" s="14">
        <v>802.38</v>
      </c>
      <c r="F97" s="15">
        <v>6.8580000000000004E-3</v>
      </c>
      <c r="G97" s="15"/>
    </row>
    <row r="98" spans="1:7" x14ac:dyDescent="0.25">
      <c r="A98" s="12" t="s">
        <v>1830</v>
      </c>
      <c r="B98" s="30"/>
      <c r="C98" s="30" t="s">
        <v>1208</v>
      </c>
      <c r="D98" s="13">
        <v>8400</v>
      </c>
      <c r="E98" s="14">
        <v>620.91999999999996</v>
      </c>
      <c r="F98" s="15">
        <v>5.3070000000000001E-3</v>
      </c>
      <c r="G98" s="15"/>
    </row>
    <row r="99" spans="1:7" x14ac:dyDescent="0.25">
      <c r="A99" s="16" t="s">
        <v>126</v>
      </c>
      <c r="B99" s="31"/>
      <c r="C99" s="31"/>
      <c r="D99" s="17"/>
      <c r="E99" s="37">
        <v>1423.3</v>
      </c>
      <c r="F99" s="38">
        <v>1.2165E-2</v>
      </c>
      <c r="G99" s="20"/>
    </row>
    <row r="100" spans="1:7" x14ac:dyDescent="0.25">
      <c r="A100" s="12"/>
      <c r="B100" s="30"/>
      <c r="C100" s="30"/>
      <c r="D100" s="13"/>
      <c r="E100" s="14"/>
      <c r="F100" s="15"/>
      <c r="G100" s="15"/>
    </row>
    <row r="101" spans="1:7" x14ac:dyDescent="0.25">
      <c r="A101" s="12"/>
      <c r="B101" s="30"/>
      <c r="C101" s="30"/>
      <c r="D101" s="13"/>
      <c r="E101" s="14"/>
      <c r="F101" s="15"/>
      <c r="G101" s="15"/>
    </row>
    <row r="102" spans="1:7" x14ac:dyDescent="0.25">
      <c r="A102" s="12"/>
      <c r="B102" s="30"/>
      <c r="C102" s="30"/>
      <c r="D102" s="13"/>
      <c r="E102" s="14"/>
      <c r="F102" s="15"/>
      <c r="G102" s="15"/>
    </row>
    <row r="103" spans="1:7" x14ac:dyDescent="0.25">
      <c r="A103" s="21" t="s">
        <v>158</v>
      </c>
      <c r="B103" s="32"/>
      <c r="C103" s="32"/>
      <c r="D103" s="22"/>
      <c r="E103" s="18">
        <v>1423.3</v>
      </c>
      <c r="F103" s="19">
        <v>1.2165E-2</v>
      </c>
      <c r="G103" s="20"/>
    </row>
    <row r="104" spans="1:7" x14ac:dyDescent="0.25">
      <c r="A104" s="12"/>
      <c r="B104" s="30"/>
      <c r="C104" s="30"/>
      <c r="D104" s="13"/>
      <c r="E104" s="14"/>
      <c r="F104" s="15"/>
      <c r="G104" s="15"/>
    </row>
    <row r="105" spans="1:7" x14ac:dyDescent="0.25">
      <c r="A105" s="16" t="s">
        <v>211</v>
      </c>
      <c r="B105" s="30"/>
      <c r="C105" s="30"/>
      <c r="D105" s="13"/>
      <c r="E105" s="14"/>
      <c r="F105" s="15"/>
      <c r="G105" s="15"/>
    </row>
    <row r="106" spans="1:7" x14ac:dyDescent="0.25">
      <c r="A106" s="16" t="s">
        <v>212</v>
      </c>
      <c r="B106" s="30"/>
      <c r="C106" s="30"/>
      <c r="D106" s="13"/>
      <c r="E106" s="14"/>
      <c r="F106" s="15"/>
      <c r="G106" s="15"/>
    </row>
    <row r="107" spans="1:7" x14ac:dyDescent="0.25">
      <c r="A107" s="12" t="s">
        <v>972</v>
      </c>
      <c r="B107" s="30" t="s">
        <v>973</v>
      </c>
      <c r="C107" s="30" t="s">
        <v>229</v>
      </c>
      <c r="D107" s="13">
        <v>2500000</v>
      </c>
      <c r="E107" s="14">
        <v>2489.19</v>
      </c>
      <c r="F107" s="15">
        <v>2.1299999999999999E-2</v>
      </c>
      <c r="G107" s="15">
        <v>7.7799999999999994E-2</v>
      </c>
    </row>
    <row r="108" spans="1:7" x14ac:dyDescent="0.25">
      <c r="A108" s="12" t="s">
        <v>752</v>
      </c>
      <c r="B108" s="30" t="s">
        <v>753</v>
      </c>
      <c r="C108" s="30" t="s">
        <v>218</v>
      </c>
      <c r="D108" s="13">
        <v>2000000</v>
      </c>
      <c r="E108" s="14">
        <v>1991.05</v>
      </c>
      <c r="F108" s="15">
        <v>1.7000000000000001E-2</v>
      </c>
      <c r="G108" s="15">
        <v>7.6249999999999998E-2</v>
      </c>
    </row>
    <row r="109" spans="1:7" x14ac:dyDescent="0.25">
      <c r="A109" s="16" t="s">
        <v>126</v>
      </c>
      <c r="B109" s="31"/>
      <c r="C109" s="31"/>
      <c r="D109" s="17"/>
      <c r="E109" s="37">
        <v>4480.24</v>
      </c>
      <c r="F109" s="38">
        <v>3.8300000000000001E-2</v>
      </c>
      <c r="G109" s="20"/>
    </row>
    <row r="110" spans="1:7" x14ac:dyDescent="0.25">
      <c r="A110" s="12"/>
      <c r="B110" s="30"/>
      <c r="C110" s="30"/>
      <c r="D110" s="13"/>
      <c r="E110" s="14"/>
      <c r="F110" s="15"/>
      <c r="G110" s="15"/>
    </row>
    <row r="111" spans="1:7" x14ac:dyDescent="0.25">
      <c r="A111" s="16" t="s">
        <v>296</v>
      </c>
      <c r="B111" s="30"/>
      <c r="C111" s="30"/>
      <c r="D111" s="13"/>
      <c r="E111" s="14"/>
      <c r="F111" s="15"/>
      <c r="G111" s="15"/>
    </row>
    <row r="112" spans="1:7" x14ac:dyDescent="0.25">
      <c r="A112" s="12" t="s">
        <v>694</v>
      </c>
      <c r="B112" s="30" t="s">
        <v>695</v>
      </c>
      <c r="C112" s="30" t="s">
        <v>123</v>
      </c>
      <c r="D112" s="13">
        <v>5000000</v>
      </c>
      <c r="E112" s="14">
        <v>4994.8100000000004</v>
      </c>
      <c r="F112" s="15">
        <v>4.2700000000000002E-2</v>
      </c>
      <c r="G112" s="15">
        <v>7.2098718083999994E-2</v>
      </c>
    </row>
    <row r="113" spans="1:7" x14ac:dyDescent="0.25">
      <c r="A113" s="12" t="s">
        <v>672</v>
      </c>
      <c r="B113" s="30" t="s">
        <v>673</v>
      </c>
      <c r="C113" s="30" t="s">
        <v>123</v>
      </c>
      <c r="D113" s="13">
        <v>2500000</v>
      </c>
      <c r="E113" s="14">
        <v>2522.16</v>
      </c>
      <c r="F113" s="15">
        <v>2.1600000000000001E-2</v>
      </c>
      <c r="G113" s="15">
        <v>7.2116320329999997E-2</v>
      </c>
    </row>
    <row r="114" spans="1:7" x14ac:dyDescent="0.25">
      <c r="A114" s="12" t="s">
        <v>2043</v>
      </c>
      <c r="B114" s="30" t="s">
        <v>2044</v>
      </c>
      <c r="C114" s="30" t="s">
        <v>123</v>
      </c>
      <c r="D114" s="13">
        <v>1350000</v>
      </c>
      <c r="E114" s="14">
        <v>1309.27</v>
      </c>
      <c r="F114" s="15">
        <v>1.12E-2</v>
      </c>
      <c r="G114" s="15">
        <v>7.2054195400000007E-2</v>
      </c>
    </row>
    <row r="115" spans="1:7" x14ac:dyDescent="0.25">
      <c r="A115" s="12" t="s">
        <v>445</v>
      </c>
      <c r="B115" s="30" t="s">
        <v>446</v>
      </c>
      <c r="C115" s="30" t="s">
        <v>123</v>
      </c>
      <c r="D115" s="13">
        <v>1000000</v>
      </c>
      <c r="E115" s="14">
        <v>998.52</v>
      </c>
      <c r="F115" s="15">
        <v>8.5000000000000006E-3</v>
      </c>
      <c r="G115" s="15">
        <v>7.2578172061999999E-2</v>
      </c>
    </row>
    <row r="116" spans="1:7" x14ac:dyDescent="0.25">
      <c r="A116" s="16" t="s">
        <v>126</v>
      </c>
      <c r="B116" s="31"/>
      <c r="C116" s="31"/>
      <c r="D116" s="17"/>
      <c r="E116" s="37">
        <v>9824.76</v>
      </c>
      <c r="F116" s="38">
        <v>8.4000000000000005E-2</v>
      </c>
      <c r="G116" s="20"/>
    </row>
    <row r="117" spans="1:7" x14ac:dyDescent="0.25">
      <c r="A117" s="12"/>
      <c r="B117" s="30"/>
      <c r="C117" s="30"/>
      <c r="D117" s="13"/>
      <c r="E117" s="14"/>
      <c r="F117" s="15"/>
      <c r="G117" s="15"/>
    </row>
    <row r="118" spans="1:7" x14ac:dyDescent="0.25">
      <c r="A118" s="16" t="s">
        <v>299</v>
      </c>
      <c r="B118" s="30"/>
      <c r="C118" s="30"/>
      <c r="D118" s="13"/>
      <c r="E118" s="14"/>
      <c r="F118" s="15"/>
      <c r="G118" s="15"/>
    </row>
    <row r="119" spans="1:7" x14ac:dyDescent="0.25">
      <c r="A119" s="16" t="s">
        <v>126</v>
      </c>
      <c r="B119" s="30"/>
      <c r="C119" s="30"/>
      <c r="D119" s="13"/>
      <c r="E119" s="39" t="s">
        <v>118</v>
      </c>
      <c r="F119" s="40" t="s">
        <v>118</v>
      </c>
      <c r="G119" s="15"/>
    </row>
    <row r="120" spans="1:7" x14ac:dyDescent="0.25">
      <c r="A120" s="12"/>
      <c r="B120" s="30"/>
      <c r="C120" s="30"/>
      <c r="D120" s="13"/>
      <c r="E120" s="14"/>
      <c r="F120" s="15"/>
      <c r="G120" s="15"/>
    </row>
    <row r="121" spans="1:7" x14ac:dyDescent="0.25">
      <c r="A121" s="16" t="s">
        <v>300</v>
      </c>
      <c r="B121" s="30"/>
      <c r="C121" s="30"/>
      <c r="D121" s="13"/>
      <c r="E121" s="14"/>
      <c r="F121" s="15"/>
      <c r="G121" s="15"/>
    </row>
    <row r="122" spans="1:7" x14ac:dyDescent="0.25">
      <c r="A122" s="16" t="s">
        <v>126</v>
      </c>
      <c r="B122" s="30"/>
      <c r="C122" s="30"/>
      <c r="D122" s="13"/>
      <c r="E122" s="39" t="s">
        <v>118</v>
      </c>
      <c r="F122" s="40" t="s">
        <v>118</v>
      </c>
      <c r="G122" s="15"/>
    </row>
    <row r="123" spans="1:7" x14ac:dyDescent="0.25">
      <c r="A123" s="12"/>
      <c r="B123" s="30"/>
      <c r="C123" s="30"/>
      <c r="D123" s="13"/>
      <c r="E123" s="14"/>
      <c r="F123" s="15"/>
      <c r="G123" s="15"/>
    </row>
    <row r="124" spans="1:7" x14ac:dyDescent="0.25">
      <c r="A124" s="21" t="s">
        <v>158</v>
      </c>
      <c r="B124" s="32"/>
      <c r="C124" s="32"/>
      <c r="D124" s="22"/>
      <c r="E124" s="18">
        <v>14305</v>
      </c>
      <c r="F124" s="19">
        <v>0.12230000000000001</v>
      </c>
      <c r="G124" s="20"/>
    </row>
    <row r="125" spans="1:7" x14ac:dyDescent="0.25">
      <c r="A125" s="12"/>
      <c r="B125" s="30"/>
      <c r="C125" s="30"/>
      <c r="D125" s="13"/>
      <c r="E125" s="14"/>
      <c r="F125" s="15"/>
      <c r="G125" s="15"/>
    </row>
    <row r="126" spans="1:7" x14ac:dyDescent="0.25">
      <c r="A126" s="12"/>
      <c r="B126" s="30"/>
      <c r="C126" s="30"/>
      <c r="D126" s="13"/>
      <c r="E126" s="14"/>
      <c r="F126" s="15"/>
      <c r="G126" s="15"/>
    </row>
    <row r="127" spans="1:7" x14ac:dyDescent="0.25">
      <c r="A127" s="16" t="s">
        <v>830</v>
      </c>
      <c r="B127" s="30"/>
      <c r="C127" s="30"/>
      <c r="D127" s="13"/>
      <c r="E127" s="14"/>
      <c r="F127" s="15"/>
      <c r="G127" s="15"/>
    </row>
    <row r="128" spans="1:7" x14ac:dyDescent="0.25">
      <c r="A128" s="12" t="s">
        <v>1757</v>
      </c>
      <c r="B128" s="30" t="s">
        <v>1758</v>
      </c>
      <c r="C128" s="30"/>
      <c r="D128" s="13">
        <v>340874.30619999999</v>
      </c>
      <c r="E128" s="14">
        <v>10431.91</v>
      </c>
      <c r="F128" s="15">
        <v>8.9200000000000002E-2</v>
      </c>
      <c r="G128" s="15"/>
    </row>
    <row r="129" spans="1:7" x14ac:dyDescent="0.25">
      <c r="A129" s="12" t="s">
        <v>2308</v>
      </c>
      <c r="B129" s="30" t="s">
        <v>2309</v>
      </c>
      <c r="C129" s="30"/>
      <c r="D129" s="13">
        <v>1634279.088</v>
      </c>
      <c r="E129" s="14">
        <v>205.01</v>
      </c>
      <c r="F129" s="15">
        <v>1.8E-3</v>
      </c>
      <c r="G129" s="15"/>
    </row>
    <row r="130" spans="1:7" x14ac:dyDescent="0.25">
      <c r="A130" s="12"/>
      <c r="B130" s="30"/>
      <c r="C130" s="30"/>
      <c r="D130" s="13"/>
      <c r="E130" s="14"/>
      <c r="F130" s="15"/>
      <c r="G130" s="15"/>
    </row>
    <row r="131" spans="1:7" x14ac:dyDescent="0.25">
      <c r="A131" s="21" t="s">
        <v>158</v>
      </c>
      <c r="B131" s="32"/>
      <c r="C131" s="32"/>
      <c r="D131" s="22"/>
      <c r="E131" s="18">
        <v>10636.92</v>
      </c>
      <c r="F131" s="19">
        <v>9.0999999999999998E-2</v>
      </c>
      <c r="G131" s="20"/>
    </row>
    <row r="132" spans="1:7" x14ac:dyDescent="0.25">
      <c r="A132" s="12"/>
      <c r="B132" s="30"/>
      <c r="C132" s="30"/>
      <c r="D132" s="13"/>
      <c r="E132" s="14"/>
      <c r="F132" s="15"/>
      <c r="G132" s="15"/>
    </row>
    <row r="133" spans="1:7" x14ac:dyDescent="0.25">
      <c r="A133" s="16" t="s">
        <v>162</v>
      </c>
      <c r="B133" s="30"/>
      <c r="C133" s="30"/>
      <c r="D133" s="13"/>
      <c r="E133" s="14"/>
      <c r="F133" s="15"/>
      <c r="G133" s="15"/>
    </row>
    <row r="134" spans="1:7" x14ac:dyDescent="0.25">
      <c r="A134" s="12" t="s">
        <v>163</v>
      </c>
      <c r="B134" s="30"/>
      <c r="C134" s="30"/>
      <c r="D134" s="13"/>
      <c r="E134" s="14">
        <v>7896.6</v>
      </c>
      <c r="F134" s="15">
        <v>6.7500000000000004E-2</v>
      </c>
      <c r="G134" s="15">
        <v>6.7793000000000006E-2</v>
      </c>
    </row>
    <row r="135" spans="1:7" x14ac:dyDescent="0.25">
      <c r="A135" s="16" t="s">
        <v>126</v>
      </c>
      <c r="B135" s="31"/>
      <c r="C135" s="31"/>
      <c r="D135" s="17"/>
      <c r="E135" s="37">
        <v>7896.6</v>
      </c>
      <c r="F135" s="38">
        <v>6.7500000000000004E-2</v>
      </c>
      <c r="G135" s="20"/>
    </row>
    <row r="136" spans="1:7" x14ac:dyDescent="0.25">
      <c r="A136" s="12"/>
      <c r="B136" s="30"/>
      <c r="C136" s="30"/>
      <c r="D136" s="13"/>
      <c r="E136" s="14"/>
      <c r="F136" s="15"/>
      <c r="G136" s="15"/>
    </row>
    <row r="137" spans="1:7" x14ac:dyDescent="0.25">
      <c r="A137" s="21" t="s">
        <v>158</v>
      </c>
      <c r="B137" s="32"/>
      <c r="C137" s="32"/>
      <c r="D137" s="22"/>
      <c r="E137" s="18">
        <v>7896.6</v>
      </c>
      <c r="F137" s="19">
        <v>6.7500000000000004E-2</v>
      </c>
      <c r="G137" s="20"/>
    </row>
    <row r="138" spans="1:7" x14ac:dyDescent="0.25">
      <c r="A138" s="12" t="s">
        <v>164</v>
      </c>
      <c r="B138" s="30"/>
      <c r="C138" s="30"/>
      <c r="D138" s="13"/>
      <c r="E138" s="14">
        <v>219.41674649999999</v>
      </c>
      <c r="F138" s="15">
        <v>1.8749999999999999E-3</v>
      </c>
      <c r="G138" s="15"/>
    </row>
    <row r="139" spans="1:7" x14ac:dyDescent="0.25">
      <c r="A139" s="12" t="s">
        <v>165</v>
      </c>
      <c r="B139" s="30"/>
      <c r="C139" s="30"/>
      <c r="D139" s="13"/>
      <c r="E139" s="14">
        <v>19.083253500000001</v>
      </c>
      <c r="F139" s="15">
        <v>3.2499999999999999E-4</v>
      </c>
      <c r="G139" s="15">
        <v>6.7793000000000006E-2</v>
      </c>
    </row>
    <row r="140" spans="1:7" x14ac:dyDescent="0.25">
      <c r="A140" s="25" t="s">
        <v>166</v>
      </c>
      <c r="B140" s="33"/>
      <c r="C140" s="33"/>
      <c r="D140" s="26"/>
      <c r="E140" s="27">
        <v>116989.08</v>
      </c>
      <c r="F140" s="28">
        <v>1</v>
      </c>
      <c r="G140" s="28"/>
    </row>
    <row r="142" spans="1:7" x14ac:dyDescent="0.25">
      <c r="A142" s="1" t="s">
        <v>1759</v>
      </c>
    </row>
    <row r="143" spans="1:7" x14ac:dyDescent="0.25">
      <c r="A143" s="1" t="s">
        <v>168</v>
      </c>
    </row>
    <row r="145" spans="1:5" x14ac:dyDescent="0.25">
      <c r="A145" s="1" t="s">
        <v>169</v>
      </c>
    </row>
    <row r="146" spans="1:5" x14ac:dyDescent="0.25">
      <c r="A146" s="47" t="s">
        <v>170</v>
      </c>
      <c r="B146" s="34" t="s">
        <v>118</v>
      </c>
    </row>
    <row r="147" spans="1:5" x14ac:dyDescent="0.25">
      <c r="A147" t="s">
        <v>171</v>
      </c>
    </row>
    <row r="148" spans="1:5" x14ac:dyDescent="0.25">
      <c r="A148" t="s">
        <v>172</v>
      </c>
      <c r="B148" t="s">
        <v>173</v>
      </c>
      <c r="C148" t="s">
        <v>173</v>
      </c>
    </row>
    <row r="149" spans="1:5" x14ac:dyDescent="0.25">
      <c r="B149" s="48">
        <v>45260</v>
      </c>
      <c r="C149" s="48">
        <v>45289</v>
      </c>
    </row>
    <row r="150" spans="1:5" x14ac:dyDescent="0.25">
      <c r="A150" t="s">
        <v>177</v>
      </c>
      <c r="B150">
        <v>54.49</v>
      </c>
      <c r="C150">
        <v>57.35</v>
      </c>
      <c r="E150" s="2"/>
    </row>
    <row r="151" spans="1:5" x14ac:dyDescent="0.25">
      <c r="A151" t="s">
        <v>178</v>
      </c>
      <c r="B151">
        <v>28.26</v>
      </c>
      <c r="C151">
        <v>29.58</v>
      </c>
      <c r="E151" s="2"/>
    </row>
    <row r="152" spans="1:5" x14ac:dyDescent="0.25">
      <c r="A152" t="s">
        <v>1881</v>
      </c>
      <c r="B152">
        <v>48.08</v>
      </c>
      <c r="C152">
        <v>50.54</v>
      </c>
      <c r="E152" s="2"/>
    </row>
    <row r="153" spans="1:5" x14ac:dyDescent="0.25">
      <c r="A153" t="s">
        <v>1882</v>
      </c>
      <c r="B153">
        <v>49</v>
      </c>
      <c r="C153">
        <v>51.5</v>
      </c>
      <c r="E153" s="2"/>
    </row>
    <row r="154" spans="1:5" x14ac:dyDescent="0.25">
      <c r="A154" t="s">
        <v>651</v>
      </c>
      <c r="B154">
        <v>48.59</v>
      </c>
      <c r="C154">
        <v>51.07</v>
      </c>
      <c r="E154" s="2"/>
    </row>
    <row r="155" spans="1:5" x14ac:dyDescent="0.25">
      <c r="A155" t="s">
        <v>652</v>
      </c>
      <c r="B155">
        <v>24.17</v>
      </c>
      <c r="C155">
        <v>25.24</v>
      </c>
      <c r="E155" s="2"/>
    </row>
    <row r="156" spans="1:5" x14ac:dyDescent="0.25">
      <c r="E156" s="2"/>
    </row>
    <row r="157" spans="1:5" x14ac:dyDescent="0.25">
      <c r="A157" t="s">
        <v>655</v>
      </c>
    </row>
    <row r="159" spans="1:5" x14ac:dyDescent="0.25">
      <c r="A159" s="50" t="s">
        <v>656</v>
      </c>
      <c r="B159" s="50" t="s">
        <v>657</v>
      </c>
      <c r="C159" s="50" t="s">
        <v>658</v>
      </c>
      <c r="D159" s="50" t="s">
        <v>659</v>
      </c>
    </row>
    <row r="160" spans="1:5" x14ac:dyDescent="0.25">
      <c r="A160" s="50" t="s">
        <v>1932</v>
      </c>
      <c r="B160" s="50"/>
      <c r="C160" s="50">
        <v>0.17</v>
      </c>
      <c r="D160" s="50">
        <v>0.17</v>
      </c>
    </row>
    <row r="161" spans="1:4" x14ac:dyDescent="0.25">
      <c r="A161" s="50" t="s">
        <v>1933</v>
      </c>
      <c r="B161" s="50"/>
      <c r="C161" s="50">
        <v>0.17</v>
      </c>
      <c r="D161" s="50">
        <v>0.17</v>
      </c>
    </row>
    <row r="163" spans="1:4" x14ac:dyDescent="0.25">
      <c r="A163" t="s">
        <v>189</v>
      </c>
      <c r="B163" s="34" t="s">
        <v>118</v>
      </c>
    </row>
    <row r="164" spans="1:4" ht="30" customHeight="1" x14ac:dyDescent="0.25">
      <c r="A164" s="47" t="s">
        <v>190</v>
      </c>
      <c r="B164" s="34" t="s">
        <v>118</v>
      </c>
    </row>
    <row r="165" spans="1:4" ht="30" customHeight="1" x14ac:dyDescent="0.25">
      <c r="A165" s="47" t="s">
        <v>191</v>
      </c>
      <c r="B165" s="34" t="s">
        <v>118</v>
      </c>
    </row>
    <row r="166" spans="1:4" x14ac:dyDescent="0.25">
      <c r="A166" t="s">
        <v>1760</v>
      </c>
      <c r="B166" s="49">
        <v>1.4474880000000001</v>
      </c>
    </row>
    <row r="167" spans="1:4" ht="45" customHeight="1" x14ac:dyDescent="0.25">
      <c r="A167" s="47" t="s">
        <v>193</v>
      </c>
      <c r="B167" s="34">
        <v>1423.2947999999999</v>
      </c>
    </row>
    <row r="168" spans="1:4" ht="30" customHeight="1" x14ac:dyDescent="0.25">
      <c r="A168" s="47" t="s">
        <v>194</v>
      </c>
      <c r="B168" s="34" t="s">
        <v>118</v>
      </c>
    </row>
    <row r="169" spans="1:4" ht="30" customHeight="1" x14ac:dyDescent="0.25">
      <c r="A169" s="47" t="s">
        <v>195</v>
      </c>
      <c r="B169" s="34" t="s">
        <v>118</v>
      </c>
    </row>
    <row r="170" spans="1:4" x14ac:dyDescent="0.25">
      <c r="A170" t="s">
        <v>196</v>
      </c>
      <c r="B170" s="34" t="s">
        <v>118</v>
      </c>
    </row>
    <row r="171" spans="1:4" x14ac:dyDescent="0.25">
      <c r="A171" t="s">
        <v>197</v>
      </c>
      <c r="B171" s="34" t="s">
        <v>118</v>
      </c>
    </row>
    <row r="173" spans="1:4" ht="69.95" customHeight="1" x14ac:dyDescent="0.25">
      <c r="A173" s="72" t="s">
        <v>207</v>
      </c>
      <c r="B173" s="72" t="s">
        <v>208</v>
      </c>
      <c r="C173" s="72" t="s">
        <v>5</v>
      </c>
      <c r="D173" s="72" t="s">
        <v>6</v>
      </c>
    </row>
    <row r="174" spans="1:4" ht="69.95" customHeight="1" x14ac:dyDescent="0.25">
      <c r="A174" s="72" t="s">
        <v>2310</v>
      </c>
      <c r="B174" s="72"/>
      <c r="C174" s="72" t="s">
        <v>80</v>
      </c>
      <c r="D174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H298"/>
  <sheetViews>
    <sheetView showGridLines="0" workbookViewId="0">
      <pane ySplit="4" topLeftCell="A235" activePane="bottomLeft" state="frozen"/>
      <selection pane="bottomLeft" activeCell="B264" sqref="B264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4" t="s">
        <v>2311</v>
      </c>
      <c r="B1" s="75"/>
      <c r="C1" s="75"/>
      <c r="D1" s="75"/>
      <c r="E1" s="75"/>
      <c r="F1" s="75"/>
      <c r="G1" s="76"/>
      <c r="H1" s="51" t="str">
        <f>HYPERLINK("[EDEL_Portfolio Monthly Notes 31-Dec-2023.xlsx]Index!A1","Index")</f>
        <v>Index</v>
      </c>
    </row>
    <row r="2" spans="1:8" ht="19.5" customHeight="1" x14ac:dyDescent="0.25">
      <c r="A2" s="74" t="s">
        <v>2312</v>
      </c>
      <c r="B2" s="75"/>
      <c r="C2" s="75"/>
      <c r="D2" s="75"/>
      <c r="E2" s="75"/>
      <c r="F2" s="75"/>
      <c r="G2" s="76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1148</v>
      </c>
      <c r="B7" s="30"/>
      <c r="C7" s="30"/>
      <c r="D7" s="13"/>
      <c r="E7" s="14"/>
      <c r="F7" s="15"/>
      <c r="G7" s="15"/>
    </row>
    <row r="8" spans="1:8" x14ac:dyDescent="0.25">
      <c r="A8" s="12" t="s">
        <v>1939</v>
      </c>
      <c r="B8" s="30" t="s">
        <v>1940</v>
      </c>
      <c r="C8" s="30" t="s">
        <v>1157</v>
      </c>
      <c r="D8" s="13">
        <v>178394</v>
      </c>
      <c r="E8" s="14">
        <v>68.150000000000006</v>
      </c>
      <c r="F8" s="15">
        <v>2.76E-2</v>
      </c>
      <c r="G8" s="15"/>
    </row>
    <row r="9" spans="1:8" x14ac:dyDescent="0.25">
      <c r="A9" s="12" t="s">
        <v>2313</v>
      </c>
      <c r="B9" s="30" t="s">
        <v>2314</v>
      </c>
      <c r="C9" s="30" t="s">
        <v>1246</v>
      </c>
      <c r="D9" s="13">
        <v>2341</v>
      </c>
      <c r="E9" s="14">
        <v>52</v>
      </c>
      <c r="F9" s="15">
        <v>2.1100000000000001E-2</v>
      </c>
      <c r="G9" s="15"/>
    </row>
    <row r="10" spans="1:8" x14ac:dyDescent="0.25">
      <c r="A10" s="12" t="s">
        <v>2315</v>
      </c>
      <c r="B10" s="30" t="s">
        <v>2316</v>
      </c>
      <c r="C10" s="30" t="s">
        <v>1484</v>
      </c>
      <c r="D10" s="13">
        <v>1455</v>
      </c>
      <c r="E10" s="14">
        <v>33.369999999999997</v>
      </c>
      <c r="F10" s="15">
        <v>1.35E-2</v>
      </c>
      <c r="G10" s="15"/>
    </row>
    <row r="11" spans="1:8" x14ac:dyDescent="0.25">
      <c r="A11" s="12" t="s">
        <v>1888</v>
      </c>
      <c r="B11" s="30" t="s">
        <v>1889</v>
      </c>
      <c r="C11" s="30" t="s">
        <v>1280</v>
      </c>
      <c r="D11" s="13">
        <v>967</v>
      </c>
      <c r="E11" s="14">
        <v>31.42</v>
      </c>
      <c r="F11" s="15">
        <v>1.2699999999999999E-2</v>
      </c>
      <c r="G11" s="15"/>
    </row>
    <row r="12" spans="1:8" x14ac:dyDescent="0.25">
      <c r="A12" s="12" t="s">
        <v>1960</v>
      </c>
      <c r="B12" s="30" t="s">
        <v>1961</v>
      </c>
      <c r="C12" s="30" t="s">
        <v>1246</v>
      </c>
      <c r="D12" s="13">
        <v>885</v>
      </c>
      <c r="E12" s="14">
        <v>30.87</v>
      </c>
      <c r="F12" s="15">
        <v>1.2500000000000001E-2</v>
      </c>
      <c r="G12" s="15"/>
    </row>
    <row r="13" spans="1:8" x14ac:dyDescent="0.25">
      <c r="A13" s="12" t="s">
        <v>1400</v>
      </c>
      <c r="B13" s="30" t="s">
        <v>1401</v>
      </c>
      <c r="C13" s="30" t="s">
        <v>1237</v>
      </c>
      <c r="D13" s="13">
        <v>22960</v>
      </c>
      <c r="E13" s="14">
        <v>29.08</v>
      </c>
      <c r="F13" s="15">
        <v>1.18E-2</v>
      </c>
      <c r="G13" s="15"/>
    </row>
    <row r="14" spans="1:8" x14ac:dyDescent="0.25">
      <c r="A14" s="12" t="s">
        <v>1255</v>
      </c>
      <c r="B14" s="30" t="s">
        <v>1256</v>
      </c>
      <c r="C14" s="30" t="s">
        <v>1154</v>
      </c>
      <c r="D14" s="13">
        <v>10315</v>
      </c>
      <c r="E14" s="14">
        <v>28.81</v>
      </c>
      <c r="F14" s="15">
        <v>1.17E-2</v>
      </c>
      <c r="G14" s="15"/>
    </row>
    <row r="15" spans="1:8" x14ac:dyDescent="0.25">
      <c r="A15" s="12" t="s">
        <v>1320</v>
      </c>
      <c r="B15" s="30" t="s">
        <v>1321</v>
      </c>
      <c r="C15" s="30" t="s">
        <v>1246</v>
      </c>
      <c r="D15" s="13">
        <v>882</v>
      </c>
      <c r="E15" s="14">
        <v>28.22</v>
      </c>
      <c r="F15" s="15">
        <v>1.14E-2</v>
      </c>
      <c r="G15" s="15"/>
    </row>
    <row r="16" spans="1:8" x14ac:dyDescent="0.25">
      <c r="A16" s="12" t="s">
        <v>2228</v>
      </c>
      <c r="B16" s="30" t="s">
        <v>2229</v>
      </c>
      <c r="C16" s="30" t="s">
        <v>1246</v>
      </c>
      <c r="D16" s="13">
        <v>1536</v>
      </c>
      <c r="E16" s="14">
        <v>28.02</v>
      </c>
      <c r="F16" s="15">
        <v>1.14E-2</v>
      </c>
      <c r="G16" s="15"/>
    </row>
    <row r="17" spans="1:7" x14ac:dyDescent="0.25">
      <c r="A17" s="12" t="s">
        <v>2317</v>
      </c>
      <c r="B17" s="30" t="s">
        <v>2318</v>
      </c>
      <c r="C17" s="30" t="s">
        <v>1208</v>
      </c>
      <c r="D17" s="13">
        <v>3345</v>
      </c>
      <c r="E17" s="14">
        <v>24.84</v>
      </c>
      <c r="F17" s="15">
        <v>1.01E-2</v>
      </c>
      <c r="G17" s="15"/>
    </row>
    <row r="18" spans="1:7" x14ac:dyDescent="0.25">
      <c r="A18" s="12" t="s">
        <v>1465</v>
      </c>
      <c r="B18" s="30" t="s">
        <v>1466</v>
      </c>
      <c r="C18" s="30" t="s">
        <v>1334</v>
      </c>
      <c r="D18" s="13">
        <v>7789</v>
      </c>
      <c r="E18" s="14">
        <v>24.76</v>
      </c>
      <c r="F18" s="15">
        <v>0.01</v>
      </c>
      <c r="G18" s="15"/>
    </row>
    <row r="19" spans="1:7" x14ac:dyDescent="0.25">
      <c r="A19" s="12" t="s">
        <v>1898</v>
      </c>
      <c r="B19" s="30" t="s">
        <v>1899</v>
      </c>
      <c r="C19" s="30" t="s">
        <v>1154</v>
      </c>
      <c r="D19" s="13">
        <v>13460</v>
      </c>
      <c r="E19" s="14">
        <v>22.73</v>
      </c>
      <c r="F19" s="15">
        <v>9.1999999999999998E-3</v>
      </c>
      <c r="G19" s="15"/>
    </row>
    <row r="20" spans="1:7" x14ac:dyDescent="0.25">
      <c r="A20" s="12" t="s">
        <v>1926</v>
      </c>
      <c r="B20" s="30" t="s">
        <v>1927</v>
      </c>
      <c r="C20" s="30" t="s">
        <v>1234</v>
      </c>
      <c r="D20" s="13">
        <v>1341</v>
      </c>
      <c r="E20" s="14">
        <v>22.24</v>
      </c>
      <c r="F20" s="15">
        <v>8.9999999999999993E-3</v>
      </c>
      <c r="G20" s="15"/>
    </row>
    <row r="21" spans="1:7" x14ac:dyDescent="0.25">
      <c r="A21" s="12" t="s">
        <v>1357</v>
      </c>
      <c r="B21" s="30" t="s">
        <v>1358</v>
      </c>
      <c r="C21" s="30" t="s">
        <v>1243</v>
      </c>
      <c r="D21" s="13">
        <v>2586</v>
      </c>
      <c r="E21" s="14">
        <v>22.08</v>
      </c>
      <c r="F21" s="15">
        <v>8.9999999999999993E-3</v>
      </c>
      <c r="G21" s="15"/>
    </row>
    <row r="22" spans="1:7" x14ac:dyDescent="0.25">
      <c r="A22" s="12" t="s">
        <v>1244</v>
      </c>
      <c r="B22" s="30" t="s">
        <v>1245</v>
      </c>
      <c r="C22" s="30" t="s">
        <v>1246</v>
      </c>
      <c r="D22" s="13">
        <v>13104</v>
      </c>
      <c r="E22" s="14">
        <v>22.01</v>
      </c>
      <c r="F22" s="15">
        <v>8.8999999999999999E-3</v>
      </c>
      <c r="G22" s="15"/>
    </row>
    <row r="23" spans="1:7" x14ac:dyDescent="0.25">
      <c r="A23" s="12" t="s">
        <v>2319</v>
      </c>
      <c r="B23" s="30" t="s">
        <v>2320</v>
      </c>
      <c r="C23" s="30" t="s">
        <v>1266</v>
      </c>
      <c r="D23" s="13">
        <v>2240</v>
      </c>
      <c r="E23" s="14">
        <v>21.21</v>
      </c>
      <c r="F23" s="15">
        <v>8.6E-3</v>
      </c>
      <c r="G23" s="15"/>
    </row>
    <row r="24" spans="1:7" x14ac:dyDescent="0.25">
      <c r="A24" s="12" t="s">
        <v>1260</v>
      </c>
      <c r="B24" s="30" t="s">
        <v>1261</v>
      </c>
      <c r="C24" s="30" t="s">
        <v>1193</v>
      </c>
      <c r="D24" s="13">
        <v>15559</v>
      </c>
      <c r="E24" s="14">
        <v>20.53</v>
      </c>
      <c r="F24" s="15">
        <v>8.3000000000000001E-3</v>
      </c>
      <c r="G24" s="15"/>
    </row>
    <row r="25" spans="1:7" x14ac:dyDescent="0.25">
      <c r="A25" s="12" t="s">
        <v>1958</v>
      </c>
      <c r="B25" s="30" t="s">
        <v>1959</v>
      </c>
      <c r="C25" s="30" t="s">
        <v>1154</v>
      </c>
      <c r="D25" s="13">
        <v>19316</v>
      </c>
      <c r="E25" s="14">
        <v>20.38</v>
      </c>
      <c r="F25" s="15">
        <v>8.3000000000000001E-3</v>
      </c>
      <c r="G25" s="15"/>
    </row>
    <row r="26" spans="1:7" x14ac:dyDescent="0.25">
      <c r="A26" s="12" t="s">
        <v>2321</v>
      </c>
      <c r="B26" s="30" t="s">
        <v>2322</v>
      </c>
      <c r="C26" s="30" t="s">
        <v>1280</v>
      </c>
      <c r="D26" s="13">
        <v>3726</v>
      </c>
      <c r="E26" s="14">
        <v>20.29</v>
      </c>
      <c r="F26" s="15">
        <v>8.2000000000000007E-3</v>
      </c>
      <c r="G26" s="15"/>
    </row>
    <row r="27" spans="1:7" x14ac:dyDescent="0.25">
      <c r="A27" s="12" t="s">
        <v>1372</v>
      </c>
      <c r="B27" s="30" t="s">
        <v>1373</v>
      </c>
      <c r="C27" s="30" t="s">
        <v>1208</v>
      </c>
      <c r="D27" s="13">
        <v>2813</v>
      </c>
      <c r="E27" s="14">
        <v>20.28</v>
      </c>
      <c r="F27" s="15">
        <v>8.2000000000000007E-3</v>
      </c>
      <c r="G27" s="15"/>
    </row>
    <row r="28" spans="1:7" x14ac:dyDescent="0.25">
      <c r="A28" s="12" t="s">
        <v>1892</v>
      </c>
      <c r="B28" s="30" t="s">
        <v>1893</v>
      </c>
      <c r="C28" s="30" t="s">
        <v>1243</v>
      </c>
      <c r="D28" s="13">
        <v>1233</v>
      </c>
      <c r="E28" s="14">
        <v>20.03</v>
      </c>
      <c r="F28" s="15">
        <v>8.0999999999999996E-3</v>
      </c>
      <c r="G28" s="15"/>
    </row>
    <row r="29" spans="1:7" x14ac:dyDescent="0.25">
      <c r="A29" s="12" t="s">
        <v>1226</v>
      </c>
      <c r="B29" s="30" t="s">
        <v>1227</v>
      </c>
      <c r="C29" s="30" t="s">
        <v>1172</v>
      </c>
      <c r="D29" s="13">
        <v>1205</v>
      </c>
      <c r="E29" s="14">
        <v>19.989999999999998</v>
      </c>
      <c r="F29" s="15">
        <v>8.0999999999999996E-3</v>
      </c>
      <c r="G29" s="15"/>
    </row>
    <row r="30" spans="1:7" x14ac:dyDescent="0.25">
      <c r="A30" s="12" t="s">
        <v>1766</v>
      </c>
      <c r="B30" s="30" t="s">
        <v>1767</v>
      </c>
      <c r="C30" s="30" t="s">
        <v>1249</v>
      </c>
      <c r="D30" s="13">
        <v>2156</v>
      </c>
      <c r="E30" s="14">
        <v>19.329999999999998</v>
      </c>
      <c r="F30" s="15">
        <v>7.7999999999999996E-3</v>
      </c>
      <c r="G30" s="15"/>
    </row>
    <row r="31" spans="1:7" x14ac:dyDescent="0.25">
      <c r="A31" s="12" t="s">
        <v>2323</v>
      </c>
      <c r="B31" s="30" t="s">
        <v>2324</v>
      </c>
      <c r="C31" s="30" t="s">
        <v>1237</v>
      </c>
      <c r="D31" s="13">
        <v>3230</v>
      </c>
      <c r="E31" s="14">
        <v>19.32</v>
      </c>
      <c r="F31" s="15">
        <v>7.7999999999999996E-3</v>
      </c>
      <c r="G31" s="15"/>
    </row>
    <row r="32" spans="1:7" x14ac:dyDescent="0.25">
      <c r="A32" s="12" t="s">
        <v>1343</v>
      </c>
      <c r="B32" s="30" t="s">
        <v>1344</v>
      </c>
      <c r="C32" s="30" t="s">
        <v>1154</v>
      </c>
      <c r="D32" s="13">
        <v>12421</v>
      </c>
      <c r="E32" s="14">
        <v>18.510000000000002</v>
      </c>
      <c r="F32" s="15">
        <v>7.4999999999999997E-3</v>
      </c>
      <c r="G32" s="15"/>
    </row>
    <row r="33" spans="1:7" x14ac:dyDescent="0.25">
      <c r="A33" s="12" t="s">
        <v>2325</v>
      </c>
      <c r="B33" s="30" t="s">
        <v>2326</v>
      </c>
      <c r="C33" s="30" t="s">
        <v>1970</v>
      </c>
      <c r="D33" s="13">
        <v>10272</v>
      </c>
      <c r="E33" s="14">
        <v>18.16</v>
      </c>
      <c r="F33" s="15">
        <v>7.4000000000000003E-3</v>
      </c>
      <c r="G33" s="15"/>
    </row>
    <row r="34" spans="1:7" x14ac:dyDescent="0.25">
      <c r="A34" s="12" t="s">
        <v>2327</v>
      </c>
      <c r="B34" s="30" t="s">
        <v>2328</v>
      </c>
      <c r="C34" s="30" t="s">
        <v>1157</v>
      </c>
      <c r="D34" s="13">
        <v>292</v>
      </c>
      <c r="E34" s="14">
        <v>17.68</v>
      </c>
      <c r="F34" s="15">
        <v>7.1999999999999998E-3</v>
      </c>
      <c r="G34" s="15"/>
    </row>
    <row r="35" spans="1:7" x14ac:dyDescent="0.25">
      <c r="A35" s="12" t="s">
        <v>1799</v>
      </c>
      <c r="B35" s="30" t="s">
        <v>1800</v>
      </c>
      <c r="C35" s="30" t="s">
        <v>1237</v>
      </c>
      <c r="D35" s="13">
        <v>1688</v>
      </c>
      <c r="E35" s="14">
        <v>17.559999999999999</v>
      </c>
      <c r="F35" s="15">
        <v>7.1000000000000004E-3</v>
      </c>
      <c r="G35" s="15"/>
    </row>
    <row r="36" spans="1:7" x14ac:dyDescent="0.25">
      <c r="A36" s="12" t="s">
        <v>2329</v>
      </c>
      <c r="B36" s="30" t="s">
        <v>2330</v>
      </c>
      <c r="C36" s="30" t="s">
        <v>1334</v>
      </c>
      <c r="D36" s="13">
        <v>2126</v>
      </c>
      <c r="E36" s="14">
        <v>17.350000000000001</v>
      </c>
      <c r="F36" s="15">
        <v>7.0000000000000001E-3</v>
      </c>
      <c r="G36" s="15"/>
    </row>
    <row r="37" spans="1:7" x14ac:dyDescent="0.25">
      <c r="A37" s="12" t="s">
        <v>1956</v>
      </c>
      <c r="B37" s="30" t="s">
        <v>1957</v>
      </c>
      <c r="C37" s="30" t="s">
        <v>1319</v>
      </c>
      <c r="D37" s="13">
        <v>844</v>
      </c>
      <c r="E37" s="14">
        <v>16.7</v>
      </c>
      <c r="F37" s="15">
        <v>6.7999999999999996E-3</v>
      </c>
      <c r="G37" s="15"/>
    </row>
    <row r="38" spans="1:7" x14ac:dyDescent="0.25">
      <c r="A38" s="12" t="s">
        <v>2331</v>
      </c>
      <c r="B38" s="30" t="s">
        <v>2332</v>
      </c>
      <c r="C38" s="30" t="s">
        <v>1454</v>
      </c>
      <c r="D38" s="13">
        <v>1703</v>
      </c>
      <c r="E38" s="14">
        <v>16.63</v>
      </c>
      <c r="F38" s="15">
        <v>6.7000000000000002E-3</v>
      </c>
      <c r="G38" s="15"/>
    </row>
    <row r="39" spans="1:7" x14ac:dyDescent="0.25">
      <c r="A39" s="12" t="s">
        <v>2333</v>
      </c>
      <c r="B39" s="30" t="s">
        <v>2334</v>
      </c>
      <c r="C39" s="30" t="s">
        <v>1237</v>
      </c>
      <c r="D39" s="13">
        <v>7520</v>
      </c>
      <c r="E39" s="14">
        <v>16.3</v>
      </c>
      <c r="F39" s="15">
        <v>6.6E-3</v>
      </c>
      <c r="G39" s="15"/>
    </row>
    <row r="40" spans="1:7" x14ac:dyDescent="0.25">
      <c r="A40" s="12" t="s">
        <v>2335</v>
      </c>
      <c r="B40" s="30" t="s">
        <v>2336</v>
      </c>
      <c r="C40" s="30" t="s">
        <v>1246</v>
      </c>
      <c r="D40" s="13">
        <v>611</v>
      </c>
      <c r="E40" s="14">
        <v>16.2</v>
      </c>
      <c r="F40" s="15">
        <v>6.6E-3</v>
      </c>
      <c r="G40" s="15"/>
    </row>
    <row r="41" spans="1:7" x14ac:dyDescent="0.25">
      <c r="A41" s="12" t="s">
        <v>1273</v>
      </c>
      <c r="B41" s="30" t="s">
        <v>1274</v>
      </c>
      <c r="C41" s="30" t="s">
        <v>1237</v>
      </c>
      <c r="D41" s="13">
        <v>9366</v>
      </c>
      <c r="E41" s="14">
        <v>16.11</v>
      </c>
      <c r="F41" s="15">
        <v>6.4999999999999997E-3</v>
      </c>
      <c r="G41" s="15"/>
    </row>
    <row r="42" spans="1:7" x14ac:dyDescent="0.25">
      <c r="A42" s="12" t="s">
        <v>1191</v>
      </c>
      <c r="B42" s="30" t="s">
        <v>1192</v>
      </c>
      <c r="C42" s="30" t="s">
        <v>1193</v>
      </c>
      <c r="D42" s="13">
        <v>5684</v>
      </c>
      <c r="E42" s="14">
        <v>15.55</v>
      </c>
      <c r="F42" s="15">
        <v>6.3E-3</v>
      </c>
      <c r="G42" s="15"/>
    </row>
    <row r="43" spans="1:7" x14ac:dyDescent="0.25">
      <c r="A43" s="12" t="s">
        <v>2337</v>
      </c>
      <c r="B43" s="30" t="s">
        <v>2338</v>
      </c>
      <c r="C43" s="30" t="s">
        <v>1301</v>
      </c>
      <c r="D43" s="13">
        <v>4975</v>
      </c>
      <c r="E43" s="14">
        <v>15.22</v>
      </c>
      <c r="F43" s="15">
        <v>6.1999999999999998E-3</v>
      </c>
      <c r="G43" s="15"/>
    </row>
    <row r="44" spans="1:7" x14ac:dyDescent="0.25">
      <c r="A44" s="12" t="s">
        <v>2339</v>
      </c>
      <c r="B44" s="30" t="s">
        <v>2340</v>
      </c>
      <c r="C44" s="30" t="s">
        <v>1169</v>
      </c>
      <c r="D44" s="13">
        <v>8380</v>
      </c>
      <c r="E44" s="14">
        <v>15.06</v>
      </c>
      <c r="F44" s="15">
        <v>6.1000000000000004E-3</v>
      </c>
      <c r="G44" s="15"/>
    </row>
    <row r="45" spans="1:7" x14ac:dyDescent="0.25">
      <c r="A45" s="12" t="s">
        <v>2341</v>
      </c>
      <c r="B45" s="30" t="s">
        <v>2342</v>
      </c>
      <c r="C45" s="30" t="s">
        <v>1906</v>
      </c>
      <c r="D45" s="13">
        <v>107</v>
      </c>
      <c r="E45" s="14">
        <v>14.7</v>
      </c>
      <c r="F45" s="15">
        <v>6.0000000000000001E-3</v>
      </c>
      <c r="G45" s="15"/>
    </row>
    <row r="46" spans="1:7" x14ac:dyDescent="0.25">
      <c r="A46" s="12" t="s">
        <v>2234</v>
      </c>
      <c r="B46" s="30" t="s">
        <v>2235</v>
      </c>
      <c r="C46" s="30" t="s">
        <v>1319</v>
      </c>
      <c r="D46" s="13">
        <v>1531</v>
      </c>
      <c r="E46" s="14">
        <v>14.68</v>
      </c>
      <c r="F46" s="15">
        <v>6.0000000000000001E-3</v>
      </c>
      <c r="G46" s="15"/>
    </row>
    <row r="47" spans="1:7" x14ac:dyDescent="0.25">
      <c r="A47" s="12" t="s">
        <v>1962</v>
      </c>
      <c r="B47" s="30" t="s">
        <v>1963</v>
      </c>
      <c r="C47" s="30" t="s">
        <v>1280</v>
      </c>
      <c r="D47" s="13">
        <v>436</v>
      </c>
      <c r="E47" s="14">
        <v>14.66</v>
      </c>
      <c r="F47" s="15">
        <v>5.8999999999999999E-3</v>
      </c>
      <c r="G47" s="15"/>
    </row>
    <row r="48" spans="1:7" x14ac:dyDescent="0.25">
      <c r="A48" s="12" t="s">
        <v>2343</v>
      </c>
      <c r="B48" s="30" t="s">
        <v>2344</v>
      </c>
      <c r="C48" s="30" t="s">
        <v>1243</v>
      </c>
      <c r="D48" s="13">
        <v>10521</v>
      </c>
      <c r="E48" s="14">
        <v>14.61</v>
      </c>
      <c r="F48" s="15">
        <v>5.8999999999999999E-3</v>
      </c>
      <c r="G48" s="15"/>
    </row>
    <row r="49" spans="1:7" x14ac:dyDescent="0.25">
      <c r="A49" s="12" t="s">
        <v>1785</v>
      </c>
      <c r="B49" s="30" t="s">
        <v>1786</v>
      </c>
      <c r="C49" s="30" t="s">
        <v>1237</v>
      </c>
      <c r="D49" s="13">
        <v>908</v>
      </c>
      <c r="E49" s="14">
        <v>14.5</v>
      </c>
      <c r="F49" s="15">
        <v>5.8999999999999999E-3</v>
      </c>
      <c r="G49" s="15"/>
    </row>
    <row r="50" spans="1:7" x14ac:dyDescent="0.25">
      <c r="A50" s="12" t="s">
        <v>2345</v>
      </c>
      <c r="B50" s="30" t="s">
        <v>2346</v>
      </c>
      <c r="C50" s="30" t="s">
        <v>1221</v>
      </c>
      <c r="D50" s="13">
        <v>10771</v>
      </c>
      <c r="E50" s="14">
        <v>14.27</v>
      </c>
      <c r="F50" s="15">
        <v>5.7999999999999996E-3</v>
      </c>
      <c r="G50" s="15"/>
    </row>
    <row r="51" spans="1:7" x14ac:dyDescent="0.25">
      <c r="A51" s="12" t="s">
        <v>2347</v>
      </c>
      <c r="B51" s="30" t="s">
        <v>2348</v>
      </c>
      <c r="C51" s="30" t="s">
        <v>1449</v>
      </c>
      <c r="D51" s="13">
        <v>8467</v>
      </c>
      <c r="E51" s="14">
        <v>14.12</v>
      </c>
      <c r="F51" s="15">
        <v>5.7000000000000002E-3</v>
      </c>
      <c r="G51" s="15"/>
    </row>
    <row r="52" spans="1:7" x14ac:dyDescent="0.25">
      <c r="A52" s="12" t="s">
        <v>1376</v>
      </c>
      <c r="B52" s="30" t="s">
        <v>1377</v>
      </c>
      <c r="C52" s="30" t="s">
        <v>1347</v>
      </c>
      <c r="D52" s="13">
        <v>518</v>
      </c>
      <c r="E52" s="14">
        <v>14.1</v>
      </c>
      <c r="F52" s="15">
        <v>5.7000000000000002E-3</v>
      </c>
      <c r="G52" s="15"/>
    </row>
    <row r="53" spans="1:7" x14ac:dyDescent="0.25">
      <c r="A53" s="12" t="s">
        <v>2349</v>
      </c>
      <c r="B53" s="30" t="s">
        <v>2350</v>
      </c>
      <c r="C53" s="30" t="s">
        <v>1237</v>
      </c>
      <c r="D53" s="13">
        <v>1983</v>
      </c>
      <c r="E53" s="14">
        <v>14.08</v>
      </c>
      <c r="F53" s="15">
        <v>5.7000000000000002E-3</v>
      </c>
      <c r="G53" s="15"/>
    </row>
    <row r="54" spans="1:7" x14ac:dyDescent="0.25">
      <c r="A54" s="12" t="s">
        <v>2351</v>
      </c>
      <c r="B54" s="30" t="s">
        <v>2352</v>
      </c>
      <c r="C54" s="30" t="s">
        <v>1319</v>
      </c>
      <c r="D54" s="13">
        <v>1166</v>
      </c>
      <c r="E54" s="14">
        <v>14.01</v>
      </c>
      <c r="F54" s="15">
        <v>5.7000000000000002E-3</v>
      </c>
      <c r="G54" s="15"/>
    </row>
    <row r="55" spans="1:7" x14ac:dyDescent="0.25">
      <c r="A55" s="12" t="s">
        <v>2353</v>
      </c>
      <c r="B55" s="30" t="s">
        <v>2354</v>
      </c>
      <c r="C55" s="30" t="s">
        <v>1266</v>
      </c>
      <c r="D55" s="13">
        <v>3918</v>
      </c>
      <c r="E55" s="14">
        <v>13.87</v>
      </c>
      <c r="F55" s="15">
        <v>5.5999999999999999E-3</v>
      </c>
      <c r="G55" s="15"/>
    </row>
    <row r="56" spans="1:7" x14ac:dyDescent="0.25">
      <c r="A56" s="12" t="s">
        <v>2355</v>
      </c>
      <c r="B56" s="30" t="s">
        <v>2356</v>
      </c>
      <c r="C56" s="30" t="s">
        <v>1280</v>
      </c>
      <c r="D56" s="13">
        <v>1296</v>
      </c>
      <c r="E56" s="14">
        <v>13.86</v>
      </c>
      <c r="F56" s="15">
        <v>5.5999999999999999E-3</v>
      </c>
      <c r="G56" s="15"/>
    </row>
    <row r="57" spans="1:7" x14ac:dyDescent="0.25">
      <c r="A57" s="12" t="s">
        <v>2357</v>
      </c>
      <c r="B57" s="30" t="s">
        <v>2358</v>
      </c>
      <c r="C57" s="30" t="s">
        <v>1237</v>
      </c>
      <c r="D57" s="13">
        <v>1751</v>
      </c>
      <c r="E57" s="14">
        <v>13.67</v>
      </c>
      <c r="F57" s="15">
        <v>5.4999999999999997E-3</v>
      </c>
      <c r="G57" s="15"/>
    </row>
    <row r="58" spans="1:7" x14ac:dyDescent="0.25">
      <c r="A58" s="12" t="s">
        <v>2359</v>
      </c>
      <c r="B58" s="30" t="s">
        <v>2360</v>
      </c>
      <c r="C58" s="30" t="s">
        <v>1484</v>
      </c>
      <c r="D58" s="13">
        <v>1042</v>
      </c>
      <c r="E58" s="14">
        <v>13.61</v>
      </c>
      <c r="F58" s="15">
        <v>5.4999999999999997E-3</v>
      </c>
      <c r="G58" s="15"/>
    </row>
    <row r="59" spans="1:7" x14ac:dyDescent="0.25">
      <c r="A59" s="12" t="s">
        <v>2361</v>
      </c>
      <c r="B59" s="30" t="s">
        <v>2362</v>
      </c>
      <c r="C59" s="30" t="s">
        <v>1208</v>
      </c>
      <c r="D59" s="13">
        <v>1232</v>
      </c>
      <c r="E59" s="14">
        <v>13.49</v>
      </c>
      <c r="F59" s="15">
        <v>5.4999999999999997E-3</v>
      </c>
      <c r="G59" s="15"/>
    </row>
    <row r="60" spans="1:7" x14ac:dyDescent="0.25">
      <c r="A60" s="12" t="s">
        <v>2363</v>
      </c>
      <c r="B60" s="30" t="s">
        <v>2364</v>
      </c>
      <c r="C60" s="30" t="s">
        <v>1160</v>
      </c>
      <c r="D60" s="13">
        <v>15315</v>
      </c>
      <c r="E60" s="14">
        <v>12.89</v>
      </c>
      <c r="F60" s="15">
        <v>5.1999999999999998E-3</v>
      </c>
      <c r="G60" s="15"/>
    </row>
    <row r="61" spans="1:7" x14ac:dyDescent="0.25">
      <c r="A61" s="12" t="s">
        <v>2365</v>
      </c>
      <c r="B61" s="30" t="s">
        <v>2366</v>
      </c>
      <c r="C61" s="30" t="s">
        <v>1208</v>
      </c>
      <c r="D61" s="13">
        <v>1535</v>
      </c>
      <c r="E61" s="14">
        <v>12.84</v>
      </c>
      <c r="F61" s="15">
        <v>5.1999999999999998E-3</v>
      </c>
      <c r="G61" s="15"/>
    </row>
    <row r="62" spans="1:7" x14ac:dyDescent="0.25">
      <c r="A62" s="12" t="s">
        <v>2367</v>
      </c>
      <c r="B62" s="30" t="s">
        <v>2368</v>
      </c>
      <c r="C62" s="30" t="s">
        <v>1243</v>
      </c>
      <c r="D62" s="13">
        <v>1571</v>
      </c>
      <c r="E62" s="14">
        <v>12.75</v>
      </c>
      <c r="F62" s="15">
        <v>5.1999999999999998E-3</v>
      </c>
      <c r="G62" s="15"/>
    </row>
    <row r="63" spans="1:7" x14ac:dyDescent="0.25">
      <c r="A63" s="12" t="s">
        <v>1984</v>
      </c>
      <c r="B63" s="30" t="s">
        <v>1985</v>
      </c>
      <c r="C63" s="30" t="s">
        <v>1243</v>
      </c>
      <c r="D63" s="13">
        <v>1760</v>
      </c>
      <c r="E63" s="14">
        <v>12.72</v>
      </c>
      <c r="F63" s="15">
        <v>5.1999999999999998E-3</v>
      </c>
      <c r="G63" s="15"/>
    </row>
    <row r="64" spans="1:7" x14ac:dyDescent="0.25">
      <c r="A64" s="12" t="s">
        <v>2369</v>
      </c>
      <c r="B64" s="30" t="s">
        <v>2370</v>
      </c>
      <c r="C64" s="30" t="s">
        <v>1246</v>
      </c>
      <c r="D64" s="13">
        <v>2817</v>
      </c>
      <c r="E64" s="14">
        <v>12.62</v>
      </c>
      <c r="F64" s="15">
        <v>5.1000000000000004E-3</v>
      </c>
      <c r="G64" s="15"/>
    </row>
    <row r="65" spans="1:7" x14ac:dyDescent="0.25">
      <c r="A65" s="12" t="s">
        <v>2371</v>
      </c>
      <c r="B65" s="30" t="s">
        <v>2372</v>
      </c>
      <c r="C65" s="30" t="s">
        <v>1243</v>
      </c>
      <c r="D65" s="13">
        <v>155</v>
      </c>
      <c r="E65" s="14">
        <v>12.5</v>
      </c>
      <c r="F65" s="15">
        <v>5.1000000000000004E-3</v>
      </c>
      <c r="G65" s="15"/>
    </row>
    <row r="66" spans="1:7" x14ac:dyDescent="0.25">
      <c r="A66" s="12" t="s">
        <v>2373</v>
      </c>
      <c r="B66" s="30" t="s">
        <v>2374</v>
      </c>
      <c r="C66" s="30" t="s">
        <v>1280</v>
      </c>
      <c r="D66" s="13">
        <v>2262</v>
      </c>
      <c r="E66" s="14">
        <v>12.4</v>
      </c>
      <c r="F66" s="15">
        <v>5.0000000000000001E-3</v>
      </c>
      <c r="G66" s="15"/>
    </row>
    <row r="67" spans="1:7" x14ac:dyDescent="0.25">
      <c r="A67" s="12" t="s">
        <v>2375</v>
      </c>
      <c r="B67" s="30" t="s">
        <v>2376</v>
      </c>
      <c r="C67" s="30" t="s">
        <v>1237</v>
      </c>
      <c r="D67" s="13">
        <v>807</v>
      </c>
      <c r="E67" s="14">
        <v>12.37</v>
      </c>
      <c r="F67" s="15">
        <v>5.0000000000000001E-3</v>
      </c>
      <c r="G67" s="15"/>
    </row>
    <row r="68" spans="1:7" x14ac:dyDescent="0.25">
      <c r="A68" s="12" t="s">
        <v>1928</v>
      </c>
      <c r="B68" s="30" t="s">
        <v>1929</v>
      </c>
      <c r="C68" s="30" t="s">
        <v>1157</v>
      </c>
      <c r="D68" s="13">
        <v>2089</v>
      </c>
      <c r="E68" s="14">
        <v>12.31</v>
      </c>
      <c r="F68" s="15">
        <v>5.0000000000000001E-3</v>
      </c>
      <c r="G68" s="15"/>
    </row>
    <row r="69" spans="1:7" x14ac:dyDescent="0.25">
      <c r="A69" s="12" t="s">
        <v>2029</v>
      </c>
      <c r="B69" s="30" t="s">
        <v>2030</v>
      </c>
      <c r="C69" s="30" t="s">
        <v>1906</v>
      </c>
      <c r="D69" s="13">
        <v>464</v>
      </c>
      <c r="E69" s="14">
        <v>12.11</v>
      </c>
      <c r="F69" s="15">
        <v>4.8999999999999998E-3</v>
      </c>
      <c r="G69" s="15"/>
    </row>
    <row r="70" spans="1:7" x14ac:dyDescent="0.25">
      <c r="A70" s="12" t="s">
        <v>2377</v>
      </c>
      <c r="B70" s="30" t="s">
        <v>2378</v>
      </c>
      <c r="C70" s="30" t="s">
        <v>1208</v>
      </c>
      <c r="D70" s="13">
        <v>1958</v>
      </c>
      <c r="E70" s="14">
        <v>11.96</v>
      </c>
      <c r="F70" s="15">
        <v>4.7999999999999996E-3</v>
      </c>
      <c r="G70" s="15"/>
    </row>
    <row r="71" spans="1:7" x14ac:dyDescent="0.25">
      <c r="A71" s="12" t="s">
        <v>2244</v>
      </c>
      <c r="B71" s="30" t="s">
        <v>2245</v>
      </c>
      <c r="C71" s="30" t="s">
        <v>1237</v>
      </c>
      <c r="D71" s="13">
        <v>1617</v>
      </c>
      <c r="E71" s="14">
        <v>11.88</v>
      </c>
      <c r="F71" s="15">
        <v>4.7999999999999996E-3</v>
      </c>
      <c r="G71" s="15"/>
    </row>
    <row r="72" spans="1:7" x14ac:dyDescent="0.25">
      <c r="A72" s="12" t="s">
        <v>2012</v>
      </c>
      <c r="B72" s="30" t="s">
        <v>2013</v>
      </c>
      <c r="C72" s="30" t="s">
        <v>1906</v>
      </c>
      <c r="D72" s="13">
        <v>2128</v>
      </c>
      <c r="E72" s="14">
        <v>11.83</v>
      </c>
      <c r="F72" s="15">
        <v>4.7999999999999996E-3</v>
      </c>
      <c r="G72" s="15"/>
    </row>
    <row r="73" spans="1:7" x14ac:dyDescent="0.25">
      <c r="A73" s="12" t="s">
        <v>2379</v>
      </c>
      <c r="B73" s="30" t="s">
        <v>2380</v>
      </c>
      <c r="C73" s="30" t="s">
        <v>1449</v>
      </c>
      <c r="D73" s="13">
        <v>1657</v>
      </c>
      <c r="E73" s="14">
        <v>11.75</v>
      </c>
      <c r="F73" s="15">
        <v>4.7999999999999996E-3</v>
      </c>
      <c r="G73" s="15"/>
    </row>
    <row r="74" spans="1:7" x14ac:dyDescent="0.25">
      <c r="A74" s="12" t="s">
        <v>1455</v>
      </c>
      <c r="B74" s="30" t="s">
        <v>1456</v>
      </c>
      <c r="C74" s="30" t="s">
        <v>1301</v>
      </c>
      <c r="D74" s="13">
        <v>973</v>
      </c>
      <c r="E74" s="14">
        <v>11.68</v>
      </c>
      <c r="F74" s="15">
        <v>4.7000000000000002E-3</v>
      </c>
      <c r="G74" s="15"/>
    </row>
    <row r="75" spans="1:7" x14ac:dyDescent="0.25">
      <c r="A75" s="12" t="s">
        <v>2381</v>
      </c>
      <c r="B75" s="30" t="s">
        <v>2382</v>
      </c>
      <c r="C75" s="30" t="s">
        <v>2296</v>
      </c>
      <c r="D75" s="13">
        <v>780</v>
      </c>
      <c r="E75" s="14">
        <v>11.62</v>
      </c>
      <c r="F75" s="15">
        <v>4.7000000000000002E-3</v>
      </c>
      <c r="G75" s="15"/>
    </row>
    <row r="76" spans="1:7" x14ac:dyDescent="0.25">
      <c r="A76" s="12" t="s">
        <v>1404</v>
      </c>
      <c r="B76" s="30" t="s">
        <v>1405</v>
      </c>
      <c r="C76" s="30" t="s">
        <v>1356</v>
      </c>
      <c r="D76" s="13">
        <v>1532</v>
      </c>
      <c r="E76" s="14">
        <v>11.53</v>
      </c>
      <c r="F76" s="15">
        <v>4.7000000000000002E-3</v>
      </c>
      <c r="G76" s="15"/>
    </row>
    <row r="77" spans="1:7" x14ac:dyDescent="0.25">
      <c r="A77" s="12" t="s">
        <v>1365</v>
      </c>
      <c r="B77" s="30" t="s">
        <v>1366</v>
      </c>
      <c r="C77" s="30" t="s">
        <v>1237</v>
      </c>
      <c r="D77" s="13">
        <v>1450</v>
      </c>
      <c r="E77" s="14">
        <v>11.28</v>
      </c>
      <c r="F77" s="15">
        <v>4.5999999999999999E-3</v>
      </c>
      <c r="G77" s="15"/>
    </row>
    <row r="78" spans="1:7" x14ac:dyDescent="0.25">
      <c r="A78" s="12" t="s">
        <v>2383</v>
      </c>
      <c r="B78" s="30" t="s">
        <v>2384</v>
      </c>
      <c r="C78" s="30" t="s">
        <v>1875</v>
      </c>
      <c r="D78" s="13">
        <v>2349</v>
      </c>
      <c r="E78" s="14">
        <v>11.25</v>
      </c>
      <c r="F78" s="15">
        <v>4.5999999999999999E-3</v>
      </c>
      <c r="G78" s="15"/>
    </row>
    <row r="79" spans="1:7" x14ac:dyDescent="0.25">
      <c r="A79" s="12" t="s">
        <v>2385</v>
      </c>
      <c r="B79" s="30" t="s">
        <v>2386</v>
      </c>
      <c r="C79" s="30" t="s">
        <v>1221</v>
      </c>
      <c r="D79" s="13">
        <v>12230</v>
      </c>
      <c r="E79" s="14">
        <v>11.12</v>
      </c>
      <c r="F79" s="15">
        <v>4.4999999999999997E-3</v>
      </c>
      <c r="G79" s="15"/>
    </row>
    <row r="80" spans="1:7" x14ac:dyDescent="0.25">
      <c r="A80" s="12" t="s">
        <v>2387</v>
      </c>
      <c r="B80" s="30" t="s">
        <v>2388</v>
      </c>
      <c r="C80" s="30" t="s">
        <v>2389</v>
      </c>
      <c r="D80" s="13">
        <v>908</v>
      </c>
      <c r="E80" s="14">
        <v>11.1</v>
      </c>
      <c r="F80" s="15">
        <v>4.4999999999999997E-3</v>
      </c>
      <c r="G80" s="15"/>
    </row>
    <row r="81" spans="1:7" x14ac:dyDescent="0.25">
      <c r="A81" s="12" t="s">
        <v>1975</v>
      </c>
      <c r="B81" s="30" t="s">
        <v>1976</v>
      </c>
      <c r="C81" s="30" t="s">
        <v>1977</v>
      </c>
      <c r="D81" s="13">
        <v>1264</v>
      </c>
      <c r="E81" s="14">
        <v>10.99</v>
      </c>
      <c r="F81" s="15">
        <v>4.4999999999999997E-3</v>
      </c>
      <c r="G81" s="15"/>
    </row>
    <row r="82" spans="1:7" x14ac:dyDescent="0.25">
      <c r="A82" s="12" t="s">
        <v>2390</v>
      </c>
      <c r="B82" s="30" t="s">
        <v>2391</v>
      </c>
      <c r="C82" s="30" t="s">
        <v>1237</v>
      </c>
      <c r="D82" s="13">
        <v>8653</v>
      </c>
      <c r="E82" s="14">
        <v>10.9</v>
      </c>
      <c r="F82" s="15">
        <v>4.4000000000000003E-3</v>
      </c>
      <c r="G82" s="15"/>
    </row>
    <row r="83" spans="1:7" x14ac:dyDescent="0.25">
      <c r="A83" s="12" t="s">
        <v>2392</v>
      </c>
      <c r="B83" s="30" t="s">
        <v>2393</v>
      </c>
      <c r="C83" s="30" t="s">
        <v>1334</v>
      </c>
      <c r="D83" s="13">
        <v>1891</v>
      </c>
      <c r="E83" s="14">
        <v>10.9</v>
      </c>
      <c r="F83" s="15">
        <v>4.4000000000000003E-3</v>
      </c>
      <c r="G83" s="15"/>
    </row>
    <row r="84" spans="1:7" x14ac:dyDescent="0.25">
      <c r="A84" s="12" t="s">
        <v>2394</v>
      </c>
      <c r="B84" s="30" t="s">
        <v>2395</v>
      </c>
      <c r="C84" s="30" t="s">
        <v>1208</v>
      </c>
      <c r="D84" s="13">
        <v>1185</v>
      </c>
      <c r="E84" s="14">
        <v>10.62</v>
      </c>
      <c r="F84" s="15">
        <v>4.3E-3</v>
      </c>
      <c r="G84" s="15"/>
    </row>
    <row r="85" spans="1:7" x14ac:dyDescent="0.25">
      <c r="A85" s="12" t="s">
        <v>2396</v>
      </c>
      <c r="B85" s="30" t="s">
        <v>2397</v>
      </c>
      <c r="C85" s="30" t="s">
        <v>1237</v>
      </c>
      <c r="D85" s="13">
        <v>3278</v>
      </c>
      <c r="E85" s="14">
        <v>10.48</v>
      </c>
      <c r="F85" s="15">
        <v>4.1999999999999997E-3</v>
      </c>
      <c r="G85" s="15"/>
    </row>
    <row r="86" spans="1:7" x14ac:dyDescent="0.25">
      <c r="A86" s="12" t="s">
        <v>2398</v>
      </c>
      <c r="B86" s="30" t="s">
        <v>2399</v>
      </c>
      <c r="C86" s="30" t="s">
        <v>1449</v>
      </c>
      <c r="D86" s="13">
        <v>25058</v>
      </c>
      <c r="E86" s="14">
        <v>10.41</v>
      </c>
      <c r="F86" s="15">
        <v>4.1999999999999997E-3</v>
      </c>
      <c r="G86" s="15"/>
    </row>
    <row r="87" spans="1:7" x14ac:dyDescent="0.25">
      <c r="A87" s="12" t="s">
        <v>2400</v>
      </c>
      <c r="B87" s="30" t="s">
        <v>2401</v>
      </c>
      <c r="C87" s="30" t="s">
        <v>1280</v>
      </c>
      <c r="D87" s="13">
        <v>4935</v>
      </c>
      <c r="E87" s="14">
        <v>10.41</v>
      </c>
      <c r="F87" s="15">
        <v>4.1999999999999997E-3</v>
      </c>
      <c r="G87" s="15"/>
    </row>
    <row r="88" spans="1:7" x14ac:dyDescent="0.25">
      <c r="A88" s="12" t="s">
        <v>2238</v>
      </c>
      <c r="B88" s="30" t="s">
        <v>2239</v>
      </c>
      <c r="C88" s="30" t="s">
        <v>1319</v>
      </c>
      <c r="D88" s="13">
        <v>860</v>
      </c>
      <c r="E88" s="14">
        <v>10.26</v>
      </c>
      <c r="F88" s="15">
        <v>4.1999999999999997E-3</v>
      </c>
      <c r="G88" s="15"/>
    </row>
    <row r="89" spans="1:7" x14ac:dyDescent="0.25">
      <c r="A89" s="12" t="s">
        <v>1314</v>
      </c>
      <c r="B89" s="30" t="s">
        <v>1315</v>
      </c>
      <c r="C89" s="30" t="s">
        <v>1316</v>
      </c>
      <c r="D89" s="13">
        <v>2734</v>
      </c>
      <c r="E89" s="14">
        <v>10.210000000000001</v>
      </c>
      <c r="F89" s="15">
        <v>4.1000000000000003E-3</v>
      </c>
      <c r="G89" s="15"/>
    </row>
    <row r="90" spans="1:7" x14ac:dyDescent="0.25">
      <c r="A90" s="12" t="s">
        <v>2402</v>
      </c>
      <c r="B90" s="30" t="s">
        <v>2403</v>
      </c>
      <c r="C90" s="30" t="s">
        <v>1163</v>
      </c>
      <c r="D90" s="13">
        <v>19760</v>
      </c>
      <c r="E90" s="14">
        <v>10.16</v>
      </c>
      <c r="F90" s="15">
        <v>4.1000000000000003E-3</v>
      </c>
      <c r="G90" s="15"/>
    </row>
    <row r="91" spans="1:7" x14ac:dyDescent="0.25">
      <c r="A91" s="12" t="s">
        <v>2404</v>
      </c>
      <c r="B91" s="30" t="s">
        <v>2405</v>
      </c>
      <c r="C91" s="30" t="s">
        <v>1198</v>
      </c>
      <c r="D91" s="13">
        <v>8355</v>
      </c>
      <c r="E91" s="14">
        <v>10.01</v>
      </c>
      <c r="F91" s="15">
        <v>4.1000000000000003E-3</v>
      </c>
      <c r="G91" s="15"/>
    </row>
    <row r="92" spans="1:7" x14ac:dyDescent="0.25">
      <c r="A92" s="12" t="s">
        <v>2406</v>
      </c>
      <c r="B92" s="30" t="s">
        <v>2407</v>
      </c>
      <c r="C92" s="30" t="s">
        <v>1439</v>
      </c>
      <c r="D92" s="13">
        <v>575</v>
      </c>
      <c r="E92" s="14">
        <v>9.91</v>
      </c>
      <c r="F92" s="15">
        <v>4.0000000000000001E-3</v>
      </c>
      <c r="G92" s="15"/>
    </row>
    <row r="93" spans="1:7" x14ac:dyDescent="0.25">
      <c r="A93" s="12" t="s">
        <v>2408</v>
      </c>
      <c r="B93" s="30" t="s">
        <v>2409</v>
      </c>
      <c r="C93" s="30" t="s">
        <v>1334</v>
      </c>
      <c r="D93" s="13">
        <v>2099</v>
      </c>
      <c r="E93" s="14">
        <v>9.8800000000000008</v>
      </c>
      <c r="F93" s="15">
        <v>4.0000000000000001E-3</v>
      </c>
      <c r="G93" s="15"/>
    </row>
    <row r="94" spans="1:7" x14ac:dyDescent="0.25">
      <c r="A94" s="12" t="s">
        <v>1896</v>
      </c>
      <c r="B94" s="30" t="s">
        <v>1897</v>
      </c>
      <c r="C94" s="30" t="s">
        <v>1266</v>
      </c>
      <c r="D94" s="13">
        <v>315</v>
      </c>
      <c r="E94" s="14">
        <v>9.8800000000000008</v>
      </c>
      <c r="F94" s="15">
        <v>4.0000000000000001E-3</v>
      </c>
      <c r="G94" s="15"/>
    </row>
    <row r="95" spans="1:7" x14ac:dyDescent="0.25">
      <c r="A95" s="12" t="s">
        <v>2410</v>
      </c>
      <c r="B95" s="30" t="s">
        <v>2411</v>
      </c>
      <c r="C95" s="30" t="s">
        <v>1970</v>
      </c>
      <c r="D95" s="13">
        <v>381</v>
      </c>
      <c r="E95" s="14">
        <v>9.8699999999999992</v>
      </c>
      <c r="F95" s="15">
        <v>4.0000000000000001E-3</v>
      </c>
      <c r="G95" s="15"/>
    </row>
    <row r="96" spans="1:7" x14ac:dyDescent="0.25">
      <c r="A96" s="12" t="s">
        <v>2412</v>
      </c>
      <c r="B96" s="30" t="s">
        <v>2413</v>
      </c>
      <c r="C96" s="30" t="s">
        <v>1970</v>
      </c>
      <c r="D96" s="13">
        <v>5302</v>
      </c>
      <c r="E96" s="14">
        <v>9.8000000000000007</v>
      </c>
      <c r="F96" s="15">
        <v>4.0000000000000001E-3</v>
      </c>
      <c r="G96" s="15"/>
    </row>
    <row r="97" spans="1:7" x14ac:dyDescent="0.25">
      <c r="A97" s="12" t="s">
        <v>2414</v>
      </c>
      <c r="B97" s="30" t="s">
        <v>2415</v>
      </c>
      <c r="C97" s="30" t="s">
        <v>1449</v>
      </c>
      <c r="D97" s="13">
        <v>5691</v>
      </c>
      <c r="E97" s="14">
        <v>9.75</v>
      </c>
      <c r="F97" s="15">
        <v>4.0000000000000001E-3</v>
      </c>
      <c r="G97" s="15"/>
    </row>
    <row r="98" spans="1:7" x14ac:dyDescent="0.25">
      <c r="A98" s="12" t="s">
        <v>2416</v>
      </c>
      <c r="B98" s="30" t="s">
        <v>2417</v>
      </c>
      <c r="C98" s="30" t="s">
        <v>1237</v>
      </c>
      <c r="D98" s="13">
        <v>227</v>
      </c>
      <c r="E98" s="14">
        <v>9.7200000000000006</v>
      </c>
      <c r="F98" s="15">
        <v>3.8999999999999998E-3</v>
      </c>
      <c r="G98" s="15"/>
    </row>
    <row r="99" spans="1:7" x14ac:dyDescent="0.25">
      <c r="A99" s="12" t="s">
        <v>2418</v>
      </c>
      <c r="B99" s="30" t="s">
        <v>2419</v>
      </c>
      <c r="C99" s="30" t="s">
        <v>1221</v>
      </c>
      <c r="D99" s="13">
        <v>3836</v>
      </c>
      <c r="E99" s="14">
        <v>9.7200000000000006</v>
      </c>
      <c r="F99" s="15">
        <v>3.8999999999999998E-3</v>
      </c>
      <c r="G99" s="15"/>
    </row>
    <row r="100" spans="1:7" x14ac:dyDescent="0.25">
      <c r="A100" s="12" t="s">
        <v>1964</v>
      </c>
      <c r="B100" s="30" t="s">
        <v>1965</v>
      </c>
      <c r="C100" s="30" t="s">
        <v>1259</v>
      </c>
      <c r="D100" s="13">
        <v>1078</v>
      </c>
      <c r="E100" s="14">
        <v>9.6999999999999993</v>
      </c>
      <c r="F100" s="15">
        <v>3.8999999999999998E-3</v>
      </c>
      <c r="G100" s="15"/>
    </row>
    <row r="101" spans="1:7" x14ac:dyDescent="0.25">
      <c r="A101" s="12" t="s">
        <v>2420</v>
      </c>
      <c r="B101" s="30" t="s">
        <v>2421</v>
      </c>
      <c r="C101" s="30" t="s">
        <v>1449</v>
      </c>
      <c r="D101" s="13">
        <v>11826</v>
      </c>
      <c r="E101" s="14">
        <v>9.64</v>
      </c>
      <c r="F101" s="15">
        <v>3.8999999999999998E-3</v>
      </c>
      <c r="G101" s="15"/>
    </row>
    <row r="102" spans="1:7" x14ac:dyDescent="0.25">
      <c r="A102" s="12" t="s">
        <v>2422</v>
      </c>
      <c r="B102" s="30" t="s">
        <v>2423</v>
      </c>
      <c r="C102" s="30" t="s">
        <v>1157</v>
      </c>
      <c r="D102" s="13">
        <v>183</v>
      </c>
      <c r="E102" s="14">
        <v>9.6300000000000008</v>
      </c>
      <c r="F102" s="15">
        <v>3.8999999999999998E-3</v>
      </c>
      <c r="G102" s="15"/>
    </row>
    <row r="103" spans="1:7" x14ac:dyDescent="0.25">
      <c r="A103" s="12" t="s">
        <v>2424</v>
      </c>
      <c r="B103" s="30" t="s">
        <v>2425</v>
      </c>
      <c r="C103" s="30" t="s">
        <v>1166</v>
      </c>
      <c r="D103" s="13">
        <v>710</v>
      </c>
      <c r="E103" s="14">
        <v>9.56</v>
      </c>
      <c r="F103" s="15">
        <v>3.8999999999999998E-3</v>
      </c>
      <c r="G103" s="15"/>
    </row>
    <row r="104" spans="1:7" x14ac:dyDescent="0.25">
      <c r="A104" s="12" t="s">
        <v>1511</v>
      </c>
      <c r="B104" s="30" t="s">
        <v>1512</v>
      </c>
      <c r="C104" s="30" t="s">
        <v>1243</v>
      </c>
      <c r="D104" s="13">
        <v>2347</v>
      </c>
      <c r="E104" s="14">
        <v>9.52</v>
      </c>
      <c r="F104" s="15">
        <v>3.8999999999999998E-3</v>
      </c>
      <c r="G104" s="15"/>
    </row>
    <row r="105" spans="1:7" x14ac:dyDescent="0.25">
      <c r="A105" s="12" t="s">
        <v>1807</v>
      </c>
      <c r="B105" s="30" t="s">
        <v>1808</v>
      </c>
      <c r="C105" s="30" t="s">
        <v>1198</v>
      </c>
      <c r="D105" s="13">
        <v>1159</v>
      </c>
      <c r="E105" s="14">
        <v>9.4700000000000006</v>
      </c>
      <c r="F105" s="15">
        <v>3.8E-3</v>
      </c>
      <c r="G105" s="15"/>
    </row>
    <row r="106" spans="1:7" x14ac:dyDescent="0.25">
      <c r="A106" s="12" t="s">
        <v>2426</v>
      </c>
      <c r="B106" s="30" t="s">
        <v>2427</v>
      </c>
      <c r="C106" s="30" t="s">
        <v>1316</v>
      </c>
      <c r="D106" s="13">
        <v>1688</v>
      </c>
      <c r="E106" s="14">
        <v>9.4</v>
      </c>
      <c r="F106" s="15">
        <v>3.8E-3</v>
      </c>
      <c r="G106" s="15"/>
    </row>
    <row r="107" spans="1:7" x14ac:dyDescent="0.25">
      <c r="A107" s="12" t="s">
        <v>2428</v>
      </c>
      <c r="B107" s="30" t="s">
        <v>2429</v>
      </c>
      <c r="C107" s="30" t="s">
        <v>1240</v>
      </c>
      <c r="D107" s="13">
        <v>331</v>
      </c>
      <c r="E107" s="14">
        <v>9.36</v>
      </c>
      <c r="F107" s="15">
        <v>3.8E-3</v>
      </c>
      <c r="G107" s="15"/>
    </row>
    <row r="108" spans="1:7" x14ac:dyDescent="0.25">
      <c r="A108" s="12" t="s">
        <v>2430</v>
      </c>
      <c r="B108" s="30" t="s">
        <v>2431</v>
      </c>
      <c r="C108" s="30" t="s">
        <v>1316</v>
      </c>
      <c r="D108" s="13">
        <v>3858</v>
      </c>
      <c r="E108" s="14">
        <v>9.31</v>
      </c>
      <c r="F108" s="15">
        <v>3.8E-3</v>
      </c>
      <c r="G108" s="15"/>
    </row>
    <row r="109" spans="1:7" x14ac:dyDescent="0.25">
      <c r="A109" s="12" t="s">
        <v>1949</v>
      </c>
      <c r="B109" s="30" t="s">
        <v>1950</v>
      </c>
      <c r="C109" s="30" t="s">
        <v>1906</v>
      </c>
      <c r="D109" s="13">
        <v>575</v>
      </c>
      <c r="E109" s="14">
        <v>9.27</v>
      </c>
      <c r="F109" s="15">
        <v>3.8E-3</v>
      </c>
      <c r="G109" s="15"/>
    </row>
    <row r="110" spans="1:7" x14ac:dyDescent="0.25">
      <c r="A110" s="12" t="s">
        <v>2432</v>
      </c>
      <c r="B110" s="30" t="s">
        <v>2433</v>
      </c>
      <c r="C110" s="30" t="s">
        <v>1198</v>
      </c>
      <c r="D110" s="13">
        <v>3676</v>
      </c>
      <c r="E110" s="14">
        <v>9.17</v>
      </c>
      <c r="F110" s="15">
        <v>3.7000000000000002E-3</v>
      </c>
      <c r="G110" s="15"/>
    </row>
    <row r="111" spans="1:7" x14ac:dyDescent="0.25">
      <c r="A111" s="12" t="s">
        <v>2434</v>
      </c>
      <c r="B111" s="30" t="s">
        <v>2435</v>
      </c>
      <c r="C111" s="30" t="s">
        <v>1371</v>
      </c>
      <c r="D111" s="13">
        <v>141</v>
      </c>
      <c r="E111" s="14">
        <v>9.14</v>
      </c>
      <c r="F111" s="15">
        <v>3.7000000000000002E-3</v>
      </c>
      <c r="G111" s="15"/>
    </row>
    <row r="112" spans="1:7" x14ac:dyDescent="0.25">
      <c r="A112" s="12" t="s">
        <v>2436</v>
      </c>
      <c r="B112" s="30" t="s">
        <v>2437</v>
      </c>
      <c r="C112" s="30" t="s">
        <v>1198</v>
      </c>
      <c r="D112" s="13">
        <v>628</v>
      </c>
      <c r="E112" s="14">
        <v>8.92</v>
      </c>
      <c r="F112" s="15">
        <v>3.5999999999999999E-3</v>
      </c>
      <c r="G112" s="15"/>
    </row>
    <row r="113" spans="1:7" x14ac:dyDescent="0.25">
      <c r="A113" s="12" t="s">
        <v>2438</v>
      </c>
      <c r="B113" s="30" t="s">
        <v>2439</v>
      </c>
      <c r="C113" s="30" t="s">
        <v>1780</v>
      </c>
      <c r="D113" s="13">
        <v>863</v>
      </c>
      <c r="E113" s="14">
        <v>8.8800000000000008</v>
      </c>
      <c r="F113" s="15">
        <v>3.5999999999999999E-3</v>
      </c>
      <c r="G113" s="15"/>
    </row>
    <row r="114" spans="1:7" x14ac:dyDescent="0.25">
      <c r="A114" s="12" t="s">
        <v>1803</v>
      </c>
      <c r="B114" s="30" t="s">
        <v>1804</v>
      </c>
      <c r="C114" s="30" t="s">
        <v>1334</v>
      </c>
      <c r="D114" s="13">
        <v>164</v>
      </c>
      <c r="E114" s="14">
        <v>8.8699999999999992</v>
      </c>
      <c r="F114" s="15">
        <v>3.5999999999999999E-3</v>
      </c>
      <c r="G114" s="15"/>
    </row>
    <row r="115" spans="1:7" x14ac:dyDescent="0.25">
      <c r="A115" s="12" t="s">
        <v>2440</v>
      </c>
      <c r="B115" s="30" t="s">
        <v>2441</v>
      </c>
      <c r="C115" s="30" t="s">
        <v>1334</v>
      </c>
      <c r="D115" s="13">
        <v>364</v>
      </c>
      <c r="E115" s="14">
        <v>8.83</v>
      </c>
      <c r="F115" s="15">
        <v>3.5999999999999999E-3</v>
      </c>
      <c r="G115" s="15"/>
    </row>
    <row r="116" spans="1:7" x14ac:dyDescent="0.25">
      <c r="A116" s="12" t="s">
        <v>2442</v>
      </c>
      <c r="B116" s="30" t="s">
        <v>2443</v>
      </c>
      <c r="C116" s="30" t="s">
        <v>1266</v>
      </c>
      <c r="D116" s="13">
        <v>2999</v>
      </c>
      <c r="E116" s="14">
        <v>8.77</v>
      </c>
      <c r="F116" s="15">
        <v>3.5999999999999999E-3</v>
      </c>
      <c r="G116" s="15"/>
    </row>
    <row r="117" spans="1:7" x14ac:dyDescent="0.25">
      <c r="A117" s="12" t="s">
        <v>1994</v>
      </c>
      <c r="B117" s="30" t="s">
        <v>1995</v>
      </c>
      <c r="C117" s="30" t="s">
        <v>1280</v>
      </c>
      <c r="D117" s="13">
        <v>1035</v>
      </c>
      <c r="E117" s="14">
        <v>8.33</v>
      </c>
      <c r="F117" s="15">
        <v>3.3999999999999998E-3</v>
      </c>
      <c r="G117" s="15"/>
    </row>
    <row r="118" spans="1:7" x14ac:dyDescent="0.25">
      <c r="A118" s="12" t="s">
        <v>2444</v>
      </c>
      <c r="B118" s="30" t="s">
        <v>2445</v>
      </c>
      <c r="C118" s="30" t="s">
        <v>1906</v>
      </c>
      <c r="D118" s="13">
        <v>614</v>
      </c>
      <c r="E118" s="14">
        <v>8.31</v>
      </c>
      <c r="F118" s="15">
        <v>3.3999999999999998E-3</v>
      </c>
      <c r="G118" s="15"/>
    </row>
    <row r="119" spans="1:7" x14ac:dyDescent="0.25">
      <c r="A119" s="12" t="s">
        <v>2446</v>
      </c>
      <c r="B119" s="30" t="s">
        <v>2447</v>
      </c>
      <c r="C119" s="30" t="s">
        <v>1280</v>
      </c>
      <c r="D119" s="13">
        <v>2792</v>
      </c>
      <c r="E119" s="14">
        <v>8.2799999999999994</v>
      </c>
      <c r="F119" s="15">
        <v>3.3999999999999998E-3</v>
      </c>
      <c r="G119" s="15"/>
    </row>
    <row r="120" spans="1:7" x14ac:dyDescent="0.25">
      <c r="A120" s="12" t="s">
        <v>2448</v>
      </c>
      <c r="B120" s="30" t="s">
        <v>2449</v>
      </c>
      <c r="C120" s="30" t="s">
        <v>1237</v>
      </c>
      <c r="D120" s="13">
        <v>1070</v>
      </c>
      <c r="E120" s="14">
        <v>8.24</v>
      </c>
      <c r="F120" s="15">
        <v>3.3E-3</v>
      </c>
      <c r="G120" s="15"/>
    </row>
    <row r="121" spans="1:7" x14ac:dyDescent="0.25">
      <c r="A121" s="12" t="s">
        <v>2450</v>
      </c>
      <c r="B121" s="30" t="s">
        <v>2451</v>
      </c>
      <c r="C121" s="30" t="s">
        <v>1280</v>
      </c>
      <c r="D121" s="13">
        <v>1990</v>
      </c>
      <c r="E121" s="14">
        <v>8.1999999999999993</v>
      </c>
      <c r="F121" s="15">
        <v>3.3E-3</v>
      </c>
      <c r="G121" s="15"/>
    </row>
    <row r="122" spans="1:7" x14ac:dyDescent="0.25">
      <c r="A122" s="12" t="s">
        <v>2452</v>
      </c>
      <c r="B122" s="30" t="s">
        <v>2453</v>
      </c>
      <c r="C122" s="30" t="s">
        <v>1266</v>
      </c>
      <c r="D122" s="13">
        <v>658</v>
      </c>
      <c r="E122" s="14">
        <v>8.16</v>
      </c>
      <c r="F122" s="15">
        <v>3.3E-3</v>
      </c>
      <c r="G122" s="15"/>
    </row>
    <row r="123" spans="1:7" x14ac:dyDescent="0.25">
      <c r="A123" s="12" t="s">
        <v>2454</v>
      </c>
      <c r="B123" s="30" t="s">
        <v>2455</v>
      </c>
      <c r="C123" s="30" t="s">
        <v>1449</v>
      </c>
      <c r="D123" s="13">
        <v>4761</v>
      </c>
      <c r="E123" s="14">
        <v>8.16</v>
      </c>
      <c r="F123" s="15">
        <v>3.3E-3</v>
      </c>
      <c r="G123" s="15"/>
    </row>
    <row r="124" spans="1:7" x14ac:dyDescent="0.25">
      <c r="A124" s="12" t="s">
        <v>1480</v>
      </c>
      <c r="B124" s="30" t="s">
        <v>1481</v>
      </c>
      <c r="C124" s="30" t="s">
        <v>1442</v>
      </c>
      <c r="D124" s="13">
        <v>1988</v>
      </c>
      <c r="E124" s="14">
        <v>8.16</v>
      </c>
      <c r="F124" s="15">
        <v>3.3E-3</v>
      </c>
      <c r="G124" s="15"/>
    </row>
    <row r="125" spans="1:7" x14ac:dyDescent="0.25">
      <c r="A125" s="12" t="s">
        <v>2456</v>
      </c>
      <c r="B125" s="30" t="s">
        <v>2457</v>
      </c>
      <c r="C125" s="30" t="s">
        <v>1319</v>
      </c>
      <c r="D125" s="13">
        <v>1986</v>
      </c>
      <c r="E125" s="14">
        <v>8.14</v>
      </c>
      <c r="F125" s="15">
        <v>3.3E-3</v>
      </c>
      <c r="G125" s="15"/>
    </row>
    <row r="126" spans="1:7" x14ac:dyDescent="0.25">
      <c r="A126" s="12" t="s">
        <v>2458</v>
      </c>
      <c r="B126" s="30" t="s">
        <v>2459</v>
      </c>
      <c r="C126" s="30" t="s">
        <v>1208</v>
      </c>
      <c r="D126" s="13">
        <v>286</v>
      </c>
      <c r="E126" s="14">
        <v>8.06</v>
      </c>
      <c r="F126" s="15">
        <v>3.3E-3</v>
      </c>
      <c r="G126" s="15"/>
    </row>
    <row r="127" spans="1:7" x14ac:dyDescent="0.25">
      <c r="A127" s="12" t="s">
        <v>2460</v>
      </c>
      <c r="B127" s="30" t="s">
        <v>2461</v>
      </c>
      <c r="C127" s="30" t="s">
        <v>1160</v>
      </c>
      <c r="D127" s="13">
        <v>8788</v>
      </c>
      <c r="E127" s="14">
        <v>8.0500000000000007</v>
      </c>
      <c r="F127" s="15">
        <v>3.3E-3</v>
      </c>
      <c r="G127" s="15"/>
    </row>
    <row r="128" spans="1:7" x14ac:dyDescent="0.25">
      <c r="A128" s="12" t="s">
        <v>1941</v>
      </c>
      <c r="B128" s="30" t="s">
        <v>1942</v>
      </c>
      <c r="C128" s="30" t="s">
        <v>1266</v>
      </c>
      <c r="D128" s="13">
        <v>1037</v>
      </c>
      <c r="E128" s="14">
        <v>8.01</v>
      </c>
      <c r="F128" s="15">
        <v>3.2000000000000002E-3</v>
      </c>
      <c r="G128" s="15"/>
    </row>
    <row r="129" spans="1:7" x14ac:dyDescent="0.25">
      <c r="A129" s="12" t="s">
        <v>2462</v>
      </c>
      <c r="B129" s="30" t="s">
        <v>2463</v>
      </c>
      <c r="C129" s="30" t="s">
        <v>1157</v>
      </c>
      <c r="D129" s="13">
        <v>1869</v>
      </c>
      <c r="E129" s="14">
        <v>7.93</v>
      </c>
      <c r="F129" s="15">
        <v>3.2000000000000002E-3</v>
      </c>
      <c r="G129" s="15"/>
    </row>
    <row r="130" spans="1:7" x14ac:dyDescent="0.25">
      <c r="A130" s="12" t="s">
        <v>2004</v>
      </c>
      <c r="B130" s="30" t="s">
        <v>2005</v>
      </c>
      <c r="C130" s="30" t="s">
        <v>1266</v>
      </c>
      <c r="D130" s="13">
        <v>101</v>
      </c>
      <c r="E130" s="14">
        <v>7.93</v>
      </c>
      <c r="F130" s="15">
        <v>3.2000000000000002E-3</v>
      </c>
      <c r="G130" s="15"/>
    </row>
    <row r="131" spans="1:7" x14ac:dyDescent="0.25">
      <c r="A131" s="12" t="s">
        <v>2464</v>
      </c>
      <c r="B131" s="30" t="s">
        <v>2465</v>
      </c>
      <c r="C131" s="30" t="s">
        <v>1356</v>
      </c>
      <c r="D131" s="13">
        <v>1157</v>
      </c>
      <c r="E131" s="14">
        <v>7.86</v>
      </c>
      <c r="F131" s="15">
        <v>3.2000000000000002E-3</v>
      </c>
      <c r="G131" s="15"/>
    </row>
    <row r="132" spans="1:7" x14ac:dyDescent="0.25">
      <c r="A132" s="12" t="s">
        <v>2035</v>
      </c>
      <c r="B132" s="30" t="s">
        <v>2036</v>
      </c>
      <c r="C132" s="30" t="s">
        <v>1442</v>
      </c>
      <c r="D132" s="13">
        <v>1219</v>
      </c>
      <c r="E132" s="14">
        <v>7.85</v>
      </c>
      <c r="F132" s="15">
        <v>3.2000000000000002E-3</v>
      </c>
      <c r="G132" s="15"/>
    </row>
    <row r="133" spans="1:7" x14ac:dyDescent="0.25">
      <c r="A133" s="12" t="s">
        <v>2466</v>
      </c>
      <c r="B133" s="30" t="s">
        <v>2467</v>
      </c>
      <c r="C133" s="30" t="s">
        <v>1449</v>
      </c>
      <c r="D133" s="13">
        <v>1813</v>
      </c>
      <c r="E133" s="14">
        <v>7.84</v>
      </c>
      <c r="F133" s="15">
        <v>3.2000000000000002E-3</v>
      </c>
      <c r="G133" s="15"/>
    </row>
    <row r="134" spans="1:7" x14ac:dyDescent="0.25">
      <c r="A134" s="12" t="s">
        <v>2256</v>
      </c>
      <c r="B134" s="30" t="s">
        <v>2257</v>
      </c>
      <c r="C134" s="30" t="s">
        <v>1183</v>
      </c>
      <c r="D134" s="13">
        <v>416</v>
      </c>
      <c r="E134" s="14">
        <v>7.74</v>
      </c>
      <c r="F134" s="15">
        <v>3.0999999999999999E-3</v>
      </c>
      <c r="G134" s="15"/>
    </row>
    <row r="135" spans="1:7" x14ac:dyDescent="0.25">
      <c r="A135" s="12" t="s">
        <v>2468</v>
      </c>
      <c r="B135" s="30" t="s">
        <v>2469</v>
      </c>
      <c r="C135" s="30" t="s">
        <v>1301</v>
      </c>
      <c r="D135" s="13">
        <v>2185</v>
      </c>
      <c r="E135" s="14">
        <v>7.69</v>
      </c>
      <c r="F135" s="15">
        <v>3.0999999999999999E-3</v>
      </c>
      <c r="G135" s="15"/>
    </row>
    <row r="136" spans="1:7" x14ac:dyDescent="0.25">
      <c r="A136" s="12" t="s">
        <v>2470</v>
      </c>
      <c r="B136" s="30" t="s">
        <v>2471</v>
      </c>
      <c r="C136" s="30" t="s">
        <v>1246</v>
      </c>
      <c r="D136" s="13">
        <v>616</v>
      </c>
      <c r="E136" s="14">
        <v>7.64</v>
      </c>
      <c r="F136" s="15">
        <v>3.0999999999999999E-3</v>
      </c>
      <c r="G136" s="15"/>
    </row>
    <row r="137" spans="1:7" x14ac:dyDescent="0.25">
      <c r="A137" s="12" t="s">
        <v>2472</v>
      </c>
      <c r="B137" s="30" t="s">
        <v>2473</v>
      </c>
      <c r="C137" s="30" t="s">
        <v>1356</v>
      </c>
      <c r="D137" s="13">
        <v>3002</v>
      </c>
      <c r="E137" s="14">
        <v>7.55</v>
      </c>
      <c r="F137" s="15">
        <v>3.0999999999999999E-3</v>
      </c>
      <c r="G137" s="15"/>
    </row>
    <row r="138" spans="1:7" x14ac:dyDescent="0.25">
      <c r="A138" s="12" t="s">
        <v>1350</v>
      </c>
      <c r="B138" s="30" t="s">
        <v>1351</v>
      </c>
      <c r="C138" s="30" t="s">
        <v>1319</v>
      </c>
      <c r="D138" s="13">
        <v>443</v>
      </c>
      <c r="E138" s="14">
        <v>7.43</v>
      </c>
      <c r="F138" s="15">
        <v>3.0000000000000001E-3</v>
      </c>
      <c r="G138" s="15"/>
    </row>
    <row r="139" spans="1:7" x14ac:dyDescent="0.25">
      <c r="A139" s="12" t="s">
        <v>2474</v>
      </c>
      <c r="B139" s="30" t="s">
        <v>2475</v>
      </c>
      <c r="C139" s="30" t="s">
        <v>1160</v>
      </c>
      <c r="D139" s="13">
        <v>455</v>
      </c>
      <c r="E139" s="14">
        <v>7.27</v>
      </c>
      <c r="F139" s="15">
        <v>2.8999999999999998E-3</v>
      </c>
      <c r="G139" s="15"/>
    </row>
    <row r="140" spans="1:7" x14ac:dyDescent="0.25">
      <c r="A140" s="12" t="s">
        <v>2240</v>
      </c>
      <c r="B140" s="30" t="s">
        <v>2241</v>
      </c>
      <c r="C140" s="30" t="s">
        <v>1246</v>
      </c>
      <c r="D140" s="13">
        <v>1502</v>
      </c>
      <c r="E140" s="14">
        <v>7.25</v>
      </c>
      <c r="F140" s="15">
        <v>2.8999999999999998E-3</v>
      </c>
      <c r="G140" s="15"/>
    </row>
    <row r="141" spans="1:7" x14ac:dyDescent="0.25">
      <c r="A141" s="12" t="s">
        <v>2476</v>
      </c>
      <c r="B141" s="30" t="s">
        <v>2477</v>
      </c>
      <c r="C141" s="30" t="s">
        <v>1243</v>
      </c>
      <c r="D141" s="13">
        <v>952</v>
      </c>
      <c r="E141" s="14">
        <v>7.23</v>
      </c>
      <c r="F141" s="15">
        <v>2.8999999999999998E-3</v>
      </c>
      <c r="G141" s="15"/>
    </row>
    <row r="142" spans="1:7" x14ac:dyDescent="0.25">
      <c r="A142" s="12" t="s">
        <v>2478</v>
      </c>
      <c r="B142" s="30" t="s">
        <v>2479</v>
      </c>
      <c r="C142" s="30" t="s">
        <v>1243</v>
      </c>
      <c r="D142" s="13">
        <v>1322</v>
      </c>
      <c r="E142" s="14">
        <v>7.21</v>
      </c>
      <c r="F142" s="15">
        <v>2.8999999999999998E-3</v>
      </c>
      <c r="G142" s="15"/>
    </row>
    <row r="143" spans="1:7" x14ac:dyDescent="0.25">
      <c r="A143" s="12" t="s">
        <v>2480</v>
      </c>
      <c r="B143" s="30" t="s">
        <v>2481</v>
      </c>
      <c r="C143" s="30" t="s">
        <v>1203</v>
      </c>
      <c r="D143" s="13">
        <v>4681</v>
      </c>
      <c r="E143" s="14">
        <v>7.16</v>
      </c>
      <c r="F143" s="15">
        <v>2.8999999999999998E-3</v>
      </c>
      <c r="G143" s="15"/>
    </row>
    <row r="144" spans="1:7" x14ac:dyDescent="0.25">
      <c r="A144" s="12" t="s">
        <v>2482</v>
      </c>
      <c r="B144" s="30" t="s">
        <v>2483</v>
      </c>
      <c r="C144" s="30" t="s">
        <v>1183</v>
      </c>
      <c r="D144" s="13">
        <v>324</v>
      </c>
      <c r="E144" s="14">
        <v>7.15</v>
      </c>
      <c r="F144" s="15">
        <v>2.8999999999999998E-3</v>
      </c>
      <c r="G144" s="15"/>
    </row>
    <row r="145" spans="1:7" x14ac:dyDescent="0.25">
      <c r="A145" s="12" t="s">
        <v>2224</v>
      </c>
      <c r="B145" s="30" t="s">
        <v>2225</v>
      </c>
      <c r="C145" s="30" t="s">
        <v>1259</v>
      </c>
      <c r="D145" s="13">
        <v>493</v>
      </c>
      <c r="E145" s="14">
        <v>7.1</v>
      </c>
      <c r="F145" s="15">
        <v>2.8999999999999998E-3</v>
      </c>
      <c r="G145" s="15"/>
    </row>
    <row r="146" spans="1:7" x14ac:dyDescent="0.25">
      <c r="A146" s="12" t="s">
        <v>2484</v>
      </c>
      <c r="B146" s="30" t="s">
        <v>2485</v>
      </c>
      <c r="C146" s="30" t="s">
        <v>1243</v>
      </c>
      <c r="D146" s="13">
        <v>776</v>
      </c>
      <c r="E146" s="14">
        <v>7.06</v>
      </c>
      <c r="F146" s="15">
        <v>2.8999999999999998E-3</v>
      </c>
      <c r="G146" s="15"/>
    </row>
    <row r="147" spans="1:7" x14ac:dyDescent="0.25">
      <c r="A147" s="12" t="s">
        <v>2486</v>
      </c>
      <c r="B147" s="30" t="s">
        <v>2487</v>
      </c>
      <c r="C147" s="30" t="s">
        <v>1249</v>
      </c>
      <c r="D147" s="13">
        <v>1286</v>
      </c>
      <c r="E147" s="14">
        <v>6.99</v>
      </c>
      <c r="F147" s="15">
        <v>2.8E-3</v>
      </c>
      <c r="G147" s="15"/>
    </row>
    <row r="148" spans="1:7" x14ac:dyDescent="0.25">
      <c r="A148" s="12" t="s">
        <v>2226</v>
      </c>
      <c r="B148" s="30" t="s">
        <v>2227</v>
      </c>
      <c r="C148" s="30" t="s">
        <v>1198</v>
      </c>
      <c r="D148" s="13">
        <v>994</v>
      </c>
      <c r="E148" s="14">
        <v>6.92</v>
      </c>
      <c r="F148" s="15">
        <v>2.8E-3</v>
      </c>
      <c r="G148" s="15"/>
    </row>
    <row r="149" spans="1:7" x14ac:dyDescent="0.25">
      <c r="A149" s="12" t="s">
        <v>2488</v>
      </c>
      <c r="B149" s="30" t="s">
        <v>2489</v>
      </c>
      <c r="C149" s="30" t="s">
        <v>1266</v>
      </c>
      <c r="D149" s="13">
        <v>1153</v>
      </c>
      <c r="E149" s="14">
        <v>6.89</v>
      </c>
      <c r="F149" s="15">
        <v>2.8E-3</v>
      </c>
      <c r="G149" s="15"/>
    </row>
    <row r="150" spans="1:7" x14ac:dyDescent="0.25">
      <c r="A150" s="12" t="s">
        <v>1971</v>
      </c>
      <c r="B150" s="30" t="s">
        <v>1972</v>
      </c>
      <c r="C150" s="30" t="s">
        <v>1449</v>
      </c>
      <c r="D150" s="13">
        <v>1952</v>
      </c>
      <c r="E150" s="14">
        <v>6.86</v>
      </c>
      <c r="F150" s="15">
        <v>2.8E-3</v>
      </c>
      <c r="G150" s="15"/>
    </row>
    <row r="151" spans="1:7" x14ac:dyDescent="0.25">
      <c r="A151" s="12" t="s">
        <v>2490</v>
      </c>
      <c r="B151" s="30" t="s">
        <v>2491</v>
      </c>
      <c r="C151" s="30" t="s">
        <v>1243</v>
      </c>
      <c r="D151" s="13">
        <v>138</v>
      </c>
      <c r="E151" s="14">
        <v>6.83</v>
      </c>
      <c r="F151" s="15">
        <v>2.8E-3</v>
      </c>
      <c r="G151" s="15"/>
    </row>
    <row r="152" spans="1:7" x14ac:dyDescent="0.25">
      <c r="A152" s="12" t="s">
        <v>2492</v>
      </c>
      <c r="B152" s="30" t="s">
        <v>2493</v>
      </c>
      <c r="C152" s="30" t="s">
        <v>1280</v>
      </c>
      <c r="D152" s="13">
        <v>902</v>
      </c>
      <c r="E152" s="14">
        <v>6.83</v>
      </c>
      <c r="F152" s="15">
        <v>2.8E-3</v>
      </c>
      <c r="G152" s="15"/>
    </row>
    <row r="153" spans="1:7" x14ac:dyDescent="0.25">
      <c r="A153" s="12" t="s">
        <v>2494</v>
      </c>
      <c r="B153" s="30" t="s">
        <v>2495</v>
      </c>
      <c r="C153" s="30" t="s">
        <v>1237</v>
      </c>
      <c r="D153" s="13">
        <v>6936</v>
      </c>
      <c r="E153" s="14">
        <v>6.82</v>
      </c>
      <c r="F153" s="15">
        <v>2.8E-3</v>
      </c>
      <c r="G153" s="15"/>
    </row>
    <row r="154" spans="1:7" x14ac:dyDescent="0.25">
      <c r="A154" s="12" t="s">
        <v>2496</v>
      </c>
      <c r="B154" s="30" t="s">
        <v>2497</v>
      </c>
      <c r="C154" s="30" t="s">
        <v>1198</v>
      </c>
      <c r="D154" s="13">
        <v>6092</v>
      </c>
      <c r="E154" s="14">
        <v>6.81</v>
      </c>
      <c r="F154" s="15">
        <v>2.8E-3</v>
      </c>
      <c r="G154" s="15"/>
    </row>
    <row r="155" spans="1:7" x14ac:dyDescent="0.25">
      <c r="A155" s="12" t="s">
        <v>2498</v>
      </c>
      <c r="B155" s="30" t="s">
        <v>2499</v>
      </c>
      <c r="C155" s="30" t="s">
        <v>1439</v>
      </c>
      <c r="D155" s="13">
        <v>4704</v>
      </c>
      <c r="E155" s="14">
        <v>6.79</v>
      </c>
      <c r="F155" s="15">
        <v>2.8E-3</v>
      </c>
      <c r="G155" s="15"/>
    </row>
    <row r="156" spans="1:7" x14ac:dyDescent="0.25">
      <c r="A156" s="12" t="s">
        <v>2500</v>
      </c>
      <c r="B156" s="30" t="s">
        <v>2501</v>
      </c>
      <c r="C156" s="30" t="s">
        <v>1439</v>
      </c>
      <c r="D156" s="13">
        <v>1750</v>
      </c>
      <c r="E156" s="14">
        <v>6.76</v>
      </c>
      <c r="F156" s="15">
        <v>2.7000000000000001E-3</v>
      </c>
      <c r="G156" s="15"/>
    </row>
    <row r="157" spans="1:7" x14ac:dyDescent="0.25">
      <c r="A157" s="12" t="s">
        <v>2502</v>
      </c>
      <c r="B157" s="30" t="s">
        <v>2503</v>
      </c>
      <c r="C157" s="30" t="s">
        <v>1356</v>
      </c>
      <c r="D157" s="13">
        <v>133</v>
      </c>
      <c r="E157" s="14">
        <v>6.62</v>
      </c>
      <c r="F157" s="15">
        <v>2.7000000000000001E-3</v>
      </c>
      <c r="G157" s="15"/>
    </row>
    <row r="158" spans="1:7" x14ac:dyDescent="0.25">
      <c r="A158" s="12" t="s">
        <v>2504</v>
      </c>
      <c r="B158" s="30" t="s">
        <v>2505</v>
      </c>
      <c r="C158" s="30" t="s">
        <v>1259</v>
      </c>
      <c r="D158" s="13">
        <v>1729</v>
      </c>
      <c r="E158" s="14">
        <v>6.61</v>
      </c>
      <c r="F158" s="15">
        <v>2.7000000000000001E-3</v>
      </c>
      <c r="G158" s="15"/>
    </row>
    <row r="159" spans="1:7" x14ac:dyDescent="0.25">
      <c r="A159" s="12" t="s">
        <v>2236</v>
      </c>
      <c r="B159" s="30" t="s">
        <v>2237</v>
      </c>
      <c r="C159" s="30" t="s">
        <v>1906</v>
      </c>
      <c r="D159" s="13">
        <v>982</v>
      </c>
      <c r="E159" s="14">
        <v>6.59</v>
      </c>
      <c r="F159" s="15">
        <v>2.7000000000000001E-3</v>
      </c>
      <c r="G159" s="15"/>
    </row>
    <row r="160" spans="1:7" x14ac:dyDescent="0.25">
      <c r="A160" s="12" t="s">
        <v>2506</v>
      </c>
      <c r="B160" s="30" t="s">
        <v>2507</v>
      </c>
      <c r="C160" s="30" t="s">
        <v>1266</v>
      </c>
      <c r="D160" s="13">
        <v>337</v>
      </c>
      <c r="E160" s="14">
        <v>6.58</v>
      </c>
      <c r="F160" s="15">
        <v>2.7000000000000001E-3</v>
      </c>
      <c r="G160" s="15"/>
    </row>
    <row r="161" spans="1:7" x14ac:dyDescent="0.25">
      <c r="A161" s="12" t="s">
        <v>1992</v>
      </c>
      <c r="B161" s="30" t="s">
        <v>1993</v>
      </c>
      <c r="C161" s="30" t="s">
        <v>1356</v>
      </c>
      <c r="D161" s="13">
        <v>1267</v>
      </c>
      <c r="E161" s="14">
        <v>6.44</v>
      </c>
      <c r="F161" s="15">
        <v>2.5999999999999999E-3</v>
      </c>
      <c r="G161" s="15"/>
    </row>
    <row r="162" spans="1:7" x14ac:dyDescent="0.25">
      <c r="A162" s="12" t="s">
        <v>2508</v>
      </c>
      <c r="B162" s="30" t="s">
        <v>2509</v>
      </c>
      <c r="C162" s="30" t="s">
        <v>1442</v>
      </c>
      <c r="D162" s="13">
        <v>13616</v>
      </c>
      <c r="E162" s="14">
        <v>6.42</v>
      </c>
      <c r="F162" s="15">
        <v>2.5999999999999999E-3</v>
      </c>
      <c r="G162" s="15"/>
    </row>
    <row r="163" spans="1:7" x14ac:dyDescent="0.25">
      <c r="A163" s="12" t="s">
        <v>2510</v>
      </c>
      <c r="B163" s="30" t="s">
        <v>2511</v>
      </c>
      <c r="C163" s="30" t="s">
        <v>1198</v>
      </c>
      <c r="D163" s="13">
        <v>1993</v>
      </c>
      <c r="E163" s="14">
        <v>6.37</v>
      </c>
      <c r="F163" s="15">
        <v>2.5999999999999999E-3</v>
      </c>
      <c r="G163" s="15"/>
    </row>
    <row r="164" spans="1:7" x14ac:dyDescent="0.25">
      <c r="A164" s="12" t="s">
        <v>2512</v>
      </c>
      <c r="B164" s="30" t="s">
        <v>2513</v>
      </c>
      <c r="C164" s="30" t="s">
        <v>1280</v>
      </c>
      <c r="D164" s="13">
        <v>1148</v>
      </c>
      <c r="E164" s="14">
        <v>6.32</v>
      </c>
      <c r="F164" s="15">
        <v>2.5999999999999999E-3</v>
      </c>
      <c r="G164" s="15"/>
    </row>
    <row r="165" spans="1:7" x14ac:dyDescent="0.25">
      <c r="A165" s="12" t="s">
        <v>1968</v>
      </c>
      <c r="B165" s="30" t="s">
        <v>1969</v>
      </c>
      <c r="C165" s="30" t="s">
        <v>1970</v>
      </c>
      <c r="D165" s="13">
        <v>197</v>
      </c>
      <c r="E165" s="14">
        <v>6.3</v>
      </c>
      <c r="F165" s="15">
        <v>2.5999999999999999E-3</v>
      </c>
      <c r="G165" s="15"/>
    </row>
    <row r="166" spans="1:7" x14ac:dyDescent="0.25">
      <c r="A166" s="12" t="s">
        <v>2514</v>
      </c>
      <c r="B166" s="30" t="s">
        <v>2515</v>
      </c>
      <c r="C166" s="30" t="s">
        <v>1249</v>
      </c>
      <c r="D166" s="13">
        <v>1232</v>
      </c>
      <c r="E166" s="14">
        <v>6.3</v>
      </c>
      <c r="F166" s="15">
        <v>2.5999999999999999E-3</v>
      </c>
      <c r="G166" s="15"/>
    </row>
    <row r="167" spans="1:7" x14ac:dyDescent="0.25">
      <c r="A167" s="12" t="s">
        <v>2516</v>
      </c>
      <c r="B167" s="30" t="s">
        <v>2517</v>
      </c>
      <c r="C167" s="30" t="s">
        <v>1280</v>
      </c>
      <c r="D167" s="13">
        <v>181</v>
      </c>
      <c r="E167" s="14">
        <v>6.27</v>
      </c>
      <c r="F167" s="15">
        <v>2.5000000000000001E-3</v>
      </c>
      <c r="G167" s="15"/>
    </row>
    <row r="168" spans="1:7" x14ac:dyDescent="0.25">
      <c r="A168" s="12" t="s">
        <v>2518</v>
      </c>
      <c r="B168" s="30" t="s">
        <v>2519</v>
      </c>
      <c r="C168" s="30" t="s">
        <v>1154</v>
      </c>
      <c r="D168" s="13">
        <v>9295</v>
      </c>
      <c r="E168" s="14">
        <v>6.26</v>
      </c>
      <c r="F168" s="15">
        <v>2.5000000000000001E-3</v>
      </c>
      <c r="G168" s="15"/>
    </row>
    <row r="169" spans="1:7" x14ac:dyDescent="0.25">
      <c r="A169" s="12" t="s">
        <v>2520</v>
      </c>
      <c r="B169" s="30" t="s">
        <v>2521</v>
      </c>
      <c r="C169" s="30" t="s">
        <v>1347</v>
      </c>
      <c r="D169" s="13">
        <v>825</v>
      </c>
      <c r="E169" s="14">
        <v>6.19</v>
      </c>
      <c r="F169" s="15">
        <v>2.5000000000000001E-3</v>
      </c>
      <c r="G169" s="15"/>
    </row>
    <row r="170" spans="1:7" x14ac:dyDescent="0.25">
      <c r="A170" s="12" t="s">
        <v>2522</v>
      </c>
      <c r="B170" s="30" t="s">
        <v>2523</v>
      </c>
      <c r="C170" s="30" t="s">
        <v>1356</v>
      </c>
      <c r="D170" s="13">
        <v>1230</v>
      </c>
      <c r="E170" s="14">
        <v>6.15</v>
      </c>
      <c r="F170" s="15">
        <v>2.5000000000000001E-3</v>
      </c>
      <c r="G170" s="15"/>
    </row>
    <row r="171" spans="1:7" x14ac:dyDescent="0.25">
      <c r="A171" s="12" t="s">
        <v>2524</v>
      </c>
      <c r="B171" s="30" t="s">
        <v>2525</v>
      </c>
      <c r="C171" s="30" t="s">
        <v>1249</v>
      </c>
      <c r="D171" s="13">
        <v>623</v>
      </c>
      <c r="E171" s="14">
        <v>6.14</v>
      </c>
      <c r="F171" s="15">
        <v>2.5000000000000001E-3</v>
      </c>
      <c r="G171" s="15"/>
    </row>
    <row r="172" spans="1:7" x14ac:dyDescent="0.25">
      <c r="A172" s="12" t="s">
        <v>2014</v>
      </c>
      <c r="B172" s="30" t="s">
        <v>2015</v>
      </c>
      <c r="C172" s="30" t="s">
        <v>1449</v>
      </c>
      <c r="D172" s="13">
        <v>2383</v>
      </c>
      <c r="E172" s="14">
        <v>6.11</v>
      </c>
      <c r="F172" s="15">
        <v>2.5000000000000001E-3</v>
      </c>
      <c r="G172" s="15"/>
    </row>
    <row r="173" spans="1:7" x14ac:dyDescent="0.25">
      <c r="A173" s="12" t="s">
        <v>2526</v>
      </c>
      <c r="B173" s="30" t="s">
        <v>2527</v>
      </c>
      <c r="C173" s="30" t="s">
        <v>1246</v>
      </c>
      <c r="D173" s="13">
        <v>704</v>
      </c>
      <c r="E173" s="14">
        <v>6.1</v>
      </c>
      <c r="F173" s="15">
        <v>2.5000000000000001E-3</v>
      </c>
      <c r="G173" s="15"/>
    </row>
    <row r="174" spans="1:7" x14ac:dyDescent="0.25">
      <c r="A174" s="12" t="s">
        <v>2528</v>
      </c>
      <c r="B174" s="30" t="s">
        <v>2529</v>
      </c>
      <c r="C174" s="30" t="s">
        <v>1356</v>
      </c>
      <c r="D174" s="13">
        <v>239</v>
      </c>
      <c r="E174" s="14">
        <v>6.06</v>
      </c>
      <c r="F174" s="15">
        <v>2.5000000000000001E-3</v>
      </c>
      <c r="G174" s="15"/>
    </row>
    <row r="175" spans="1:7" x14ac:dyDescent="0.25">
      <c r="A175" s="12" t="s">
        <v>2530</v>
      </c>
      <c r="B175" s="30" t="s">
        <v>2531</v>
      </c>
      <c r="C175" s="30" t="s">
        <v>1172</v>
      </c>
      <c r="D175" s="13">
        <v>11856</v>
      </c>
      <c r="E175" s="14">
        <v>5.99</v>
      </c>
      <c r="F175" s="15">
        <v>2.3999999999999998E-3</v>
      </c>
      <c r="G175" s="15"/>
    </row>
    <row r="176" spans="1:7" x14ac:dyDescent="0.25">
      <c r="A176" s="12" t="s">
        <v>2282</v>
      </c>
      <c r="B176" s="30" t="s">
        <v>2283</v>
      </c>
      <c r="C176" s="30" t="s">
        <v>1356</v>
      </c>
      <c r="D176" s="13">
        <v>386</v>
      </c>
      <c r="E176" s="14">
        <v>5.98</v>
      </c>
      <c r="F176" s="15">
        <v>2.3999999999999998E-3</v>
      </c>
      <c r="G176" s="15"/>
    </row>
    <row r="177" spans="1:7" x14ac:dyDescent="0.25">
      <c r="A177" s="12" t="s">
        <v>1922</v>
      </c>
      <c r="B177" s="30" t="s">
        <v>1923</v>
      </c>
      <c r="C177" s="30" t="s">
        <v>1237</v>
      </c>
      <c r="D177" s="13">
        <v>642</v>
      </c>
      <c r="E177" s="14">
        <v>5.97</v>
      </c>
      <c r="F177" s="15">
        <v>2.3999999999999998E-3</v>
      </c>
      <c r="G177" s="15"/>
    </row>
    <row r="178" spans="1:7" x14ac:dyDescent="0.25">
      <c r="A178" s="12" t="s">
        <v>2010</v>
      </c>
      <c r="B178" s="30" t="s">
        <v>2011</v>
      </c>
      <c r="C178" s="30" t="s">
        <v>1154</v>
      </c>
      <c r="D178" s="13">
        <v>1410</v>
      </c>
      <c r="E178" s="14">
        <v>5.9</v>
      </c>
      <c r="F178" s="15">
        <v>2.3999999999999998E-3</v>
      </c>
      <c r="G178" s="15"/>
    </row>
    <row r="179" spans="1:7" x14ac:dyDescent="0.25">
      <c r="A179" s="12" t="s">
        <v>1894</v>
      </c>
      <c r="B179" s="30" t="s">
        <v>1895</v>
      </c>
      <c r="C179" s="30" t="s">
        <v>1473</v>
      </c>
      <c r="D179" s="13">
        <v>1081</v>
      </c>
      <c r="E179" s="14">
        <v>5.9</v>
      </c>
      <c r="F179" s="15">
        <v>2.3999999999999998E-3</v>
      </c>
      <c r="G179" s="15"/>
    </row>
    <row r="180" spans="1:7" x14ac:dyDescent="0.25">
      <c r="A180" s="12" t="s">
        <v>2532</v>
      </c>
      <c r="B180" s="30" t="s">
        <v>2533</v>
      </c>
      <c r="C180" s="30" t="s">
        <v>1449</v>
      </c>
      <c r="D180" s="13">
        <v>1163</v>
      </c>
      <c r="E180" s="14">
        <v>5.84</v>
      </c>
      <c r="F180" s="15">
        <v>2.3999999999999998E-3</v>
      </c>
      <c r="G180" s="15"/>
    </row>
    <row r="181" spans="1:7" x14ac:dyDescent="0.25">
      <c r="A181" s="12" t="s">
        <v>2534</v>
      </c>
      <c r="B181" s="30" t="s">
        <v>2535</v>
      </c>
      <c r="C181" s="30" t="s">
        <v>1970</v>
      </c>
      <c r="D181" s="13">
        <v>1104</v>
      </c>
      <c r="E181" s="14">
        <v>5.77</v>
      </c>
      <c r="F181" s="15">
        <v>2.3E-3</v>
      </c>
      <c r="G181" s="15"/>
    </row>
    <row r="182" spans="1:7" x14ac:dyDescent="0.25">
      <c r="A182" s="12" t="s">
        <v>2536</v>
      </c>
      <c r="B182" s="30" t="s">
        <v>2537</v>
      </c>
      <c r="C182" s="30" t="s">
        <v>1356</v>
      </c>
      <c r="D182" s="13">
        <v>875</v>
      </c>
      <c r="E182" s="14">
        <v>5.68</v>
      </c>
      <c r="F182" s="15">
        <v>2.3E-3</v>
      </c>
      <c r="G182" s="15"/>
    </row>
    <row r="183" spans="1:7" x14ac:dyDescent="0.25">
      <c r="A183" s="12" t="s">
        <v>2538</v>
      </c>
      <c r="B183" s="30" t="s">
        <v>2539</v>
      </c>
      <c r="C183" s="30" t="s">
        <v>1154</v>
      </c>
      <c r="D183" s="13">
        <v>13072</v>
      </c>
      <c r="E183" s="14">
        <v>5.66</v>
      </c>
      <c r="F183" s="15">
        <v>2.3E-3</v>
      </c>
      <c r="G183" s="15"/>
    </row>
    <row r="184" spans="1:7" x14ac:dyDescent="0.25">
      <c r="A184" s="12" t="s">
        <v>2540</v>
      </c>
      <c r="B184" s="30" t="s">
        <v>2541</v>
      </c>
      <c r="C184" s="30" t="s">
        <v>1280</v>
      </c>
      <c r="D184" s="13">
        <v>294</v>
      </c>
      <c r="E184" s="14">
        <v>5.61</v>
      </c>
      <c r="F184" s="15">
        <v>2.3E-3</v>
      </c>
      <c r="G184" s="15"/>
    </row>
    <row r="185" spans="1:7" x14ac:dyDescent="0.25">
      <c r="A185" s="12" t="s">
        <v>1374</v>
      </c>
      <c r="B185" s="30" t="s">
        <v>1375</v>
      </c>
      <c r="C185" s="30" t="s">
        <v>1259</v>
      </c>
      <c r="D185" s="13">
        <v>2143</v>
      </c>
      <c r="E185" s="14">
        <v>5.55</v>
      </c>
      <c r="F185" s="15">
        <v>2.2000000000000001E-3</v>
      </c>
      <c r="G185" s="15"/>
    </row>
    <row r="186" spans="1:7" x14ac:dyDescent="0.25">
      <c r="A186" s="12" t="s">
        <v>2542</v>
      </c>
      <c r="B186" s="30" t="s">
        <v>2543</v>
      </c>
      <c r="C186" s="30" t="s">
        <v>1484</v>
      </c>
      <c r="D186" s="13">
        <v>28608</v>
      </c>
      <c r="E186" s="14">
        <v>5.54</v>
      </c>
      <c r="F186" s="15">
        <v>2.2000000000000001E-3</v>
      </c>
      <c r="G186" s="15"/>
    </row>
    <row r="187" spans="1:7" x14ac:dyDescent="0.25">
      <c r="A187" s="12" t="s">
        <v>2250</v>
      </c>
      <c r="B187" s="30" t="s">
        <v>2251</v>
      </c>
      <c r="C187" s="30" t="s">
        <v>1208</v>
      </c>
      <c r="D187" s="13">
        <v>1210</v>
      </c>
      <c r="E187" s="14">
        <v>5.51</v>
      </c>
      <c r="F187" s="15">
        <v>2.2000000000000001E-3</v>
      </c>
      <c r="G187" s="15"/>
    </row>
    <row r="188" spans="1:7" x14ac:dyDescent="0.25">
      <c r="A188" s="12" t="s">
        <v>1801</v>
      </c>
      <c r="B188" s="30" t="s">
        <v>1802</v>
      </c>
      <c r="C188" s="30" t="s">
        <v>1347</v>
      </c>
      <c r="D188" s="13">
        <v>439</v>
      </c>
      <c r="E188" s="14">
        <v>5.49</v>
      </c>
      <c r="F188" s="15">
        <v>2.2000000000000001E-3</v>
      </c>
      <c r="G188" s="15"/>
    </row>
    <row r="189" spans="1:7" x14ac:dyDescent="0.25">
      <c r="A189" s="12" t="s">
        <v>2544</v>
      </c>
      <c r="B189" s="30" t="s">
        <v>2545</v>
      </c>
      <c r="C189" s="30" t="s">
        <v>1280</v>
      </c>
      <c r="D189" s="13">
        <v>726</v>
      </c>
      <c r="E189" s="14">
        <v>5.39</v>
      </c>
      <c r="F189" s="15">
        <v>2.2000000000000001E-3</v>
      </c>
      <c r="G189" s="15"/>
    </row>
    <row r="190" spans="1:7" x14ac:dyDescent="0.25">
      <c r="A190" s="12" t="s">
        <v>2284</v>
      </c>
      <c r="B190" s="30" t="s">
        <v>2285</v>
      </c>
      <c r="C190" s="30" t="s">
        <v>1319</v>
      </c>
      <c r="D190" s="13">
        <v>796</v>
      </c>
      <c r="E190" s="14">
        <v>5.38</v>
      </c>
      <c r="F190" s="15">
        <v>2.2000000000000001E-3</v>
      </c>
      <c r="G190" s="15"/>
    </row>
    <row r="191" spans="1:7" x14ac:dyDescent="0.25">
      <c r="A191" s="12" t="s">
        <v>2546</v>
      </c>
      <c r="B191" s="30" t="s">
        <v>2547</v>
      </c>
      <c r="C191" s="30" t="s">
        <v>2077</v>
      </c>
      <c r="D191" s="13">
        <v>24978</v>
      </c>
      <c r="E191" s="14">
        <v>5.37</v>
      </c>
      <c r="F191" s="15">
        <v>2.2000000000000001E-3</v>
      </c>
      <c r="G191" s="15"/>
    </row>
    <row r="192" spans="1:7" x14ac:dyDescent="0.25">
      <c r="A192" s="12" t="s">
        <v>2548</v>
      </c>
      <c r="B192" s="30" t="s">
        <v>2549</v>
      </c>
      <c r="C192" s="30" t="s">
        <v>2389</v>
      </c>
      <c r="D192" s="13">
        <v>1318</v>
      </c>
      <c r="E192" s="14">
        <v>5.36</v>
      </c>
      <c r="F192" s="15">
        <v>2.2000000000000001E-3</v>
      </c>
      <c r="G192" s="15"/>
    </row>
    <row r="193" spans="1:7" x14ac:dyDescent="0.25">
      <c r="A193" s="12" t="s">
        <v>2550</v>
      </c>
      <c r="B193" s="30" t="s">
        <v>2551</v>
      </c>
      <c r="C193" s="30" t="s">
        <v>1334</v>
      </c>
      <c r="D193" s="13">
        <v>1316</v>
      </c>
      <c r="E193" s="14">
        <v>5.35</v>
      </c>
      <c r="F193" s="15">
        <v>2.2000000000000001E-3</v>
      </c>
      <c r="G193" s="15"/>
    </row>
    <row r="194" spans="1:7" x14ac:dyDescent="0.25">
      <c r="A194" s="12" t="s">
        <v>2006</v>
      </c>
      <c r="B194" s="30" t="s">
        <v>2007</v>
      </c>
      <c r="C194" s="30" t="s">
        <v>1334</v>
      </c>
      <c r="D194" s="13">
        <v>1364</v>
      </c>
      <c r="E194" s="14">
        <v>5.27</v>
      </c>
      <c r="F194" s="15">
        <v>2.0999999999999999E-3</v>
      </c>
      <c r="G194" s="15"/>
    </row>
    <row r="195" spans="1:7" x14ac:dyDescent="0.25">
      <c r="A195" s="12" t="s">
        <v>2552</v>
      </c>
      <c r="B195" s="30" t="s">
        <v>2553</v>
      </c>
      <c r="C195" s="30" t="s">
        <v>1154</v>
      </c>
      <c r="D195" s="13">
        <v>10506</v>
      </c>
      <c r="E195" s="14">
        <v>5.26</v>
      </c>
      <c r="F195" s="15">
        <v>2.0999999999999999E-3</v>
      </c>
      <c r="G195" s="15"/>
    </row>
    <row r="196" spans="1:7" x14ac:dyDescent="0.25">
      <c r="A196" s="12" t="s">
        <v>2554</v>
      </c>
      <c r="B196" s="30" t="s">
        <v>2555</v>
      </c>
      <c r="C196" s="30" t="s">
        <v>1356</v>
      </c>
      <c r="D196" s="13">
        <v>3373</v>
      </c>
      <c r="E196" s="14">
        <v>5.2</v>
      </c>
      <c r="F196" s="15">
        <v>2.0999999999999999E-3</v>
      </c>
      <c r="G196" s="15"/>
    </row>
    <row r="197" spans="1:7" x14ac:dyDescent="0.25">
      <c r="A197" s="12" t="s">
        <v>2556</v>
      </c>
      <c r="B197" s="30" t="s">
        <v>2557</v>
      </c>
      <c r="C197" s="30" t="s">
        <v>1266</v>
      </c>
      <c r="D197" s="13">
        <v>695</v>
      </c>
      <c r="E197" s="14">
        <v>5.15</v>
      </c>
      <c r="F197" s="15">
        <v>2.0999999999999999E-3</v>
      </c>
      <c r="G197" s="15"/>
    </row>
    <row r="198" spans="1:7" x14ac:dyDescent="0.25">
      <c r="A198" s="12" t="s">
        <v>2558</v>
      </c>
      <c r="B198" s="30" t="s">
        <v>2559</v>
      </c>
      <c r="C198" s="30" t="s">
        <v>2560</v>
      </c>
      <c r="D198" s="13">
        <v>243</v>
      </c>
      <c r="E198" s="14">
        <v>5.12</v>
      </c>
      <c r="F198" s="15">
        <v>2.0999999999999999E-3</v>
      </c>
      <c r="G198" s="15"/>
    </row>
    <row r="199" spans="1:7" x14ac:dyDescent="0.25">
      <c r="A199" s="12" t="s">
        <v>2561</v>
      </c>
      <c r="B199" s="30" t="s">
        <v>2562</v>
      </c>
      <c r="C199" s="30" t="s">
        <v>1442</v>
      </c>
      <c r="D199" s="13">
        <v>1476</v>
      </c>
      <c r="E199" s="14">
        <v>5.09</v>
      </c>
      <c r="F199" s="15">
        <v>2.0999999999999999E-3</v>
      </c>
      <c r="G199" s="15"/>
    </row>
    <row r="200" spans="1:7" x14ac:dyDescent="0.25">
      <c r="A200" s="12" t="s">
        <v>2563</v>
      </c>
      <c r="B200" s="30" t="s">
        <v>2564</v>
      </c>
      <c r="C200" s="30" t="s">
        <v>1977</v>
      </c>
      <c r="D200" s="13">
        <v>1661</v>
      </c>
      <c r="E200" s="14">
        <v>5.0599999999999996</v>
      </c>
      <c r="F200" s="15">
        <v>2.0999999999999999E-3</v>
      </c>
      <c r="G200" s="15"/>
    </row>
    <row r="201" spans="1:7" x14ac:dyDescent="0.25">
      <c r="A201" s="12" t="s">
        <v>2565</v>
      </c>
      <c r="B201" s="30" t="s">
        <v>2566</v>
      </c>
      <c r="C201" s="30" t="s">
        <v>1154</v>
      </c>
      <c r="D201" s="13">
        <v>8795</v>
      </c>
      <c r="E201" s="14">
        <v>5</v>
      </c>
      <c r="F201" s="15">
        <v>2E-3</v>
      </c>
      <c r="G201" s="15"/>
    </row>
    <row r="202" spans="1:7" x14ac:dyDescent="0.25">
      <c r="A202" s="12" t="s">
        <v>2567</v>
      </c>
      <c r="B202" s="30" t="s">
        <v>2568</v>
      </c>
      <c r="C202" s="30" t="s">
        <v>1163</v>
      </c>
      <c r="D202" s="13">
        <v>794</v>
      </c>
      <c r="E202" s="14">
        <v>4.9800000000000004</v>
      </c>
      <c r="F202" s="15">
        <v>2E-3</v>
      </c>
      <c r="G202" s="15"/>
    </row>
    <row r="203" spans="1:7" x14ac:dyDescent="0.25">
      <c r="A203" s="12" t="s">
        <v>2569</v>
      </c>
      <c r="B203" s="30" t="s">
        <v>2570</v>
      </c>
      <c r="C203" s="30" t="s">
        <v>1356</v>
      </c>
      <c r="D203" s="13">
        <v>178</v>
      </c>
      <c r="E203" s="14">
        <v>4.9400000000000004</v>
      </c>
      <c r="F203" s="15">
        <v>2E-3</v>
      </c>
      <c r="G203" s="15"/>
    </row>
    <row r="204" spans="1:7" x14ac:dyDescent="0.25">
      <c r="A204" s="12" t="s">
        <v>2571</v>
      </c>
      <c r="B204" s="30" t="s">
        <v>2572</v>
      </c>
      <c r="C204" s="30" t="s">
        <v>1172</v>
      </c>
      <c r="D204" s="13">
        <v>1300</v>
      </c>
      <c r="E204" s="14">
        <v>4.82</v>
      </c>
      <c r="F204" s="15">
        <v>2E-3</v>
      </c>
      <c r="G204" s="15"/>
    </row>
    <row r="205" spans="1:7" x14ac:dyDescent="0.25">
      <c r="A205" s="12" t="s">
        <v>2573</v>
      </c>
      <c r="B205" s="30" t="s">
        <v>2574</v>
      </c>
      <c r="C205" s="30" t="s">
        <v>1356</v>
      </c>
      <c r="D205" s="13">
        <v>179</v>
      </c>
      <c r="E205" s="14">
        <v>4.78</v>
      </c>
      <c r="F205" s="15">
        <v>1.9E-3</v>
      </c>
      <c r="G205" s="15"/>
    </row>
    <row r="206" spans="1:7" x14ac:dyDescent="0.25">
      <c r="A206" s="12" t="s">
        <v>2575</v>
      </c>
      <c r="B206" s="30" t="s">
        <v>2576</v>
      </c>
      <c r="C206" s="30" t="s">
        <v>1473</v>
      </c>
      <c r="D206" s="13">
        <v>302</v>
      </c>
      <c r="E206" s="14">
        <v>4.75</v>
      </c>
      <c r="F206" s="15">
        <v>1.9E-3</v>
      </c>
      <c r="G206" s="15"/>
    </row>
    <row r="207" spans="1:7" x14ac:dyDescent="0.25">
      <c r="A207" s="12" t="s">
        <v>2577</v>
      </c>
      <c r="B207" s="30" t="s">
        <v>2578</v>
      </c>
      <c r="C207" s="30" t="s">
        <v>1172</v>
      </c>
      <c r="D207" s="13">
        <v>538</v>
      </c>
      <c r="E207" s="14">
        <v>4.6100000000000003</v>
      </c>
      <c r="F207" s="15">
        <v>1.9E-3</v>
      </c>
      <c r="G207" s="15"/>
    </row>
    <row r="208" spans="1:7" x14ac:dyDescent="0.25">
      <c r="A208" s="12" t="s">
        <v>2579</v>
      </c>
      <c r="B208" s="30" t="s">
        <v>2580</v>
      </c>
      <c r="C208" s="30" t="s">
        <v>1439</v>
      </c>
      <c r="D208" s="13">
        <v>21461</v>
      </c>
      <c r="E208" s="14">
        <v>4.58</v>
      </c>
      <c r="F208" s="15">
        <v>1.9E-3</v>
      </c>
      <c r="G208" s="15"/>
    </row>
    <row r="209" spans="1:7" x14ac:dyDescent="0.25">
      <c r="A209" s="12" t="s">
        <v>2581</v>
      </c>
      <c r="B209" s="30" t="s">
        <v>2582</v>
      </c>
      <c r="C209" s="30" t="s">
        <v>1970</v>
      </c>
      <c r="D209" s="13">
        <v>5975</v>
      </c>
      <c r="E209" s="14">
        <v>4.5599999999999996</v>
      </c>
      <c r="F209" s="15">
        <v>1.8E-3</v>
      </c>
      <c r="G209" s="15"/>
    </row>
    <row r="210" spans="1:7" x14ac:dyDescent="0.25">
      <c r="A210" s="12" t="s">
        <v>2583</v>
      </c>
      <c r="B210" s="30" t="s">
        <v>2584</v>
      </c>
      <c r="C210" s="30" t="s">
        <v>1280</v>
      </c>
      <c r="D210" s="13">
        <v>2257</v>
      </c>
      <c r="E210" s="14">
        <v>4.5599999999999996</v>
      </c>
      <c r="F210" s="15">
        <v>1.8E-3</v>
      </c>
      <c r="G210" s="15"/>
    </row>
    <row r="211" spans="1:7" x14ac:dyDescent="0.25">
      <c r="A211" s="12" t="s">
        <v>2024</v>
      </c>
      <c r="B211" s="30" t="s">
        <v>2025</v>
      </c>
      <c r="C211" s="30" t="s">
        <v>1266</v>
      </c>
      <c r="D211" s="13">
        <v>1992</v>
      </c>
      <c r="E211" s="14">
        <v>4.5199999999999996</v>
      </c>
      <c r="F211" s="15">
        <v>1.8E-3</v>
      </c>
      <c r="G211" s="15"/>
    </row>
    <row r="212" spans="1:7" x14ac:dyDescent="0.25">
      <c r="A212" s="12" t="s">
        <v>1914</v>
      </c>
      <c r="B212" s="30" t="s">
        <v>1915</v>
      </c>
      <c r="C212" s="30" t="s">
        <v>1243</v>
      </c>
      <c r="D212" s="13">
        <v>307</v>
      </c>
      <c r="E212" s="14">
        <v>4.5199999999999996</v>
      </c>
      <c r="F212" s="15">
        <v>1.8E-3</v>
      </c>
      <c r="G212" s="15"/>
    </row>
    <row r="213" spans="1:7" x14ac:dyDescent="0.25">
      <c r="A213" s="12" t="s">
        <v>2585</v>
      </c>
      <c r="B213" s="30" t="s">
        <v>2586</v>
      </c>
      <c r="C213" s="30" t="s">
        <v>1334</v>
      </c>
      <c r="D213" s="13">
        <v>305</v>
      </c>
      <c r="E213" s="14">
        <v>4.47</v>
      </c>
      <c r="F213" s="15">
        <v>1.8E-3</v>
      </c>
      <c r="G213" s="15"/>
    </row>
    <row r="214" spans="1:7" x14ac:dyDescent="0.25">
      <c r="A214" s="12" t="s">
        <v>2587</v>
      </c>
      <c r="B214" s="30" t="s">
        <v>2588</v>
      </c>
      <c r="C214" s="30" t="s">
        <v>1347</v>
      </c>
      <c r="D214" s="13">
        <v>646</v>
      </c>
      <c r="E214" s="14">
        <v>4.46</v>
      </c>
      <c r="F214" s="15">
        <v>1.8E-3</v>
      </c>
      <c r="G214" s="15"/>
    </row>
    <row r="215" spans="1:7" x14ac:dyDescent="0.25">
      <c r="A215" s="12" t="s">
        <v>1525</v>
      </c>
      <c r="B215" s="30" t="s">
        <v>1526</v>
      </c>
      <c r="C215" s="30" t="s">
        <v>1198</v>
      </c>
      <c r="D215" s="13">
        <v>3055</v>
      </c>
      <c r="E215" s="14">
        <v>4.46</v>
      </c>
      <c r="F215" s="15">
        <v>1.8E-3</v>
      </c>
      <c r="G215" s="15"/>
    </row>
    <row r="216" spans="1:7" x14ac:dyDescent="0.25">
      <c r="A216" s="12" t="s">
        <v>2589</v>
      </c>
      <c r="B216" s="30" t="s">
        <v>2590</v>
      </c>
      <c r="C216" s="30" t="s">
        <v>1442</v>
      </c>
      <c r="D216" s="13">
        <v>1187</v>
      </c>
      <c r="E216" s="14">
        <v>4.45</v>
      </c>
      <c r="F216" s="15">
        <v>1.8E-3</v>
      </c>
      <c r="G216" s="15"/>
    </row>
    <row r="217" spans="1:7" x14ac:dyDescent="0.25">
      <c r="A217" s="12" t="s">
        <v>2591</v>
      </c>
      <c r="B217" s="30" t="s">
        <v>2592</v>
      </c>
      <c r="C217" s="30" t="s">
        <v>1160</v>
      </c>
      <c r="D217" s="13">
        <v>3105</v>
      </c>
      <c r="E217" s="14">
        <v>4.43</v>
      </c>
      <c r="F217" s="15">
        <v>1.8E-3</v>
      </c>
      <c r="G217" s="15"/>
    </row>
    <row r="218" spans="1:7" x14ac:dyDescent="0.25">
      <c r="A218" s="12" t="s">
        <v>2593</v>
      </c>
      <c r="B218" s="30" t="s">
        <v>2594</v>
      </c>
      <c r="C218" s="30" t="s">
        <v>1198</v>
      </c>
      <c r="D218" s="13">
        <v>1152</v>
      </c>
      <c r="E218" s="14">
        <v>4.37</v>
      </c>
      <c r="F218" s="15">
        <v>1.8E-3</v>
      </c>
      <c r="G218" s="15"/>
    </row>
    <row r="219" spans="1:7" x14ac:dyDescent="0.25">
      <c r="A219" s="12" t="s">
        <v>2595</v>
      </c>
      <c r="B219" s="30" t="s">
        <v>2596</v>
      </c>
      <c r="C219" s="30" t="s">
        <v>1442</v>
      </c>
      <c r="D219" s="13">
        <v>1189</v>
      </c>
      <c r="E219" s="14">
        <v>4.3600000000000003</v>
      </c>
      <c r="F219" s="15">
        <v>1.8E-3</v>
      </c>
      <c r="G219" s="15"/>
    </row>
    <row r="220" spans="1:7" x14ac:dyDescent="0.25">
      <c r="A220" s="12" t="s">
        <v>2246</v>
      </c>
      <c r="B220" s="30" t="s">
        <v>2247</v>
      </c>
      <c r="C220" s="30" t="s">
        <v>1208</v>
      </c>
      <c r="D220" s="13">
        <v>224</v>
      </c>
      <c r="E220" s="14">
        <v>4.3600000000000003</v>
      </c>
      <c r="F220" s="15">
        <v>1.8E-3</v>
      </c>
      <c r="G220" s="15"/>
    </row>
    <row r="221" spans="1:7" x14ac:dyDescent="0.25">
      <c r="A221" s="12" t="s">
        <v>2597</v>
      </c>
      <c r="B221" s="30" t="s">
        <v>2598</v>
      </c>
      <c r="C221" s="30" t="s">
        <v>1280</v>
      </c>
      <c r="D221" s="13">
        <v>136</v>
      </c>
      <c r="E221" s="14">
        <v>4.24</v>
      </c>
      <c r="F221" s="15">
        <v>1.6999999999999999E-3</v>
      </c>
      <c r="G221" s="15"/>
    </row>
    <row r="222" spans="1:7" x14ac:dyDescent="0.25">
      <c r="A222" s="12" t="s">
        <v>2599</v>
      </c>
      <c r="B222" s="30" t="s">
        <v>2600</v>
      </c>
      <c r="C222" s="30" t="s">
        <v>1198</v>
      </c>
      <c r="D222" s="13">
        <v>10417</v>
      </c>
      <c r="E222" s="14">
        <v>4.2</v>
      </c>
      <c r="F222" s="15">
        <v>1.6999999999999999E-3</v>
      </c>
      <c r="G222" s="15"/>
    </row>
    <row r="223" spans="1:7" x14ac:dyDescent="0.25">
      <c r="A223" s="12" t="s">
        <v>2601</v>
      </c>
      <c r="B223" s="30" t="s">
        <v>2602</v>
      </c>
      <c r="C223" s="30" t="s">
        <v>1154</v>
      </c>
      <c r="D223" s="13">
        <v>10335</v>
      </c>
      <c r="E223" s="14">
        <v>4.1100000000000003</v>
      </c>
      <c r="F223" s="15">
        <v>1.6999999999999999E-3</v>
      </c>
      <c r="G223" s="15"/>
    </row>
    <row r="224" spans="1:7" x14ac:dyDescent="0.25">
      <c r="A224" s="12" t="s">
        <v>2603</v>
      </c>
      <c r="B224" s="30" t="s">
        <v>2604</v>
      </c>
      <c r="C224" s="30" t="s">
        <v>1356</v>
      </c>
      <c r="D224" s="13">
        <v>391</v>
      </c>
      <c r="E224" s="14">
        <v>4.1100000000000003</v>
      </c>
      <c r="F224" s="15">
        <v>1.6999999999999999E-3</v>
      </c>
      <c r="G224" s="15"/>
    </row>
    <row r="225" spans="1:7" x14ac:dyDescent="0.25">
      <c r="A225" s="12" t="s">
        <v>2605</v>
      </c>
      <c r="B225" s="30" t="s">
        <v>2606</v>
      </c>
      <c r="C225" s="30" t="s">
        <v>1454</v>
      </c>
      <c r="D225" s="13">
        <v>1274</v>
      </c>
      <c r="E225" s="14">
        <v>4.0999999999999996</v>
      </c>
      <c r="F225" s="15">
        <v>1.6999999999999999E-3</v>
      </c>
      <c r="G225" s="15"/>
    </row>
    <row r="226" spans="1:7" x14ac:dyDescent="0.25">
      <c r="A226" s="12" t="s">
        <v>2607</v>
      </c>
      <c r="B226" s="30" t="s">
        <v>2608</v>
      </c>
      <c r="C226" s="30" t="s">
        <v>1169</v>
      </c>
      <c r="D226" s="13">
        <v>3030</v>
      </c>
      <c r="E226" s="14">
        <v>4.03</v>
      </c>
      <c r="F226" s="15">
        <v>1.6000000000000001E-3</v>
      </c>
      <c r="G226" s="15"/>
    </row>
    <row r="227" spans="1:7" x14ac:dyDescent="0.25">
      <c r="A227" s="12" t="s">
        <v>2609</v>
      </c>
      <c r="B227" s="30" t="s">
        <v>2610</v>
      </c>
      <c r="C227" s="30" t="s">
        <v>1259</v>
      </c>
      <c r="D227" s="13">
        <v>2089</v>
      </c>
      <c r="E227" s="14">
        <v>3.84</v>
      </c>
      <c r="F227" s="15">
        <v>1.6000000000000001E-3</v>
      </c>
      <c r="G227" s="15"/>
    </row>
    <row r="228" spans="1:7" x14ac:dyDescent="0.25">
      <c r="A228" s="12" t="s">
        <v>2278</v>
      </c>
      <c r="B228" s="30" t="s">
        <v>2279</v>
      </c>
      <c r="C228" s="30" t="s">
        <v>1266</v>
      </c>
      <c r="D228" s="13">
        <v>1372</v>
      </c>
      <c r="E228" s="14">
        <v>3.84</v>
      </c>
      <c r="F228" s="15">
        <v>1.6000000000000001E-3</v>
      </c>
      <c r="G228" s="15"/>
    </row>
    <row r="229" spans="1:7" x14ac:dyDescent="0.25">
      <c r="A229" s="12" t="s">
        <v>1998</v>
      </c>
      <c r="B229" s="30" t="s">
        <v>1999</v>
      </c>
      <c r="C229" s="30" t="s">
        <v>1347</v>
      </c>
      <c r="D229" s="13">
        <v>191</v>
      </c>
      <c r="E229" s="14">
        <v>3.83</v>
      </c>
      <c r="F229" s="15">
        <v>1.6000000000000001E-3</v>
      </c>
      <c r="G229" s="15"/>
    </row>
    <row r="230" spans="1:7" x14ac:dyDescent="0.25">
      <c r="A230" s="12" t="s">
        <v>2611</v>
      </c>
      <c r="B230" s="30" t="s">
        <v>2612</v>
      </c>
      <c r="C230" s="30" t="s">
        <v>1449</v>
      </c>
      <c r="D230" s="13">
        <v>334</v>
      </c>
      <c r="E230" s="14">
        <v>3.82</v>
      </c>
      <c r="F230" s="15">
        <v>1.5E-3</v>
      </c>
      <c r="G230" s="15"/>
    </row>
    <row r="231" spans="1:7" x14ac:dyDescent="0.25">
      <c r="A231" s="12" t="s">
        <v>2613</v>
      </c>
      <c r="B231" s="30" t="s">
        <v>2614</v>
      </c>
      <c r="C231" s="30" t="s">
        <v>1316</v>
      </c>
      <c r="D231" s="13">
        <v>2385</v>
      </c>
      <c r="E231" s="14">
        <v>3.8</v>
      </c>
      <c r="F231" s="15">
        <v>1.5E-3</v>
      </c>
      <c r="G231" s="15"/>
    </row>
    <row r="232" spans="1:7" x14ac:dyDescent="0.25">
      <c r="A232" s="12" t="s">
        <v>2615</v>
      </c>
      <c r="B232" s="30" t="s">
        <v>2616</v>
      </c>
      <c r="C232" s="30" t="s">
        <v>1172</v>
      </c>
      <c r="D232" s="13">
        <v>4344</v>
      </c>
      <c r="E232" s="14">
        <v>3.79</v>
      </c>
      <c r="F232" s="15">
        <v>1.5E-3</v>
      </c>
      <c r="G232" s="15"/>
    </row>
    <row r="233" spans="1:7" x14ac:dyDescent="0.25">
      <c r="A233" s="12" t="s">
        <v>2008</v>
      </c>
      <c r="B233" s="30" t="s">
        <v>2009</v>
      </c>
      <c r="C233" s="30" t="s">
        <v>1334</v>
      </c>
      <c r="D233" s="13">
        <v>3379</v>
      </c>
      <c r="E233" s="14">
        <v>3.77</v>
      </c>
      <c r="F233" s="15">
        <v>1.5E-3</v>
      </c>
      <c r="G233" s="15"/>
    </row>
    <row r="234" spans="1:7" x14ac:dyDescent="0.25">
      <c r="A234" s="12" t="s">
        <v>2617</v>
      </c>
      <c r="B234" s="30" t="s">
        <v>2618</v>
      </c>
      <c r="C234" s="30" t="s">
        <v>1266</v>
      </c>
      <c r="D234" s="13">
        <v>944</v>
      </c>
      <c r="E234" s="14">
        <v>3.75</v>
      </c>
      <c r="F234" s="15">
        <v>1.5E-3</v>
      </c>
      <c r="G234" s="15"/>
    </row>
    <row r="235" spans="1:7" x14ac:dyDescent="0.25">
      <c r="A235" s="12" t="s">
        <v>2619</v>
      </c>
      <c r="B235" s="30" t="s">
        <v>2620</v>
      </c>
      <c r="C235" s="30" t="s">
        <v>1356</v>
      </c>
      <c r="D235" s="13">
        <v>1285</v>
      </c>
      <c r="E235" s="14">
        <v>3.73</v>
      </c>
      <c r="F235" s="15">
        <v>1.5E-3</v>
      </c>
      <c r="G235" s="15"/>
    </row>
    <row r="236" spans="1:7" x14ac:dyDescent="0.25">
      <c r="A236" s="12" t="s">
        <v>2621</v>
      </c>
      <c r="B236" s="30" t="s">
        <v>2622</v>
      </c>
      <c r="C236" s="30" t="s">
        <v>1249</v>
      </c>
      <c r="D236" s="13">
        <v>836</v>
      </c>
      <c r="E236" s="14">
        <v>3.72</v>
      </c>
      <c r="F236" s="15">
        <v>1.5E-3</v>
      </c>
      <c r="G236" s="15"/>
    </row>
    <row r="237" spans="1:7" x14ac:dyDescent="0.25">
      <c r="A237" s="12" t="s">
        <v>2623</v>
      </c>
      <c r="B237" s="30" t="s">
        <v>2624</v>
      </c>
      <c r="C237" s="30" t="s">
        <v>1473</v>
      </c>
      <c r="D237" s="13">
        <v>220</v>
      </c>
      <c r="E237" s="14">
        <v>3.7</v>
      </c>
      <c r="F237" s="15">
        <v>1.5E-3</v>
      </c>
      <c r="G237" s="15"/>
    </row>
    <row r="238" spans="1:7" x14ac:dyDescent="0.25">
      <c r="A238" s="12" t="s">
        <v>2625</v>
      </c>
      <c r="B238" s="30" t="s">
        <v>2626</v>
      </c>
      <c r="C238" s="30" t="s">
        <v>1316</v>
      </c>
      <c r="D238" s="13">
        <v>1479</v>
      </c>
      <c r="E238" s="14">
        <v>3.7</v>
      </c>
      <c r="F238" s="15">
        <v>1.5E-3</v>
      </c>
      <c r="G238" s="15"/>
    </row>
    <row r="239" spans="1:7" x14ac:dyDescent="0.25">
      <c r="A239" s="12" t="s">
        <v>2627</v>
      </c>
      <c r="B239" s="30" t="s">
        <v>2628</v>
      </c>
      <c r="C239" s="30" t="s">
        <v>1334</v>
      </c>
      <c r="D239" s="13">
        <v>660</v>
      </c>
      <c r="E239" s="14">
        <v>3.66</v>
      </c>
      <c r="F239" s="15">
        <v>1.5E-3</v>
      </c>
      <c r="G239" s="15"/>
    </row>
    <row r="240" spans="1:7" x14ac:dyDescent="0.25">
      <c r="A240" s="12" t="s">
        <v>2254</v>
      </c>
      <c r="B240" s="30" t="s">
        <v>2255</v>
      </c>
      <c r="C240" s="30" t="s">
        <v>1356</v>
      </c>
      <c r="D240" s="13">
        <v>412</v>
      </c>
      <c r="E240" s="14">
        <v>3.66</v>
      </c>
      <c r="F240" s="15">
        <v>1.5E-3</v>
      </c>
      <c r="G240" s="15"/>
    </row>
    <row r="241" spans="1:7" x14ac:dyDescent="0.25">
      <c r="A241" s="12" t="s">
        <v>2629</v>
      </c>
      <c r="B241" s="30" t="s">
        <v>2630</v>
      </c>
      <c r="C241" s="30" t="s">
        <v>1280</v>
      </c>
      <c r="D241" s="13">
        <v>812</v>
      </c>
      <c r="E241" s="14">
        <v>3.57</v>
      </c>
      <c r="F241" s="15">
        <v>1.4E-3</v>
      </c>
      <c r="G241" s="15"/>
    </row>
    <row r="242" spans="1:7" x14ac:dyDescent="0.25">
      <c r="A242" s="12" t="s">
        <v>2631</v>
      </c>
      <c r="B242" s="30" t="s">
        <v>2632</v>
      </c>
      <c r="C242" s="30" t="s">
        <v>1243</v>
      </c>
      <c r="D242" s="13">
        <v>1234</v>
      </c>
      <c r="E242" s="14">
        <v>3.54</v>
      </c>
      <c r="F242" s="15">
        <v>1.4E-3</v>
      </c>
      <c r="G242" s="15"/>
    </row>
    <row r="243" spans="1:7" x14ac:dyDescent="0.25">
      <c r="A243" s="12" t="s">
        <v>2633</v>
      </c>
      <c r="B243" s="30" t="s">
        <v>2634</v>
      </c>
      <c r="C243" s="30" t="s">
        <v>1243</v>
      </c>
      <c r="D243" s="13">
        <v>844</v>
      </c>
      <c r="E243" s="14">
        <v>3.35</v>
      </c>
      <c r="F243" s="15">
        <v>1.4E-3</v>
      </c>
      <c r="G243" s="15"/>
    </row>
    <row r="244" spans="1:7" x14ac:dyDescent="0.25">
      <c r="A244" s="12" t="s">
        <v>2635</v>
      </c>
      <c r="B244" s="30" t="s">
        <v>2636</v>
      </c>
      <c r="C244" s="30" t="s">
        <v>1347</v>
      </c>
      <c r="D244" s="13">
        <v>382</v>
      </c>
      <c r="E244" s="14">
        <v>3.06</v>
      </c>
      <c r="F244" s="15">
        <v>1.1999999999999999E-3</v>
      </c>
      <c r="G244" s="15"/>
    </row>
    <row r="245" spans="1:7" x14ac:dyDescent="0.25">
      <c r="A245" s="12" t="s">
        <v>2637</v>
      </c>
      <c r="B245" s="30" t="s">
        <v>2638</v>
      </c>
      <c r="C245" s="30" t="s">
        <v>1473</v>
      </c>
      <c r="D245" s="13">
        <v>683</v>
      </c>
      <c r="E245" s="14">
        <v>2.87</v>
      </c>
      <c r="F245" s="15">
        <v>1.1999999999999999E-3</v>
      </c>
      <c r="G245" s="15"/>
    </row>
    <row r="246" spans="1:7" x14ac:dyDescent="0.25">
      <c r="A246" s="12" t="s">
        <v>2639</v>
      </c>
      <c r="B246" s="30" t="s">
        <v>2640</v>
      </c>
      <c r="C246" s="30" t="s">
        <v>1280</v>
      </c>
      <c r="D246" s="13">
        <v>261</v>
      </c>
      <c r="E246" s="14">
        <v>2.74</v>
      </c>
      <c r="F246" s="15">
        <v>1.1000000000000001E-3</v>
      </c>
      <c r="G246" s="15"/>
    </row>
    <row r="247" spans="1:7" x14ac:dyDescent="0.25">
      <c r="A247" s="12" t="s">
        <v>2641</v>
      </c>
      <c r="B247" s="30" t="s">
        <v>2642</v>
      </c>
      <c r="C247" s="30" t="s">
        <v>1243</v>
      </c>
      <c r="D247" s="13">
        <v>556</v>
      </c>
      <c r="E247" s="14">
        <v>2.72</v>
      </c>
      <c r="F247" s="15">
        <v>1.1000000000000001E-3</v>
      </c>
      <c r="G247" s="15"/>
    </row>
    <row r="248" spans="1:7" x14ac:dyDescent="0.25">
      <c r="A248" s="12" t="s">
        <v>2643</v>
      </c>
      <c r="B248" s="30" t="s">
        <v>2644</v>
      </c>
      <c r="C248" s="30" t="s">
        <v>1266</v>
      </c>
      <c r="D248" s="13">
        <v>173</v>
      </c>
      <c r="E248" s="14">
        <v>2.58</v>
      </c>
      <c r="F248" s="15">
        <v>1E-3</v>
      </c>
      <c r="G248" s="15"/>
    </row>
    <row r="249" spans="1:7" x14ac:dyDescent="0.25">
      <c r="A249" s="12" t="s">
        <v>2645</v>
      </c>
      <c r="B249" s="30" t="s">
        <v>2646</v>
      </c>
      <c r="C249" s="30" t="s">
        <v>1356</v>
      </c>
      <c r="D249" s="13">
        <v>306</v>
      </c>
      <c r="E249" s="14">
        <v>2.4500000000000002</v>
      </c>
      <c r="F249" s="15">
        <v>1E-3</v>
      </c>
      <c r="G249" s="15"/>
    </row>
    <row r="250" spans="1:7" x14ac:dyDescent="0.25">
      <c r="A250" s="12" t="s">
        <v>2647</v>
      </c>
      <c r="B250" s="30" t="s">
        <v>2648</v>
      </c>
      <c r="C250" s="30" t="s">
        <v>1266</v>
      </c>
      <c r="D250" s="13">
        <v>278</v>
      </c>
      <c r="E250" s="14">
        <v>2.44</v>
      </c>
      <c r="F250" s="15">
        <v>1E-3</v>
      </c>
      <c r="G250" s="15"/>
    </row>
    <row r="251" spans="1:7" x14ac:dyDescent="0.25">
      <c r="A251" s="12" t="s">
        <v>2649</v>
      </c>
      <c r="B251" s="30" t="s">
        <v>2650</v>
      </c>
      <c r="C251" s="30" t="s">
        <v>1356</v>
      </c>
      <c r="D251" s="13">
        <v>305</v>
      </c>
      <c r="E251" s="14">
        <v>2.37</v>
      </c>
      <c r="F251" s="15">
        <v>1E-3</v>
      </c>
      <c r="G251" s="15"/>
    </row>
    <row r="252" spans="1:7" x14ac:dyDescent="0.25">
      <c r="A252" s="12" t="s">
        <v>2651</v>
      </c>
      <c r="B252" s="30" t="s">
        <v>2652</v>
      </c>
      <c r="C252" s="30" t="s">
        <v>1243</v>
      </c>
      <c r="D252" s="13">
        <v>360</v>
      </c>
      <c r="E252" s="14">
        <v>2.37</v>
      </c>
      <c r="F252" s="15">
        <v>1E-3</v>
      </c>
      <c r="G252" s="15"/>
    </row>
    <row r="253" spans="1:7" x14ac:dyDescent="0.25">
      <c r="A253" s="12" t="s">
        <v>2653</v>
      </c>
      <c r="B253" s="30" t="s">
        <v>2654</v>
      </c>
      <c r="C253" s="30" t="s">
        <v>1906</v>
      </c>
      <c r="D253" s="13">
        <v>378</v>
      </c>
      <c r="E253" s="14">
        <v>2.04</v>
      </c>
      <c r="F253" s="15">
        <v>8.0000000000000004E-4</v>
      </c>
      <c r="G253" s="15"/>
    </row>
    <row r="254" spans="1:7" x14ac:dyDescent="0.25">
      <c r="A254" s="12" t="s">
        <v>2655</v>
      </c>
      <c r="B254" s="30" t="s">
        <v>2656</v>
      </c>
      <c r="C254" s="30" t="s">
        <v>1356</v>
      </c>
      <c r="D254" s="13">
        <v>208</v>
      </c>
      <c r="E254" s="14">
        <v>2.0299999999999998</v>
      </c>
      <c r="F254" s="15">
        <v>8.0000000000000004E-4</v>
      </c>
      <c r="G254" s="15"/>
    </row>
    <row r="255" spans="1:7" x14ac:dyDescent="0.25">
      <c r="A255" s="12" t="s">
        <v>2657</v>
      </c>
      <c r="B255" s="30" t="s">
        <v>2658</v>
      </c>
      <c r="C255" s="30" t="s">
        <v>1316</v>
      </c>
      <c r="D255" s="13">
        <v>390</v>
      </c>
      <c r="E255" s="14">
        <v>1.77</v>
      </c>
      <c r="F255" s="15">
        <v>6.9999999999999999E-4</v>
      </c>
      <c r="G255" s="15"/>
    </row>
    <row r="256" spans="1:7" x14ac:dyDescent="0.25">
      <c r="A256" s="12" t="s">
        <v>2659</v>
      </c>
      <c r="B256" s="30" t="s">
        <v>2660</v>
      </c>
      <c r="C256" s="30" t="s">
        <v>1439</v>
      </c>
      <c r="D256" s="13">
        <v>135</v>
      </c>
      <c r="E256" s="14">
        <v>1.76</v>
      </c>
      <c r="F256" s="15">
        <v>6.9999999999999999E-4</v>
      </c>
      <c r="G256" s="15"/>
    </row>
    <row r="257" spans="1:7" x14ac:dyDescent="0.25">
      <c r="A257" s="12" t="s">
        <v>2661</v>
      </c>
      <c r="B257" s="30" t="s">
        <v>2662</v>
      </c>
      <c r="C257" s="30" t="s">
        <v>1970</v>
      </c>
      <c r="D257" s="13">
        <v>2593</v>
      </c>
      <c r="E257" s="14">
        <v>1.55</v>
      </c>
      <c r="F257" s="15">
        <v>5.9999999999999995E-4</v>
      </c>
      <c r="G257" s="15"/>
    </row>
    <row r="258" spans="1:7" x14ac:dyDescent="0.25">
      <c r="A258" s="16" t="s">
        <v>126</v>
      </c>
      <c r="B258" s="31"/>
      <c r="C258" s="31"/>
      <c r="D258" s="17"/>
      <c r="E258" s="37">
        <v>2454.35</v>
      </c>
      <c r="F258" s="38">
        <v>0.99490000000000001</v>
      </c>
      <c r="G258" s="20"/>
    </row>
    <row r="259" spans="1:7" x14ac:dyDescent="0.25">
      <c r="A259" s="16" t="s">
        <v>1527</v>
      </c>
      <c r="B259" s="30"/>
      <c r="C259" s="30"/>
      <c r="D259" s="13"/>
      <c r="E259" s="14"/>
      <c r="F259" s="15"/>
      <c r="G259" s="15"/>
    </row>
    <row r="260" spans="1:7" x14ac:dyDescent="0.25">
      <c r="A260" s="16" t="s">
        <v>126</v>
      </c>
      <c r="B260" s="30"/>
      <c r="C260" s="30"/>
      <c r="D260" s="13"/>
      <c r="E260" s="39" t="s">
        <v>118</v>
      </c>
      <c r="F260" s="40" t="s">
        <v>118</v>
      </c>
      <c r="G260" s="15"/>
    </row>
    <row r="261" spans="1:7" x14ac:dyDescent="0.25">
      <c r="A261" s="21" t="s">
        <v>158</v>
      </c>
      <c r="B261" s="32"/>
      <c r="C261" s="32"/>
      <c r="D261" s="22"/>
      <c r="E261" s="27">
        <v>2454.35</v>
      </c>
      <c r="F261" s="28">
        <v>0.99490000000000001</v>
      </c>
      <c r="G261" s="20"/>
    </row>
    <row r="262" spans="1:7" x14ac:dyDescent="0.25">
      <c r="A262" s="12"/>
      <c r="B262" s="30"/>
      <c r="C262" s="30"/>
      <c r="D262" s="13"/>
      <c r="E262" s="14"/>
      <c r="F262" s="15"/>
      <c r="G262" s="15"/>
    </row>
    <row r="263" spans="1:7" x14ac:dyDescent="0.25">
      <c r="A263" s="12"/>
      <c r="B263" s="30"/>
      <c r="C263" s="30"/>
      <c r="D263" s="13"/>
      <c r="E263" s="14"/>
      <c r="F263" s="15"/>
      <c r="G263" s="15"/>
    </row>
    <row r="264" spans="1:7" x14ac:dyDescent="0.25">
      <c r="A264" s="16" t="s">
        <v>162</v>
      </c>
      <c r="B264" s="30"/>
      <c r="C264" s="30"/>
      <c r="D264" s="13"/>
      <c r="E264" s="14"/>
      <c r="F264" s="15"/>
      <c r="G264" s="15"/>
    </row>
    <row r="265" spans="1:7" x14ac:dyDescent="0.25">
      <c r="A265" s="12" t="s">
        <v>163</v>
      </c>
      <c r="B265" s="30"/>
      <c r="C265" s="30"/>
      <c r="D265" s="13"/>
      <c r="E265" s="14">
        <v>23.99</v>
      </c>
      <c r="F265" s="15">
        <v>9.7000000000000003E-3</v>
      </c>
      <c r="G265" s="15">
        <v>6.7793000000000006E-2</v>
      </c>
    </row>
    <row r="266" spans="1:7" x14ac:dyDescent="0.25">
      <c r="A266" s="16" t="s">
        <v>126</v>
      </c>
      <c r="B266" s="31"/>
      <c r="C266" s="31"/>
      <c r="D266" s="17"/>
      <c r="E266" s="37">
        <v>23.99</v>
      </c>
      <c r="F266" s="38">
        <v>9.7000000000000003E-3</v>
      </c>
      <c r="G266" s="20"/>
    </row>
    <row r="267" spans="1:7" x14ac:dyDescent="0.25">
      <c r="A267" s="12"/>
      <c r="B267" s="30"/>
      <c r="C267" s="30"/>
      <c r="D267" s="13"/>
      <c r="E267" s="14"/>
      <c r="F267" s="15"/>
      <c r="G267" s="15"/>
    </row>
    <row r="268" spans="1:7" x14ac:dyDescent="0.25">
      <c r="A268" s="21" t="s">
        <v>158</v>
      </c>
      <c r="B268" s="32"/>
      <c r="C268" s="32"/>
      <c r="D268" s="22"/>
      <c r="E268" s="18">
        <v>23.99</v>
      </c>
      <c r="F268" s="19">
        <v>9.7000000000000003E-3</v>
      </c>
      <c r="G268" s="20"/>
    </row>
    <row r="269" spans="1:7" x14ac:dyDescent="0.25">
      <c r="A269" s="12" t="s">
        <v>164</v>
      </c>
      <c r="B269" s="30"/>
      <c r="C269" s="30"/>
      <c r="D269" s="13"/>
      <c r="E269" s="14">
        <v>1.33654E-2</v>
      </c>
      <c r="F269" s="15">
        <v>5.0000000000000004E-6</v>
      </c>
      <c r="G269" s="15"/>
    </row>
    <row r="270" spans="1:7" x14ac:dyDescent="0.25">
      <c r="A270" s="12" t="s">
        <v>165</v>
      </c>
      <c r="B270" s="30"/>
      <c r="C270" s="30"/>
      <c r="D270" s="13"/>
      <c r="E270" s="23">
        <v>-11.203365399999999</v>
      </c>
      <c r="F270" s="24">
        <v>-4.6049999999999997E-3</v>
      </c>
      <c r="G270" s="15">
        <v>6.7793000000000006E-2</v>
      </c>
    </row>
    <row r="271" spans="1:7" x14ac:dyDescent="0.25">
      <c r="A271" s="25" t="s">
        <v>166</v>
      </c>
      <c r="B271" s="33"/>
      <c r="C271" s="33"/>
      <c r="D271" s="26"/>
      <c r="E271" s="27">
        <v>2467.15</v>
      </c>
      <c r="F271" s="28">
        <v>1</v>
      </c>
      <c r="G271" s="28"/>
    </row>
    <row r="276" spans="1:5" x14ac:dyDescent="0.25">
      <c r="A276" s="1" t="s">
        <v>169</v>
      </c>
    </row>
    <row r="277" spans="1:5" x14ac:dyDescent="0.25">
      <c r="A277" s="47" t="s">
        <v>170</v>
      </c>
      <c r="B277" s="34" t="s">
        <v>118</v>
      </c>
    </row>
    <row r="278" spans="1:5" x14ac:dyDescent="0.25">
      <c r="A278" t="s">
        <v>171</v>
      </c>
    </row>
    <row r="279" spans="1:5" x14ac:dyDescent="0.25">
      <c r="A279" t="s">
        <v>172</v>
      </c>
      <c r="B279" t="s">
        <v>173</v>
      </c>
      <c r="C279" t="s">
        <v>173</v>
      </c>
    </row>
    <row r="280" spans="1:5" x14ac:dyDescent="0.25">
      <c r="B280" s="48">
        <v>45260</v>
      </c>
      <c r="C280" s="48">
        <v>45289</v>
      </c>
    </row>
    <row r="281" spans="1:5" x14ac:dyDescent="0.25">
      <c r="A281" t="s">
        <v>687</v>
      </c>
      <c r="B281">
        <v>13.714499999999999</v>
      </c>
      <c r="C281">
        <v>14.5213</v>
      </c>
      <c r="E281" s="2"/>
    </row>
    <row r="282" spans="1:5" x14ac:dyDescent="0.25">
      <c r="A282" t="s">
        <v>178</v>
      </c>
      <c r="B282">
        <v>13.714700000000001</v>
      </c>
      <c r="C282">
        <v>14.5215</v>
      </c>
      <c r="E282" s="2"/>
    </row>
    <row r="283" spans="1:5" x14ac:dyDescent="0.25">
      <c r="A283" t="s">
        <v>688</v>
      </c>
      <c r="B283">
        <v>13.6236</v>
      </c>
      <c r="C283">
        <v>14.4161</v>
      </c>
      <c r="E283" s="2"/>
    </row>
    <row r="284" spans="1:5" x14ac:dyDescent="0.25">
      <c r="A284" t="s">
        <v>652</v>
      </c>
      <c r="B284">
        <v>13.6235</v>
      </c>
      <c r="C284">
        <v>14.416</v>
      </c>
      <c r="E284" s="2"/>
    </row>
    <row r="285" spans="1:5" x14ac:dyDescent="0.25">
      <c r="E285" s="2"/>
    </row>
    <row r="286" spans="1:5" x14ac:dyDescent="0.25">
      <c r="A286" t="s">
        <v>188</v>
      </c>
      <c r="B286" s="34" t="s">
        <v>118</v>
      </c>
    </row>
    <row r="287" spans="1:5" x14ac:dyDescent="0.25">
      <c r="A287" t="s">
        <v>189</v>
      </c>
      <c r="B287" s="34" t="s">
        <v>118</v>
      </c>
    </row>
    <row r="288" spans="1:5" ht="30" customHeight="1" x14ac:dyDescent="0.25">
      <c r="A288" s="47" t="s">
        <v>190</v>
      </c>
      <c r="B288" s="34" t="s">
        <v>118</v>
      </c>
    </row>
    <row r="289" spans="1:4" ht="30" customHeight="1" x14ac:dyDescent="0.25">
      <c r="A289" s="47" t="s">
        <v>191</v>
      </c>
      <c r="B289" s="34" t="s">
        <v>118</v>
      </c>
    </row>
    <row r="290" spans="1:4" x14ac:dyDescent="0.25">
      <c r="A290" t="s">
        <v>1760</v>
      </c>
      <c r="B290" s="49">
        <v>1.264642</v>
      </c>
    </row>
    <row r="291" spans="1:4" ht="45" customHeight="1" x14ac:dyDescent="0.25">
      <c r="A291" s="47" t="s">
        <v>193</v>
      </c>
      <c r="B291" s="34" t="s">
        <v>118</v>
      </c>
    </row>
    <row r="292" spans="1:4" ht="30" customHeight="1" x14ac:dyDescent="0.25">
      <c r="A292" s="47" t="s">
        <v>194</v>
      </c>
      <c r="B292" s="34" t="s">
        <v>118</v>
      </c>
    </row>
    <row r="293" spans="1:4" ht="30" customHeight="1" x14ac:dyDescent="0.25">
      <c r="A293" s="47" t="s">
        <v>195</v>
      </c>
      <c r="B293" s="34" t="s">
        <v>118</v>
      </c>
    </row>
    <row r="294" spans="1:4" x14ac:dyDescent="0.25">
      <c r="A294" t="s">
        <v>196</v>
      </c>
      <c r="B294" s="34" t="s">
        <v>118</v>
      </c>
    </row>
    <row r="295" spans="1:4" x14ac:dyDescent="0.25">
      <c r="A295" t="s">
        <v>197</v>
      </c>
      <c r="B295" s="34" t="s">
        <v>118</v>
      </c>
    </row>
    <row r="297" spans="1:4" ht="69.95" customHeight="1" x14ac:dyDescent="0.25">
      <c r="A297" s="72" t="s">
        <v>207</v>
      </c>
      <c r="B297" s="72" t="s">
        <v>208</v>
      </c>
      <c r="C297" s="72" t="s">
        <v>5</v>
      </c>
      <c r="D297" s="72" t="s">
        <v>6</v>
      </c>
    </row>
    <row r="298" spans="1:4" ht="69.95" customHeight="1" x14ac:dyDescent="0.25">
      <c r="A298" s="72" t="s">
        <v>2663</v>
      </c>
      <c r="B298" s="72"/>
      <c r="C298" s="72" t="s">
        <v>82</v>
      </c>
      <c r="D298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H115"/>
  <sheetViews>
    <sheetView showGridLines="0" workbookViewId="0">
      <pane ySplit="4" topLeftCell="A52" activePane="bottomLeft" state="frozen"/>
      <selection pane="bottomLeft" activeCell="B81" sqref="B81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4" t="s">
        <v>2664</v>
      </c>
      <c r="B1" s="75"/>
      <c r="C1" s="75"/>
      <c r="D1" s="75"/>
      <c r="E1" s="75"/>
      <c r="F1" s="75"/>
      <c r="G1" s="76"/>
      <c r="H1" s="51" t="str">
        <f>HYPERLINK("[EDEL_Portfolio Monthly Notes 31-Dec-2023.xlsx]Index!A1","Index")</f>
        <v>Index</v>
      </c>
    </row>
    <row r="2" spans="1:8" ht="19.5" customHeight="1" x14ac:dyDescent="0.25">
      <c r="A2" s="74" t="s">
        <v>2665</v>
      </c>
      <c r="B2" s="75"/>
      <c r="C2" s="75"/>
      <c r="D2" s="75"/>
      <c r="E2" s="75"/>
      <c r="F2" s="75"/>
      <c r="G2" s="76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1148</v>
      </c>
      <c r="B7" s="30"/>
      <c r="C7" s="30"/>
      <c r="D7" s="13"/>
      <c r="E7" s="14"/>
      <c r="F7" s="15"/>
      <c r="G7" s="15"/>
    </row>
    <row r="8" spans="1:8" x14ac:dyDescent="0.25">
      <c r="A8" s="12" t="s">
        <v>1825</v>
      </c>
      <c r="B8" s="30" t="s">
        <v>1826</v>
      </c>
      <c r="C8" s="30" t="s">
        <v>1208</v>
      </c>
      <c r="D8" s="13">
        <v>286256</v>
      </c>
      <c r="E8" s="14">
        <v>21152.6</v>
      </c>
      <c r="F8" s="15">
        <v>4.5699999999999998E-2</v>
      </c>
      <c r="G8" s="15"/>
    </row>
    <row r="9" spans="1:8" x14ac:dyDescent="0.25">
      <c r="A9" s="12" t="s">
        <v>1345</v>
      </c>
      <c r="B9" s="30" t="s">
        <v>1346</v>
      </c>
      <c r="C9" s="30" t="s">
        <v>1347</v>
      </c>
      <c r="D9" s="13">
        <v>609294</v>
      </c>
      <c r="E9" s="14">
        <v>18613.63</v>
      </c>
      <c r="F9" s="15">
        <v>4.0300000000000002E-2</v>
      </c>
      <c r="G9" s="15"/>
    </row>
    <row r="10" spans="1:8" x14ac:dyDescent="0.25">
      <c r="A10" s="12" t="s">
        <v>1271</v>
      </c>
      <c r="B10" s="30" t="s">
        <v>1272</v>
      </c>
      <c r="C10" s="30" t="s">
        <v>1208</v>
      </c>
      <c r="D10" s="13">
        <v>274464</v>
      </c>
      <c r="E10" s="14">
        <v>17220.97</v>
      </c>
      <c r="F10" s="15">
        <v>3.7199999999999997E-2</v>
      </c>
      <c r="G10" s="15"/>
    </row>
    <row r="11" spans="1:8" x14ac:dyDescent="0.25">
      <c r="A11" s="12" t="s">
        <v>1253</v>
      </c>
      <c r="B11" s="30" t="s">
        <v>1254</v>
      </c>
      <c r="C11" s="30" t="s">
        <v>1237</v>
      </c>
      <c r="D11" s="13">
        <v>4412635</v>
      </c>
      <c r="E11" s="14">
        <v>16882.740000000002</v>
      </c>
      <c r="F11" s="15">
        <v>3.6499999999999998E-2</v>
      </c>
      <c r="G11" s="15"/>
    </row>
    <row r="12" spans="1:8" x14ac:dyDescent="0.25">
      <c r="A12" s="12" t="s">
        <v>1289</v>
      </c>
      <c r="B12" s="30" t="s">
        <v>1290</v>
      </c>
      <c r="C12" s="30" t="s">
        <v>1266</v>
      </c>
      <c r="D12" s="13">
        <v>240705</v>
      </c>
      <c r="E12" s="14">
        <v>15806.5</v>
      </c>
      <c r="F12" s="15">
        <v>3.4200000000000001E-2</v>
      </c>
      <c r="G12" s="15"/>
    </row>
    <row r="13" spans="1:8" x14ac:dyDescent="0.25">
      <c r="A13" s="12" t="s">
        <v>1194</v>
      </c>
      <c r="B13" s="30" t="s">
        <v>1195</v>
      </c>
      <c r="C13" s="30" t="s">
        <v>1154</v>
      </c>
      <c r="D13" s="13">
        <v>9637857</v>
      </c>
      <c r="E13" s="14">
        <v>15049.51</v>
      </c>
      <c r="F13" s="15">
        <v>3.2500000000000001E-2</v>
      </c>
      <c r="G13" s="15"/>
    </row>
    <row r="14" spans="1:8" x14ac:dyDescent="0.25">
      <c r="A14" s="12" t="s">
        <v>1770</v>
      </c>
      <c r="B14" s="30" t="s">
        <v>1771</v>
      </c>
      <c r="C14" s="30" t="s">
        <v>1154</v>
      </c>
      <c r="D14" s="13">
        <v>3298021</v>
      </c>
      <c r="E14" s="14">
        <v>13881.37</v>
      </c>
      <c r="F14" s="15">
        <v>0.03</v>
      </c>
      <c r="G14" s="15"/>
    </row>
    <row r="15" spans="1:8" x14ac:dyDescent="0.25">
      <c r="A15" s="12" t="s">
        <v>1308</v>
      </c>
      <c r="B15" s="30" t="s">
        <v>1309</v>
      </c>
      <c r="C15" s="30" t="s">
        <v>1166</v>
      </c>
      <c r="D15" s="13">
        <v>658248</v>
      </c>
      <c r="E15" s="14">
        <v>13334.79</v>
      </c>
      <c r="F15" s="15">
        <v>2.8799999999999999E-2</v>
      </c>
      <c r="G15" s="15"/>
    </row>
    <row r="16" spans="1:8" x14ac:dyDescent="0.25">
      <c r="A16" s="12" t="s">
        <v>2090</v>
      </c>
      <c r="B16" s="30" t="s">
        <v>2091</v>
      </c>
      <c r="C16" s="30" t="s">
        <v>1356</v>
      </c>
      <c r="D16" s="13">
        <v>187164</v>
      </c>
      <c r="E16" s="14">
        <v>12591.46</v>
      </c>
      <c r="F16" s="15">
        <v>2.7199999999999998E-2</v>
      </c>
      <c r="G16" s="15"/>
    </row>
    <row r="17" spans="1:7" x14ac:dyDescent="0.25">
      <c r="A17" s="12" t="s">
        <v>1811</v>
      </c>
      <c r="B17" s="30" t="s">
        <v>1812</v>
      </c>
      <c r="C17" s="30" t="s">
        <v>1319</v>
      </c>
      <c r="D17" s="13">
        <v>1590026</v>
      </c>
      <c r="E17" s="14">
        <v>10911.55</v>
      </c>
      <c r="F17" s="15">
        <v>2.3599999999999999E-2</v>
      </c>
      <c r="G17" s="15"/>
    </row>
    <row r="18" spans="1:7" x14ac:dyDescent="0.25">
      <c r="A18" s="12" t="s">
        <v>1361</v>
      </c>
      <c r="B18" s="30" t="s">
        <v>1362</v>
      </c>
      <c r="C18" s="30" t="s">
        <v>1183</v>
      </c>
      <c r="D18" s="13">
        <v>5580552</v>
      </c>
      <c r="E18" s="14">
        <v>10279.379999999999</v>
      </c>
      <c r="F18" s="15">
        <v>2.2200000000000001E-2</v>
      </c>
      <c r="G18" s="15"/>
    </row>
    <row r="19" spans="1:7" x14ac:dyDescent="0.25">
      <c r="A19" s="12" t="s">
        <v>1278</v>
      </c>
      <c r="B19" s="30" t="s">
        <v>1279</v>
      </c>
      <c r="C19" s="30" t="s">
        <v>1280</v>
      </c>
      <c r="D19" s="13">
        <v>517473</v>
      </c>
      <c r="E19" s="14">
        <v>10162.91</v>
      </c>
      <c r="F19" s="15">
        <v>2.1999999999999999E-2</v>
      </c>
      <c r="G19" s="15"/>
    </row>
    <row r="20" spans="1:7" x14ac:dyDescent="0.25">
      <c r="A20" s="12" t="s">
        <v>2122</v>
      </c>
      <c r="B20" s="30" t="s">
        <v>2123</v>
      </c>
      <c r="C20" s="30" t="s">
        <v>1334</v>
      </c>
      <c r="D20" s="13">
        <v>15881891</v>
      </c>
      <c r="E20" s="14">
        <v>9807.07</v>
      </c>
      <c r="F20" s="15">
        <v>2.12E-2</v>
      </c>
      <c r="G20" s="15"/>
    </row>
    <row r="21" spans="1:7" x14ac:dyDescent="0.25">
      <c r="A21" s="12" t="s">
        <v>1864</v>
      </c>
      <c r="B21" s="30" t="s">
        <v>1865</v>
      </c>
      <c r="C21" s="30" t="s">
        <v>1237</v>
      </c>
      <c r="D21" s="13">
        <v>768227</v>
      </c>
      <c r="E21" s="14">
        <v>9678.1200000000008</v>
      </c>
      <c r="F21" s="15">
        <v>2.0899999999999998E-2</v>
      </c>
      <c r="G21" s="15"/>
    </row>
    <row r="22" spans="1:7" x14ac:dyDescent="0.25">
      <c r="A22" s="12" t="s">
        <v>1774</v>
      </c>
      <c r="B22" s="30" t="s">
        <v>1775</v>
      </c>
      <c r="C22" s="30" t="s">
        <v>1266</v>
      </c>
      <c r="D22" s="13">
        <v>724016</v>
      </c>
      <c r="E22" s="14">
        <v>9424.52</v>
      </c>
      <c r="F22" s="15">
        <v>2.0400000000000001E-2</v>
      </c>
      <c r="G22" s="15"/>
    </row>
    <row r="23" spans="1:7" x14ac:dyDescent="0.25">
      <c r="A23" s="12" t="s">
        <v>1890</v>
      </c>
      <c r="B23" s="30" t="s">
        <v>1891</v>
      </c>
      <c r="C23" s="30" t="s">
        <v>1183</v>
      </c>
      <c r="D23" s="13">
        <v>535737</v>
      </c>
      <c r="E23" s="14">
        <v>9173.69</v>
      </c>
      <c r="F23" s="15">
        <v>1.9800000000000002E-2</v>
      </c>
      <c r="G23" s="15"/>
    </row>
    <row r="24" spans="1:7" x14ac:dyDescent="0.25">
      <c r="A24" s="12" t="s">
        <v>1269</v>
      </c>
      <c r="B24" s="30" t="s">
        <v>1270</v>
      </c>
      <c r="C24" s="30" t="s">
        <v>1259</v>
      </c>
      <c r="D24" s="13">
        <v>398243</v>
      </c>
      <c r="E24" s="14">
        <v>9060.82</v>
      </c>
      <c r="F24" s="15">
        <v>1.9599999999999999E-2</v>
      </c>
      <c r="G24" s="15"/>
    </row>
    <row r="25" spans="1:7" x14ac:dyDescent="0.25">
      <c r="A25" s="12" t="s">
        <v>1892</v>
      </c>
      <c r="B25" s="30" t="s">
        <v>1893</v>
      </c>
      <c r="C25" s="30" t="s">
        <v>1243</v>
      </c>
      <c r="D25" s="13">
        <v>551711</v>
      </c>
      <c r="E25" s="14">
        <v>8963.3700000000008</v>
      </c>
      <c r="F25" s="15">
        <v>1.9400000000000001E-2</v>
      </c>
      <c r="G25" s="15"/>
    </row>
    <row r="26" spans="1:7" x14ac:dyDescent="0.25">
      <c r="A26" s="12" t="s">
        <v>1954</v>
      </c>
      <c r="B26" s="30" t="s">
        <v>1955</v>
      </c>
      <c r="C26" s="30" t="s">
        <v>1243</v>
      </c>
      <c r="D26" s="13">
        <v>419742</v>
      </c>
      <c r="E26" s="14">
        <v>8745.9500000000007</v>
      </c>
      <c r="F26" s="15">
        <v>1.89E-2</v>
      </c>
      <c r="G26" s="15"/>
    </row>
    <row r="27" spans="1:7" x14ac:dyDescent="0.25">
      <c r="A27" s="12" t="s">
        <v>1293</v>
      </c>
      <c r="B27" s="30" t="s">
        <v>1294</v>
      </c>
      <c r="C27" s="30" t="s">
        <v>1259</v>
      </c>
      <c r="D27" s="13">
        <v>225977</v>
      </c>
      <c r="E27" s="14">
        <v>8560.57</v>
      </c>
      <c r="F27" s="15">
        <v>1.8499999999999999E-2</v>
      </c>
      <c r="G27" s="15"/>
    </row>
    <row r="28" spans="1:7" x14ac:dyDescent="0.25">
      <c r="A28" s="12" t="s">
        <v>1795</v>
      </c>
      <c r="B28" s="30" t="s">
        <v>1796</v>
      </c>
      <c r="C28" s="30" t="s">
        <v>1334</v>
      </c>
      <c r="D28" s="13">
        <v>1207182</v>
      </c>
      <c r="E28" s="14">
        <v>8301.19</v>
      </c>
      <c r="F28" s="15">
        <v>1.7999999999999999E-2</v>
      </c>
      <c r="G28" s="15"/>
    </row>
    <row r="29" spans="1:7" x14ac:dyDescent="0.25">
      <c r="A29" s="12" t="s">
        <v>1411</v>
      </c>
      <c r="B29" s="30" t="s">
        <v>1412</v>
      </c>
      <c r="C29" s="30" t="s">
        <v>1319</v>
      </c>
      <c r="D29" s="13">
        <v>1168568</v>
      </c>
      <c r="E29" s="14">
        <v>8196.92</v>
      </c>
      <c r="F29" s="15">
        <v>1.77E-2</v>
      </c>
      <c r="G29" s="15"/>
    </row>
    <row r="30" spans="1:7" x14ac:dyDescent="0.25">
      <c r="A30" s="12" t="s">
        <v>1809</v>
      </c>
      <c r="B30" s="30" t="s">
        <v>1810</v>
      </c>
      <c r="C30" s="30" t="s">
        <v>1221</v>
      </c>
      <c r="D30" s="13">
        <v>2003404</v>
      </c>
      <c r="E30" s="14">
        <v>8194.92</v>
      </c>
      <c r="F30" s="15">
        <v>1.77E-2</v>
      </c>
      <c r="G30" s="15"/>
    </row>
    <row r="31" spans="1:7" x14ac:dyDescent="0.25">
      <c r="A31" s="12" t="s">
        <v>1503</v>
      </c>
      <c r="B31" s="30" t="s">
        <v>1504</v>
      </c>
      <c r="C31" s="30" t="s">
        <v>1249</v>
      </c>
      <c r="D31" s="13">
        <v>383557</v>
      </c>
      <c r="E31" s="14">
        <v>7722.34</v>
      </c>
      <c r="F31" s="15">
        <v>1.67E-2</v>
      </c>
      <c r="G31" s="15"/>
    </row>
    <row r="32" spans="1:7" x14ac:dyDescent="0.25">
      <c r="A32" s="12" t="s">
        <v>1909</v>
      </c>
      <c r="B32" s="30" t="s">
        <v>1910</v>
      </c>
      <c r="C32" s="30" t="s">
        <v>1280</v>
      </c>
      <c r="D32" s="13">
        <v>495030</v>
      </c>
      <c r="E32" s="14">
        <v>7607.62</v>
      </c>
      <c r="F32" s="15">
        <v>1.6500000000000001E-2</v>
      </c>
      <c r="G32" s="15"/>
    </row>
    <row r="33" spans="1:7" x14ac:dyDescent="0.25">
      <c r="A33" s="12" t="s">
        <v>1920</v>
      </c>
      <c r="B33" s="30" t="s">
        <v>1921</v>
      </c>
      <c r="C33" s="30" t="s">
        <v>1237</v>
      </c>
      <c r="D33" s="13">
        <v>2560315</v>
      </c>
      <c r="E33" s="14">
        <v>7084.39</v>
      </c>
      <c r="F33" s="15">
        <v>1.5299999999999999E-2</v>
      </c>
      <c r="G33" s="15"/>
    </row>
    <row r="34" spans="1:7" x14ac:dyDescent="0.25">
      <c r="A34" s="12" t="s">
        <v>1937</v>
      </c>
      <c r="B34" s="30" t="s">
        <v>1938</v>
      </c>
      <c r="C34" s="30" t="s">
        <v>1198</v>
      </c>
      <c r="D34" s="13">
        <v>1224106</v>
      </c>
      <c r="E34" s="14">
        <v>6916.81</v>
      </c>
      <c r="F34" s="15">
        <v>1.4999999999999999E-2</v>
      </c>
      <c r="G34" s="15"/>
    </row>
    <row r="35" spans="1:7" x14ac:dyDescent="0.25">
      <c r="A35" s="12" t="s">
        <v>1813</v>
      </c>
      <c r="B35" s="30" t="s">
        <v>1814</v>
      </c>
      <c r="C35" s="30" t="s">
        <v>1237</v>
      </c>
      <c r="D35" s="13">
        <v>190303</v>
      </c>
      <c r="E35" s="14">
        <v>6676.4</v>
      </c>
      <c r="F35" s="15">
        <v>1.44E-2</v>
      </c>
      <c r="G35" s="15"/>
    </row>
    <row r="36" spans="1:7" x14ac:dyDescent="0.25">
      <c r="A36" s="12" t="s">
        <v>2136</v>
      </c>
      <c r="B36" s="30" t="s">
        <v>2137</v>
      </c>
      <c r="C36" s="30" t="s">
        <v>1347</v>
      </c>
      <c r="D36" s="13">
        <v>499123</v>
      </c>
      <c r="E36" s="14">
        <v>6328.38</v>
      </c>
      <c r="F36" s="15">
        <v>1.37E-2</v>
      </c>
      <c r="G36" s="15"/>
    </row>
    <row r="37" spans="1:7" x14ac:dyDescent="0.25">
      <c r="A37" s="12" t="s">
        <v>1888</v>
      </c>
      <c r="B37" s="30" t="s">
        <v>1889</v>
      </c>
      <c r="C37" s="30" t="s">
        <v>1280</v>
      </c>
      <c r="D37" s="13">
        <v>177401</v>
      </c>
      <c r="E37" s="14">
        <v>5764.56</v>
      </c>
      <c r="F37" s="15">
        <v>1.2500000000000001E-2</v>
      </c>
      <c r="G37" s="15"/>
    </row>
    <row r="38" spans="1:7" x14ac:dyDescent="0.25">
      <c r="A38" s="12" t="s">
        <v>1384</v>
      </c>
      <c r="B38" s="30" t="s">
        <v>1385</v>
      </c>
      <c r="C38" s="30" t="s">
        <v>1198</v>
      </c>
      <c r="D38" s="13">
        <v>1210063</v>
      </c>
      <c r="E38" s="14">
        <v>5304.31</v>
      </c>
      <c r="F38" s="15">
        <v>1.15E-2</v>
      </c>
      <c r="G38" s="15"/>
    </row>
    <row r="39" spans="1:7" x14ac:dyDescent="0.25">
      <c r="A39" s="12" t="s">
        <v>1793</v>
      </c>
      <c r="B39" s="30" t="s">
        <v>1794</v>
      </c>
      <c r="C39" s="30" t="s">
        <v>1280</v>
      </c>
      <c r="D39" s="13">
        <v>143620</v>
      </c>
      <c r="E39" s="14">
        <v>5298.86</v>
      </c>
      <c r="F39" s="15">
        <v>1.15E-2</v>
      </c>
      <c r="G39" s="15"/>
    </row>
    <row r="40" spans="1:7" x14ac:dyDescent="0.25">
      <c r="A40" s="12" t="s">
        <v>1235</v>
      </c>
      <c r="B40" s="30" t="s">
        <v>1236</v>
      </c>
      <c r="C40" s="30" t="s">
        <v>1237</v>
      </c>
      <c r="D40" s="13">
        <v>1281144</v>
      </c>
      <c r="E40" s="14">
        <v>5289.2</v>
      </c>
      <c r="F40" s="15">
        <v>1.14E-2</v>
      </c>
      <c r="G40" s="15"/>
    </row>
    <row r="41" spans="1:7" x14ac:dyDescent="0.25">
      <c r="A41" s="12" t="s">
        <v>1896</v>
      </c>
      <c r="B41" s="30" t="s">
        <v>1897</v>
      </c>
      <c r="C41" s="30" t="s">
        <v>1266</v>
      </c>
      <c r="D41" s="13">
        <v>164034</v>
      </c>
      <c r="E41" s="14">
        <v>5143.12</v>
      </c>
      <c r="F41" s="15">
        <v>1.11E-2</v>
      </c>
      <c r="G41" s="15"/>
    </row>
    <row r="42" spans="1:7" x14ac:dyDescent="0.25">
      <c r="A42" s="12" t="s">
        <v>1894</v>
      </c>
      <c r="B42" s="30" t="s">
        <v>1895</v>
      </c>
      <c r="C42" s="30" t="s">
        <v>1473</v>
      </c>
      <c r="D42" s="13">
        <v>940695</v>
      </c>
      <c r="E42" s="14">
        <v>5137.1400000000003</v>
      </c>
      <c r="F42" s="15">
        <v>1.11E-2</v>
      </c>
      <c r="G42" s="15"/>
    </row>
    <row r="43" spans="1:7" x14ac:dyDescent="0.25">
      <c r="A43" s="12" t="s">
        <v>1406</v>
      </c>
      <c r="B43" s="30" t="s">
        <v>1407</v>
      </c>
      <c r="C43" s="30" t="s">
        <v>1408</v>
      </c>
      <c r="D43" s="13">
        <v>535331</v>
      </c>
      <c r="E43" s="14">
        <v>5108.66</v>
      </c>
      <c r="F43" s="15">
        <v>1.0999999999999999E-2</v>
      </c>
      <c r="G43" s="15"/>
    </row>
    <row r="44" spans="1:7" x14ac:dyDescent="0.25">
      <c r="A44" s="12" t="s">
        <v>1926</v>
      </c>
      <c r="B44" s="30" t="s">
        <v>1927</v>
      </c>
      <c r="C44" s="30" t="s">
        <v>1234</v>
      </c>
      <c r="D44" s="13">
        <v>306538</v>
      </c>
      <c r="E44" s="14">
        <v>5083.17</v>
      </c>
      <c r="F44" s="15">
        <v>1.0999999999999999E-2</v>
      </c>
      <c r="G44" s="15"/>
    </row>
    <row r="45" spans="1:7" x14ac:dyDescent="0.25">
      <c r="A45" s="12" t="s">
        <v>1902</v>
      </c>
      <c r="B45" s="30" t="s">
        <v>1903</v>
      </c>
      <c r="C45" s="30" t="s">
        <v>1334</v>
      </c>
      <c r="D45" s="13">
        <v>254881</v>
      </c>
      <c r="E45" s="14">
        <v>4927.3599999999997</v>
      </c>
      <c r="F45" s="15">
        <v>1.0699999999999999E-2</v>
      </c>
      <c r="G45" s="15"/>
    </row>
    <row r="46" spans="1:7" x14ac:dyDescent="0.25">
      <c r="A46" s="12" t="s">
        <v>1898</v>
      </c>
      <c r="B46" s="30" t="s">
        <v>1899</v>
      </c>
      <c r="C46" s="30" t="s">
        <v>1154</v>
      </c>
      <c r="D46" s="13">
        <v>2906404</v>
      </c>
      <c r="E46" s="14">
        <v>4908.92</v>
      </c>
      <c r="F46" s="15">
        <v>1.06E-2</v>
      </c>
      <c r="G46" s="15"/>
    </row>
    <row r="47" spans="1:7" x14ac:dyDescent="0.25">
      <c r="A47" s="12" t="s">
        <v>1945</v>
      </c>
      <c r="B47" s="30" t="s">
        <v>1946</v>
      </c>
      <c r="C47" s="30" t="s">
        <v>1319</v>
      </c>
      <c r="D47" s="13">
        <v>1158757</v>
      </c>
      <c r="E47" s="14">
        <v>4857.51</v>
      </c>
      <c r="F47" s="15">
        <v>1.0500000000000001E-2</v>
      </c>
      <c r="G47" s="15"/>
    </row>
    <row r="48" spans="1:7" x14ac:dyDescent="0.25">
      <c r="A48" s="12" t="s">
        <v>1943</v>
      </c>
      <c r="B48" s="30" t="s">
        <v>1944</v>
      </c>
      <c r="C48" s="30" t="s">
        <v>1280</v>
      </c>
      <c r="D48" s="13">
        <v>208117</v>
      </c>
      <c r="E48" s="14">
        <v>4847.25</v>
      </c>
      <c r="F48" s="15">
        <v>1.0500000000000001E-2</v>
      </c>
      <c r="G48" s="15"/>
    </row>
    <row r="49" spans="1:7" x14ac:dyDescent="0.25">
      <c r="A49" s="12" t="s">
        <v>1295</v>
      </c>
      <c r="B49" s="30" t="s">
        <v>1296</v>
      </c>
      <c r="C49" s="30" t="s">
        <v>1240</v>
      </c>
      <c r="D49" s="13">
        <v>2641074</v>
      </c>
      <c r="E49" s="14">
        <v>4794.87</v>
      </c>
      <c r="F49" s="15">
        <v>1.04E-2</v>
      </c>
      <c r="G49" s="15"/>
    </row>
    <row r="50" spans="1:7" x14ac:dyDescent="0.25">
      <c r="A50" s="12" t="s">
        <v>1264</v>
      </c>
      <c r="B50" s="30" t="s">
        <v>1265</v>
      </c>
      <c r="C50" s="30" t="s">
        <v>1266</v>
      </c>
      <c r="D50" s="13">
        <v>475285</v>
      </c>
      <c r="E50" s="14">
        <v>4649.95</v>
      </c>
      <c r="F50" s="15">
        <v>1.01E-2</v>
      </c>
      <c r="G50" s="15"/>
    </row>
    <row r="51" spans="1:7" x14ac:dyDescent="0.25">
      <c r="A51" s="12" t="s">
        <v>1429</v>
      </c>
      <c r="B51" s="30" t="s">
        <v>1430</v>
      </c>
      <c r="C51" s="30" t="s">
        <v>1280</v>
      </c>
      <c r="D51" s="13">
        <v>238961</v>
      </c>
      <c r="E51" s="14">
        <v>4558.3</v>
      </c>
      <c r="F51" s="15">
        <v>9.9000000000000008E-3</v>
      </c>
      <c r="G51" s="15"/>
    </row>
    <row r="52" spans="1:7" x14ac:dyDescent="0.25">
      <c r="A52" s="12" t="s">
        <v>1310</v>
      </c>
      <c r="B52" s="30" t="s">
        <v>1311</v>
      </c>
      <c r="C52" s="30" t="s">
        <v>1237</v>
      </c>
      <c r="D52" s="13">
        <v>206977</v>
      </c>
      <c r="E52" s="14">
        <v>4249.8599999999997</v>
      </c>
      <c r="F52" s="15">
        <v>9.1999999999999998E-3</v>
      </c>
      <c r="G52" s="15"/>
    </row>
    <row r="53" spans="1:7" x14ac:dyDescent="0.25">
      <c r="A53" s="12" t="s">
        <v>1982</v>
      </c>
      <c r="B53" s="30" t="s">
        <v>1983</v>
      </c>
      <c r="C53" s="30" t="s">
        <v>1280</v>
      </c>
      <c r="D53" s="13">
        <v>451476</v>
      </c>
      <c r="E53" s="14">
        <v>4142.74</v>
      </c>
      <c r="F53" s="15">
        <v>8.9999999999999993E-3</v>
      </c>
      <c r="G53" s="15"/>
    </row>
    <row r="54" spans="1:7" x14ac:dyDescent="0.25">
      <c r="A54" s="12" t="s">
        <v>1869</v>
      </c>
      <c r="B54" s="30" t="s">
        <v>1870</v>
      </c>
      <c r="C54" s="30" t="s">
        <v>1249</v>
      </c>
      <c r="D54" s="13">
        <v>174962</v>
      </c>
      <c r="E54" s="14">
        <v>3927.28</v>
      </c>
      <c r="F54" s="15">
        <v>8.5000000000000006E-3</v>
      </c>
      <c r="G54" s="15"/>
    </row>
    <row r="55" spans="1:7" x14ac:dyDescent="0.25">
      <c r="A55" s="12" t="s">
        <v>1285</v>
      </c>
      <c r="B55" s="30" t="s">
        <v>1286</v>
      </c>
      <c r="C55" s="30" t="s">
        <v>1280</v>
      </c>
      <c r="D55" s="13">
        <v>314444</v>
      </c>
      <c r="E55" s="14">
        <v>3893.92</v>
      </c>
      <c r="F55" s="15">
        <v>8.3999999999999995E-3</v>
      </c>
      <c r="G55" s="15"/>
    </row>
    <row r="56" spans="1:7" x14ac:dyDescent="0.25">
      <c r="A56" s="12" t="s">
        <v>1785</v>
      </c>
      <c r="B56" s="30" t="s">
        <v>1786</v>
      </c>
      <c r="C56" s="30" t="s">
        <v>1237</v>
      </c>
      <c r="D56" s="13">
        <v>240615</v>
      </c>
      <c r="E56" s="14">
        <v>3841.54</v>
      </c>
      <c r="F56" s="15">
        <v>8.3000000000000001E-3</v>
      </c>
      <c r="G56" s="15"/>
    </row>
    <row r="57" spans="1:7" x14ac:dyDescent="0.25">
      <c r="A57" s="12" t="s">
        <v>1907</v>
      </c>
      <c r="B57" s="30" t="s">
        <v>1908</v>
      </c>
      <c r="C57" s="30" t="s">
        <v>1237</v>
      </c>
      <c r="D57" s="13">
        <v>334527</v>
      </c>
      <c r="E57" s="14">
        <v>3775.81</v>
      </c>
      <c r="F57" s="15">
        <v>8.2000000000000007E-3</v>
      </c>
      <c r="G57" s="15"/>
    </row>
    <row r="58" spans="1:7" x14ac:dyDescent="0.25">
      <c r="A58" s="12" t="s">
        <v>1478</v>
      </c>
      <c r="B58" s="30" t="s">
        <v>1479</v>
      </c>
      <c r="C58" s="30" t="s">
        <v>1356</v>
      </c>
      <c r="D58" s="13">
        <v>95240</v>
      </c>
      <c r="E58" s="14">
        <v>3669.79</v>
      </c>
      <c r="F58" s="15">
        <v>7.9000000000000008E-3</v>
      </c>
      <c r="G58" s="15"/>
    </row>
    <row r="59" spans="1:7" x14ac:dyDescent="0.25">
      <c r="A59" s="12" t="s">
        <v>1423</v>
      </c>
      <c r="B59" s="30" t="s">
        <v>1424</v>
      </c>
      <c r="C59" s="30" t="s">
        <v>1334</v>
      </c>
      <c r="D59" s="13">
        <v>137842</v>
      </c>
      <c r="E59" s="14">
        <v>3540.54</v>
      </c>
      <c r="F59" s="15">
        <v>7.7000000000000002E-3</v>
      </c>
      <c r="G59" s="15"/>
    </row>
    <row r="60" spans="1:7" x14ac:dyDescent="0.25">
      <c r="A60" s="12" t="s">
        <v>1413</v>
      </c>
      <c r="B60" s="30" t="s">
        <v>1414</v>
      </c>
      <c r="C60" s="30" t="s">
        <v>1356</v>
      </c>
      <c r="D60" s="13">
        <v>544088</v>
      </c>
      <c r="E60" s="14">
        <v>3534.4</v>
      </c>
      <c r="F60" s="15">
        <v>7.6E-3</v>
      </c>
      <c r="G60" s="15"/>
    </row>
    <row r="61" spans="1:7" x14ac:dyDescent="0.25">
      <c r="A61" s="12" t="s">
        <v>1914</v>
      </c>
      <c r="B61" s="30" t="s">
        <v>1915</v>
      </c>
      <c r="C61" s="30" t="s">
        <v>1243</v>
      </c>
      <c r="D61" s="13">
        <v>236232</v>
      </c>
      <c r="E61" s="14">
        <v>3476.86</v>
      </c>
      <c r="F61" s="15">
        <v>7.4999999999999997E-3</v>
      </c>
      <c r="G61" s="15"/>
    </row>
    <row r="62" spans="1:7" x14ac:dyDescent="0.25">
      <c r="A62" s="12" t="s">
        <v>1343</v>
      </c>
      <c r="B62" s="30" t="s">
        <v>1344</v>
      </c>
      <c r="C62" s="30" t="s">
        <v>1154</v>
      </c>
      <c r="D62" s="13">
        <v>2254415</v>
      </c>
      <c r="E62" s="14">
        <v>3359.08</v>
      </c>
      <c r="F62" s="15">
        <v>7.3000000000000001E-3</v>
      </c>
      <c r="G62" s="15"/>
    </row>
    <row r="63" spans="1:7" x14ac:dyDescent="0.25">
      <c r="A63" s="12" t="s">
        <v>1904</v>
      </c>
      <c r="B63" s="30" t="s">
        <v>1905</v>
      </c>
      <c r="C63" s="30" t="s">
        <v>1906</v>
      </c>
      <c r="D63" s="13">
        <v>128666</v>
      </c>
      <c r="E63" s="14">
        <v>2934.74</v>
      </c>
      <c r="F63" s="15">
        <v>6.3E-3</v>
      </c>
      <c r="G63" s="15"/>
    </row>
    <row r="64" spans="1:7" x14ac:dyDescent="0.25">
      <c r="A64" s="12" t="s">
        <v>1900</v>
      </c>
      <c r="B64" s="30" t="s">
        <v>1901</v>
      </c>
      <c r="C64" s="30" t="s">
        <v>1449</v>
      </c>
      <c r="D64" s="13">
        <v>63167</v>
      </c>
      <c r="E64" s="14">
        <v>2707.05</v>
      </c>
      <c r="F64" s="15">
        <v>5.8999999999999999E-3</v>
      </c>
      <c r="G64" s="15"/>
    </row>
    <row r="65" spans="1:7" x14ac:dyDescent="0.25">
      <c r="A65" s="12" t="s">
        <v>1228</v>
      </c>
      <c r="B65" s="30" t="s">
        <v>1229</v>
      </c>
      <c r="C65" s="30" t="s">
        <v>1163</v>
      </c>
      <c r="D65" s="13">
        <v>321039</v>
      </c>
      <c r="E65" s="14">
        <v>2401.69</v>
      </c>
      <c r="F65" s="15">
        <v>5.1999999999999998E-3</v>
      </c>
      <c r="G65" s="15"/>
    </row>
    <row r="66" spans="1:7" x14ac:dyDescent="0.25">
      <c r="A66" s="12" t="s">
        <v>1209</v>
      </c>
      <c r="B66" s="30" t="s">
        <v>1210</v>
      </c>
      <c r="C66" s="30" t="s">
        <v>1211</v>
      </c>
      <c r="D66" s="13">
        <v>1108714</v>
      </c>
      <c r="E66" s="14">
        <v>2324.42</v>
      </c>
      <c r="F66" s="15">
        <v>5.0000000000000001E-3</v>
      </c>
      <c r="G66" s="15"/>
    </row>
    <row r="67" spans="1:7" x14ac:dyDescent="0.25">
      <c r="A67" s="12" t="s">
        <v>2228</v>
      </c>
      <c r="B67" s="30" t="s">
        <v>2229</v>
      </c>
      <c r="C67" s="30" t="s">
        <v>1246</v>
      </c>
      <c r="D67" s="13">
        <v>115061</v>
      </c>
      <c r="E67" s="14">
        <v>2099.17</v>
      </c>
      <c r="F67" s="15">
        <v>4.4999999999999997E-3</v>
      </c>
      <c r="G67" s="15"/>
    </row>
    <row r="68" spans="1:7" x14ac:dyDescent="0.25">
      <c r="A68" s="12" t="s">
        <v>1973</v>
      </c>
      <c r="B68" s="30" t="s">
        <v>1974</v>
      </c>
      <c r="C68" s="30" t="s">
        <v>1439</v>
      </c>
      <c r="D68" s="13">
        <v>239525</v>
      </c>
      <c r="E68" s="14">
        <v>1975.6</v>
      </c>
      <c r="F68" s="15">
        <v>4.3E-3</v>
      </c>
      <c r="G68" s="15"/>
    </row>
    <row r="69" spans="1:7" x14ac:dyDescent="0.25">
      <c r="A69" s="12" t="s">
        <v>1341</v>
      </c>
      <c r="B69" s="30" t="s">
        <v>1342</v>
      </c>
      <c r="C69" s="30" t="s">
        <v>1249</v>
      </c>
      <c r="D69" s="13">
        <v>103647</v>
      </c>
      <c r="E69" s="14">
        <v>1495.99</v>
      </c>
      <c r="F69" s="15">
        <v>3.2000000000000002E-3</v>
      </c>
      <c r="G69" s="15"/>
    </row>
    <row r="70" spans="1:7" x14ac:dyDescent="0.25">
      <c r="A70" s="12" t="s">
        <v>1365</v>
      </c>
      <c r="B70" s="30" t="s">
        <v>1366</v>
      </c>
      <c r="C70" s="30" t="s">
        <v>1237</v>
      </c>
      <c r="D70" s="13">
        <v>141155</v>
      </c>
      <c r="E70" s="14">
        <v>1097.69</v>
      </c>
      <c r="F70" s="15">
        <v>2.3999999999999998E-3</v>
      </c>
      <c r="G70" s="15"/>
    </row>
    <row r="71" spans="1:7" x14ac:dyDescent="0.25">
      <c r="A71" s="12" t="s">
        <v>2029</v>
      </c>
      <c r="B71" s="30" t="s">
        <v>2030</v>
      </c>
      <c r="C71" s="30" t="s">
        <v>1906</v>
      </c>
      <c r="D71" s="13">
        <v>38676</v>
      </c>
      <c r="E71" s="14">
        <v>1009.66</v>
      </c>
      <c r="F71" s="15">
        <v>2.2000000000000001E-3</v>
      </c>
      <c r="G71" s="15"/>
    </row>
    <row r="72" spans="1:7" x14ac:dyDescent="0.25">
      <c r="A72" s="12" t="s">
        <v>1805</v>
      </c>
      <c r="B72" s="30" t="s">
        <v>1806</v>
      </c>
      <c r="C72" s="30" t="s">
        <v>1157</v>
      </c>
      <c r="D72" s="13">
        <v>160516</v>
      </c>
      <c r="E72" s="14">
        <v>884.6</v>
      </c>
      <c r="F72" s="15">
        <v>1.9E-3</v>
      </c>
      <c r="G72" s="15"/>
    </row>
    <row r="73" spans="1:7" x14ac:dyDescent="0.25">
      <c r="A73" s="12" t="s">
        <v>1930</v>
      </c>
      <c r="B73" s="30" t="s">
        <v>1931</v>
      </c>
      <c r="C73" s="30" t="s">
        <v>1484</v>
      </c>
      <c r="D73" s="13">
        <v>62249</v>
      </c>
      <c r="E73" s="14">
        <v>734.63</v>
      </c>
      <c r="F73" s="15">
        <v>1.6000000000000001E-3</v>
      </c>
      <c r="G73" s="15"/>
    </row>
    <row r="74" spans="1:7" x14ac:dyDescent="0.25">
      <c r="A74" s="12" t="s">
        <v>2666</v>
      </c>
      <c r="B74" s="30" t="s">
        <v>2667</v>
      </c>
      <c r="C74" s="30" t="s">
        <v>1237</v>
      </c>
      <c r="D74" s="13">
        <v>271233</v>
      </c>
      <c r="E74" s="14">
        <v>278.83</v>
      </c>
      <c r="F74" s="15">
        <v>5.9999999999999995E-4</v>
      </c>
      <c r="G74" s="15"/>
    </row>
    <row r="75" spans="1:7" x14ac:dyDescent="0.25">
      <c r="A75" s="16" t="s">
        <v>126</v>
      </c>
      <c r="B75" s="31"/>
      <c r="C75" s="31"/>
      <c r="D75" s="17"/>
      <c r="E75" s="37">
        <v>453359.56</v>
      </c>
      <c r="F75" s="38">
        <v>0.98040000000000005</v>
      </c>
      <c r="G75" s="20"/>
    </row>
    <row r="76" spans="1:7" x14ac:dyDescent="0.25">
      <c r="A76" s="16" t="s">
        <v>1527</v>
      </c>
      <c r="B76" s="30"/>
      <c r="C76" s="30"/>
      <c r="D76" s="13"/>
      <c r="E76" s="14"/>
      <c r="F76" s="15"/>
      <c r="G76" s="15"/>
    </row>
    <row r="77" spans="1:7" x14ac:dyDescent="0.25">
      <c r="A77" s="16" t="s">
        <v>126</v>
      </c>
      <c r="B77" s="30"/>
      <c r="C77" s="30"/>
      <c r="D77" s="13"/>
      <c r="E77" s="39" t="s">
        <v>118</v>
      </c>
      <c r="F77" s="40" t="s">
        <v>118</v>
      </c>
      <c r="G77" s="15"/>
    </row>
    <row r="78" spans="1:7" x14ac:dyDescent="0.25">
      <c r="A78" s="21" t="s">
        <v>158</v>
      </c>
      <c r="B78" s="32"/>
      <c r="C78" s="32"/>
      <c r="D78" s="22"/>
      <c r="E78" s="27">
        <v>453359.56</v>
      </c>
      <c r="F78" s="28">
        <v>0.98040000000000005</v>
      </c>
      <c r="G78" s="20"/>
    </row>
    <row r="79" spans="1:7" x14ac:dyDescent="0.25">
      <c r="A79" s="12"/>
      <c r="B79" s="30"/>
      <c r="C79" s="30"/>
      <c r="D79" s="13"/>
      <c r="E79" s="14"/>
      <c r="F79" s="15"/>
      <c r="G79" s="15"/>
    </row>
    <row r="80" spans="1:7" x14ac:dyDescent="0.25">
      <c r="A80" s="12"/>
      <c r="B80" s="30"/>
      <c r="C80" s="30"/>
      <c r="D80" s="13"/>
      <c r="E80" s="14"/>
      <c r="F80" s="15"/>
      <c r="G80" s="15"/>
    </row>
    <row r="81" spans="1:7" x14ac:dyDescent="0.25">
      <c r="A81" s="16" t="s">
        <v>162</v>
      </c>
      <c r="B81" s="30"/>
      <c r="C81" s="30"/>
      <c r="D81" s="13"/>
      <c r="E81" s="14"/>
      <c r="F81" s="15"/>
      <c r="G81" s="15"/>
    </row>
    <row r="82" spans="1:7" x14ac:dyDescent="0.25">
      <c r="A82" s="12" t="s">
        <v>163</v>
      </c>
      <c r="B82" s="30"/>
      <c r="C82" s="30"/>
      <c r="D82" s="13"/>
      <c r="E82" s="14">
        <v>12145.23</v>
      </c>
      <c r="F82" s="15">
        <v>2.63E-2</v>
      </c>
      <c r="G82" s="15">
        <v>6.7793000000000006E-2</v>
      </c>
    </row>
    <row r="83" spans="1:7" x14ac:dyDescent="0.25">
      <c r="A83" s="16" t="s">
        <v>126</v>
      </c>
      <c r="B83" s="31"/>
      <c r="C83" s="31"/>
      <c r="D83" s="17"/>
      <c r="E83" s="37">
        <v>12145.23</v>
      </c>
      <c r="F83" s="38">
        <v>2.63E-2</v>
      </c>
      <c r="G83" s="20"/>
    </row>
    <row r="84" spans="1:7" x14ac:dyDescent="0.25">
      <c r="A84" s="12"/>
      <c r="B84" s="30"/>
      <c r="C84" s="30"/>
      <c r="D84" s="13"/>
      <c r="E84" s="14"/>
      <c r="F84" s="15"/>
      <c r="G84" s="15"/>
    </row>
    <row r="85" spans="1:7" x14ac:dyDescent="0.25">
      <c r="A85" s="21" t="s">
        <v>158</v>
      </c>
      <c r="B85" s="32"/>
      <c r="C85" s="32"/>
      <c r="D85" s="22"/>
      <c r="E85" s="18">
        <v>12145.23</v>
      </c>
      <c r="F85" s="19">
        <v>2.63E-2</v>
      </c>
      <c r="G85" s="20"/>
    </row>
    <row r="86" spans="1:7" x14ac:dyDescent="0.25">
      <c r="A86" s="12" t="s">
        <v>164</v>
      </c>
      <c r="B86" s="30"/>
      <c r="C86" s="30"/>
      <c r="D86" s="13"/>
      <c r="E86" s="14">
        <v>6.7673569000000002</v>
      </c>
      <c r="F86" s="15">
        <v>1.4E-5</v>
      </c>
      <c r="G86" s="15"/>
    </row>
    <row r="87" spans="1:7" x14ac:dyDescent="0.25">
      <c r="A87" s="12" t="s">
        <v>165</v>
      </c>
      <c r="B87" s="30"/>
      <c r="C87" s="30"/>
      <c r="D87" s="13"/>
      <c r="E87" s="23">
        <v>-3147.7073568999999</v>
      </c>
      <c r="F87" s="24">
        <v>-6.7140000000000003E-3</v>
      </c>
      <c r="G87" s="15">
        <v>6.7793000000000006E-2</v>
      </c>
    </row>
    <row r="88" spans="1:7" x14ac:dyDescent="0.25">
      <c r="A88" s="25" t="s">
        <v>166</v>
      </c>
      <c r="B88" s="33"/>
      <c r="C88" s="33"/>
      <c r="D88" s="26"/>
      <c r="E88" s="27">
        <v>462363.85</v>
      </c>
      <c r="F88" s="28">
        <v>1</v>
      </c>
      <c r="G88" s="28"/>
    </row>
    <row r="93" spans="1:7" x14ac:dyDescent="0.25">
      <c r="A93" s="1" t="s">
        <v>169</v>
      </c>
    </row>
    <row r="94" spans="1:7" x14ac:dyDescent="0.25">
      <c r="A94" s="47" t="s">
        <v>170</v>
      </c>
      <c r="B94" s="34" t="s">
        <v>118</v>
      </c>
    </row>
    <row r="95" spans="1:7" x14ac:dyDescent="0.25">
      <c r="A95" t="s">
        <v>171</v>
      </c>
    </row>
    <row r="96" spans="1:7" x14ac:dyDescent="0.25">
      <c r="A96" t="s">
        <v>172</v>
      </c>
      <c r="B96" t="s">
        <v>173</v>
      </c>
      <c r="C96" t="s">
        <v>173</v>
      </c>
    </row>
    <row r="97" spans="1:5" x14ac:dyDescent="0.25">
      <c r="B97" s="48">
        <v>45260</v>
      </c>
      <c r="C97" s="48">
        <v>45289</v>
      </c>
    </row>
    <row r="98" spans="1:5" x14ac:dyDescent="0.25">
      <c r="A98" t="s">
        <v>177</v>
      </c>
      <c r="B98">
        <v>77.988</v>
      </c>
      <c r="C98">
        <v>82.932000000000002</v>
      </c>
      <c r="E98" s="2"/>
    </row>
    <row r="99" spans="1:5" x14ac:dyDescent="0.25">
      <c r="A99" t="s">
        <v>178</v>
      </c>
      <c r="B99">
        <v>56.866</v>
      </c>
      <c r="C99">
        <v>60.470999999999997</v>
      </c>
      <c r="E99" s="2"/>
    </row>
    <row r="100" spans="1:5" x14ac:dyDescent="0.25">
      <c r="A100" t="s">
        <v>651</v>
      </c>
      <c r="B100">
        <v>68.289000000000001</v>
      </c>
      <c r="C100">
        <v>72.537000000000006</v>
      </c>
      <c r="E100" s="2"/>
    </row>
    <row r="101" spans="1:5" x14ac:dyDescent="0.25">
      <c r="A101" t="s">
        <v>652</v>
      </c>
      <c r="B101">
        <v>39.371000000000002</v>
      </c>
      <c r="C101">
        <v>41.82</v>
      </c>
      <c r="E101" s="2"/>
    </row>
    <row r="102" spans="1:5" x14ac:dyDescent="0.25">
      <c r="E102" s="2"/>
    </row>
    <row r="103" spans="1:5" x14ac:dyDescent="0.25">
      <c r="A103" t="s">
        <v>188</v>
      </c>
      <c r="B103" s="34" t="s">
        <v>118</v>
      </c>
    </row>
    <row r="104" spans="1:5" x14ac:dyDescent="0.25">
      <c r="A104" t="s">
        <v>189</v>
      </c>
      <c r="B104" s="34" t="s">
        <v>118</v>
      </c>
    </row>
    <row r="105" spans="1:5" ht="30" customHeight="1" x14ac:dyDescent="0.25">
      <c r="A105" s="47" t="s">
        <v>190</v>
      </c>
      <c r="B105" s="34" t="s">
        <v>118</v>
      </c>
    </row>
    <row r="106" spans="1:5" ht="30" customHeight="1" x14ac:dyDescent="0.25">
      <c r="A106" s="47" t="s">
        <v>191</v>
      </c>
      <c r="B106" s="34" t="s">
        <v>118</v>
      </c>
    </row>
    <row r="107" spans="1:5" x14ac:dyDescent="0.25">
      <c r="A107" t="s">
        <v>1760</v>
      </c>
      <c r="B107" s="49">
        <v>0.538713</v>
      </c>
    </row>
    <row r="108" spans="1:5" ht="45" customHeight="1" x14ac:dyDescent="0.25">
      <c r="A108" s="47" t="s">
        <v>193</v>
      </c>
      <c r="B108" s="34" t="s">
        <v>118</v>
      </c>
    </row>
    <row r="109" spans="1:5" ht="30" customHeight="1" x14ac:dyDescent="0.25">
      <c r="A109" s="47" t="s">
        <v>194</v>
      </c>
      <c r="B109" s="34" t="s">
        <v>118</v>
      </c>
    </row>
    <row r="110" spans="1:5" ht="30" customHeight="1" x14ac:dyDescent="0.25">
      <c r="A110" s="47" t="s">
        <v>195</v>
      </c>
      <c r="B110" s="34" t="s">
        <v>118</v>
      </c>
    </row>
    <row r="111" spans="1:5" x14ac:dyDescent="0.25">
      <c r="A111" t="s">
        <v>196</v>
      </c>
      <c r="B111" s="34" t="s">
        <v>118</v>
      </c>
    </row>
    <row r="112" spans="1:5" x14ac:dyDescent="0.25">
      <c r="A112" t="s">
        <v>197</v>
      </c>
      <c r="B112" s="34" t="s">
        <v>118</v>
      </c>
    </row>
    <row r="114" spans="1:4" ht="69.95" customHeight="1" x14ac:dyDescent="0.25">
      <c r="A114" s="72" t="s">
        <v>207</v>
      </c>
      <c r="B114" s="72" t="s">
        <v>208</v>
      </c>
      <c r="C114" s="72" t="s">
        <v>5</v>
      </c>
      <c r="D114" s="72" t="s">
        <v>6</v>
      </c>
    </row>
    <row r="115" spans="1:4" ht="69.95" customHeight="1" x14ac:dyDescent="0.25">
      <c r="A115" s="72" t="s">
        <v>2668</v>
      </c>
      <c r="B115" s="72"/>
      <c r="C115" s="72" t="s">
        <v>84</v>
      </c>
      <c r="D115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H48"/>
  <sheetViews>
    <sheetView showGridLines="0" workbookViewId="0">
      <pane ySplit="4" topLeftCell="A21" activePane="bottomLeft" state="frozen"/>
      <selection pane="bottomLeft" activeCell="F27" sqref="F27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4" t="s">
        <v>2669</v>
      </c>
      <c r="B1" s="75"/>
      <c r="C1" s="75"/>
      <c r="D1" s="75"/>
      <c r="E1" s="75"/>
      <c r="F1" s="75"/>
      <c r="G1" s="76"/>
      <c r="H1" s="51" t="str">
        <f>HYPERLINK("[EDEL_Portfolio Monthly Notes 31-Dec-2023.xlsx]Index!A1","Index")</f>
        <v>Index</v>
      </c>
    </row>
    <row r="2" spans="1:8" ht="19.5" customHeight="1" x14ac:dyDescent="0.25">
      <c r="A2" s="74" t="s">
        <v>2670</v>
      </c>
      <c r="B2" s="75"/>
      <c r="C2" s="75"/>
      <c r="D2" s="75"/>
      <c r="E2" s="75"/>
      <c r="F2" s="75"/>
      <c r="G2" s="76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67" t="s">
        <v>158</v>
      </c>
      <c r="B8" s="68"/>
      <c r="C8" s="68"/>
      <c r="D8" s="69"/>
      <c r="E8" s="37">
        <f>+E5</f>
        <v>0</v>
      </c>
      <c r="F8" s="38">
        <f>+F5</f>
        <v>0</v>
      </c>
      <c r="G8" s="15"/>
    </row>
    <row r="9" spans="1:8" x14ac:dyDescent="0.25">
      <c r="A9" s="16"/>
      <c r="B9" s="31"/>
      <c r="C9" s="31"/>
      <c r="D9" s="17"/>
      <c r="E9" s="46"/>
      <c r="F9" s="20"/>
      <c r="G9" s="15"/>
    </row>
    <row r="10" spans="1:8" x14ac:dyDescent="0.25">
      <c r="A10" s="16" t="s">
        <v>2217</v>
      </c>
      <c r="B10" s="31"/>
      <c r="C10" s="31"/>
      <c r="D10" s="17"/>
      <c r="E10" s="46"/>
      <c r="F10" s="20"/>
      <c r="G10" s="15"/>
    </row>
    <row r="11" spans="1:8" x14ac:dyDescent="0.25">
      <c r="A11" s="16" t="s">
        <v>2671</v>
      </c>
      <c r="B11" s="30"/>
      <c r="C11" s="31"/>
      <c r="D11" s="17"/>
      <c r="E11" s="46"/>
      <c r="F11" s="20"/>
      <c r="G11" s="15"/>
    </row>
    <row r="12" spans="1:8" x14ac:dyDescent="0.25">
      <c r="A12" s="12" t="s">
        <v>2672</v>
      </c>
      <c r="B12" s="30" t="s">
        <v>2673</v>
      </c>
      <c r="C12" s="31"/>
      <c r="D12" s="13">
        <v>77</v>
      </c>
      <c r="E12" s="14">
        <v>4846.3029999999999</v>
      </c>
      <c r="F12" s="15">
        <f>E12/$E$24</f>
        <v>0.96575875874080575</v>
      </c>
      <c r="G12" s="15"/>
    </row>
    <row r="13" spans="1:8" x14ac:dyDescent="0.25">
      <c r="A13" s="16" t="s">
        <v>126</v>
      </c>
      <c r="B13" s="31"/>
      <c r="C13" s="31"/>
      <c r="D13" s="17"/>
      <c r="E13" s="37">
        <f>SUM(E12)</f>
        <v>4846.3029999999999</v>
      </c>
      <c r="F13" s="38">
        <f>SUM(F12)</f>
        <v>0.96575875874080575</v>
      </c>
      <c r="G13" s="15"/>
    </row>
    <row r="14" spans="1:8" x14ac:dyDescent="0.25">
      <c r="A14" s="16"/>
      <c r="B14" s="31"/>
      <c r="C14" s="31"/>
      <c r="D14" s="17"/>
      <c r="E14" s="46"/>
      <c r="F14" s="20"/>
      <c r="G14" s="15"/>
    </row>
    <row r="15" spans="1:8" x14ac:dyDescent="0.25">
      <c r="A15" s="67" t="s">
        <v>158</v>
      </c>
      <c r="B15" s="68"/>
      <c r="C15" s="68"/>
      <c r="D15" s="69"/>
      <c r="E15" s="37">
        <f>E13</f>
        <v>4846.3029999999999</v>
      </c>
      <c r="F15" s="38">
        <f>SUM(F13)</f>
        <v>0.96575875874080575</v>
      </c>
      <c r="G15" s="15"/>
    </row>
    <row r="16" spans="1:8" x14ac:dyDescent="0.25">
      <c r="A16" s="16"/>
      <c r="B16" s="31"/>
      <c r="C16" s="31"/>
      <c r="D16" s="17"/>
      <c r="E16" s="46"/>
      <c r="F16" s="20"/>
      <c r="G16" s="15"/>
    </row>
    <row r="17" spans="1:8" x14ac:dyDescent="0.25">
      <c r="A17" s="16" t="s">
        <v>162</v>
      </c>
      <c r="B17" s="30"/>
      <c r="C17" s="30"/>
      <c r="D17" s="13"/>
      <c r="E17" s="14"/>
      <c r="F17" s="15"/>
      <c r="G17" s="15"/>
    </row>
    <row r="18" spans="1:8" x14ac:dyDescent="0.25">
      <c r="A18" s="12" t="s">
        <v>163</v>
      </c>
      <c r="B18" s="30"/>
      <c r="C18" s="30"/>
      <c r="D18" s="13"/>
      <c r="E18" s="14">
        <v>23.99</v>
      </c>
      <c r="F18" s="15">
        <v>4.7800000000000004E-3</v>
      </c>
      <c r="G18" s="15">
        <v>6.7793000000000006E-2</v>
      </c>
      <c r="H18" s="55"/>
    </row>
    <row r="19" spans="1:8" x14ac:dyDescent="0.25">
      <c r="A19" s="16" t="s">
        <v>126</v>
      </c>
      <c r="B19" s="31"/>
      <c r="C19" s="31"/>
      <c r="D19" s="17"/>
      <c r="E19" s="18">
        <v>23.99</v>
      </c>
      <c r="F19" s="19">
        <v>4.7790000000000003E-3</v>
      </c>
      <c r="G19" s="20"/>
    </row>
    <row r="20" spans="1:8" x14ac:dyDescent="0.25">
      <c r="A20" s="12"/>
      <c r="B20" s="30"/>
      <c r="C20" s="30"/>
      <c r="D20" s="13"/>
      <c r="E20" s="14"/>
      <c r="F20" s="15"/>
      <c r="G20" s="15"/>
    </row>
    <row r="21" spans="1:8" x14ac:dyDescent="0.25">
      <c r="A21" s="21" t="s">
        <v>158</v>
      </c>
      <c r="B21" s="32"/>
      <c r="C21" s="32"/>
      <c r="D21" s="22"/>
      <c r="E21" s="18">
        <v>23.99</v>
      </c>
      <c r="F21" s="19">
        <v>4.7800000000000004E-3</v>
      </c>
      <c r="G21" s="20"/>
    </row>
    <row r="22" spans="1:8" x14ac:dyDescent="0.25">
      <c r="A22" s="12" t="s">
        <v>164</v>
      </c>
      <c r="B22" s="30"/>
      <c r="C22" s="30"/>
      <c r="D22" s="13"/>
      <c r="E22" s="14">
        <v>1.33654E-2</v>
      </c>
      <c r="F22" s="15">
        <v>1.9999999999999999E-6</v>
      </c>
      <c r="G22" s="15"/>
    </row>
    <row r="23" spans="1:8" x14ac:dyDescent="0.25">
      <c r="A23" s="12" t="s">
        <v>165</v>
      </c>
      <c r="B23" s="30"/>
      <c r="C23" s="30"/>
      <c r="D23" s="13"/>
      <c r="E23" s="14">
        <v>147.82663460000001</v>
      </c>
      <c r="F23" s="15">
        <v>2.9398000000000001E-2</v>
      </c>
      <c r="G23" s="15">
        <v>6.7793000000000006E-2</v>
      </c>
    </row>
    <row r="24" spans="1:8" x14ac:dyDescent="0.25">
      <c r="A24" s="25" t="s">
        <v>166</v>
      </c>
      <c r="B24" s="33"/>
      <c r="C24" s="33"/>
      <c r="D24" s="26"/>
      <c r="E24" s="27">
        <v>5018.13</v>
      </c>
      <c r="F24" s="28">
        <v>1</v>
      </c>
      <c r="G24" s="28"/>
    </row>
    <row r="27" spans="1:8" x14ac:dyDescent="0.25">
      <c r="E27" s="55"/>
    </row>
    <row r="29" spans="1:8" x14ac:dyDescent="0.25">
      <c r="A29" s="1" t="s">
        <v>169</v>
      </c>
    </row>
    <row r="30" spans="1:8" x14ac:dyDescent="0.25">
      <c r="A30" s="47" t="s">
        <v>170</v>
      </c>
      <c r="B30" s="34" t="s">
        <v>118</v>
      </c>
    </row>
    <row r="31" spans="1:8" x14ac:dyDescent="0.25">
      <c r="A31" t="s">
        <v>171</v>
      </c>
    </row>
    <row r="32" spans="1:8" x14ac:dyDescent="0.25">
      <c r="A32" t="s">
        <v>172</v>
      </c>
      <c r="B32" t="s">
        <v>173</v>
      </c>
      <c r="C32" t="s">
        <v>173</v>
      </c>
    </row>
    <row r="33" spans="1:4" x14ac:dyDescent="0.25">
      <c r="B33" s="48">
        <v>45260</v>
      </c>
      <c r="C33" s="48">
        <v>45289</v>
      </c>
    </row>
    <row r="34" spans="1:4" x14ac:dyDescent="0.25">
      <c r="A34" t="s">
        <v>688</v>
      </c>
      <c r="B34" s="52">
        <v>64.291600000000003</v>
      </c>
      <c r="C34" s="52">
        <v>64.770799999999994</v>
      </c>
    </row>
    <row r="36" spans="1:4" x14ac:dyDescent="0.25">
      <c r="A36" t="s">
        <v>188</v>
      </c>
      <c r="B36" s="34" t="s">
        <v>118</v>
      </c>
    </row>
    <row r="37" spans="1:4" x14ac:dyDescent="0.25">
      <c r="A37" t="s">
        <v>189</v>
      </c>
      <c r="B37" s="34" t="s">
        <v>118</v>
      </c>
    </row>
    <row r="38" spans="1:4" ht="30" customHeight="1" x14ac:dyDescent="0.25">
      <c r="A38" s="47" t="s">
        <v>190</v>
      </c>
      <c r="B38" s="34" t="s">
        <v>118</v>
      </c>
    </row>
    <row r="39" spans="1:4" ht="30" customHeight="1" x14ac:dyDescent="0.25">
      <c r="A39" s="47" t="s">
        <v>191</v>
      </c>
      <c r="B39" s="34" t="s">
        <v>118</v>
      </c>
    </row>
    <row r="40" spans="1:4" x14ac:dyDescent="0.25">
      <c r="A40" t="s">
        <v>1760</v>
      </c>
      <c r="B40" s="49">
        <v>7.2272067074710252E-3</v>
      </c>
    </row>
    <row r="41" spans="1:4" ht="45" customHeight="1" x14ac:dyDescent="0.25">
      <c r="A41" s="47" t="s">
        <v>193</v>
      </c>
      <c r="B41" s="34" t="s">
        <v>118</v>
      </c>
    </row>
    <row r="42" spans="1:4" ht="30" customHeight="1" x14ac:dyDescent="0.25">
      <c r="A42" s="47" t="s">
        <v>194</v>
      </c>
      <c r="B42" s="34" t="s">
        <v>118</v>
      </c>
    </row>
    <row r="43" spans="1:4" ht="30" customHeight="1" x14ac:dyDescent="0.25">
      <c r="A43" s="47" t="s">
        <v>195</v>
      </c>
      <c r="B43" s="49">
        <v>4936.7746999999999</v>
      </c>
    </row>
    <row r="44" spans="1:4" x14ac:dyDescent="0.25">
      <c r="A44" t="s">
        <v>196</v>
      </c>
      <c r="B44" s="34" t="s">
        <v>118</v>
      </c>
    </row>
    <row r="45" spans="1:4" x14ac:dyDescent="0.25">
      <c r="A45" t="s">
        <v>197</v>
      </c>
      <c r="B45" s="34" t="s">
        <v>118</v>
      </c>
    </row>
    <row r="47" spans="1:4" ht="69.95" customHeight="1" x14ac:dyDescent="0.25">
      <c r="A47" s="72" t="s">
        <v>207</v>
      </c>
      <c r="B47" s="72" t="s">
        <v>208</v>
      </c>
      <c r="C47" s="72" t="s">
        <v>5</v>
      </c>
      <c r="D47" s="72" t="s">
        <v>6</v>
      </c>
    </row>
    <row r="48" spans="1:4" ht="69.95" customHeight="1" x14ac:dyDescent="0.25">
      <c r="A48" s="72" t="s">
        <v>2674</v>
      </c>
      <c r="B48" s="72"/>
      <c r="C48" s="72" t="s">
        <v>86</v>
      </c>
      <c r="D48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H51"/>
  <sheetViews>
    <sheetView showGridLines="0" workbookViewId="0">
      <pane ySplit="4" topLeftCell="A5" activePane="bottomLeft" state="frozen"/>
      <selection pane="bottomLeft" activeCell="A10" sqref="A10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4" t="s">
        <v>2675</v>
      </c>
      <c r="B1" s="75"/>
      <c r="C1" s="75"/>
      <c r="D1" s="75"/>
      <c r="E1" s="75"/>
      <c r="F1" s="75"/>
      <c r="G1" s="76"/>
      <c r="H1" s="51" t="str">
        <f>HYPERLINK("[EDEL_Portfolio Monthly Notes 31-Dec-2023.xlsx]Index!A1","Index")</f>
        <v>Index</v>
      </c>
    </row>
    <row r="2" spans="1:8" ht="19.5" customHeight="1" x14ac:dyDescent="0.25">
      <c r="A2" s="74" t="s">
        <v>2676</v>
      </c>
      <c r="B2" s="75"/>
      <c r="C2" s="75"/>
      <c r="D2" s="75"/>
      <c r="E2" s="75"/>
      <c r="F2" s="75"/>
      <c r="G2" s="76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2"/>
      <c r="B9" s="30"/>
      <c r="C9" s="30"/>
      <c r="D9" s="13"/>
      <c r="E9" s="14"/>
      <c r="F9" s="15"/>
      <c r="G9" s="15"/>
    </row>
    <row r="10" spans="1:8" x14ac:dyDescent="0.25">
      <c r="A10" s="16" t="s">
        <v>830</v>
      </c>
      <c r="B10" s="30"/>
      <c r="C10" s="30"/>
      <c r="D10" s="13"/>
      <c r="E10" s="14"/>
      <c r="F10" s="15"/>
      <c r="G10" s="15"/>
    </row>
    <row r="11" spans="1:8" x14ac:dyDescent="0.25">
      <c r="A11" s="12" t="s">
        <v>2677</v>
      </c>
      <c r="B11" s="30" t="s">
        <v>2678</v>
      </c>
      <c r="C11" s="30"/>
      <c r="D11" s="13">
        <v>7595038</v>
      </c>
      <c r="E11" s="14">
        <v>4936.7700000000004</v>
      </c>
      <c r="F11" s="15">
        <v>0.50349999999999995</v>
      </c>
      <c r="G11" s="15"/>
    </row>
    <row r="12" spans="1:8" x14ac:dyDescent="0.25">
      <c r="A12" s="12" t="s">
        <v>2679</v>
      </c>
      <c r="B12" s="30" t="s">
        <v>2680</v>
      </c>
      <c r="C12" s="30"/>
      <c r="D12" s="13">
        <v>6417305</v>
      </c>
      <c r="E12" s="14">
        <v>4851.4799999999996</v>
      </c>
      <c r="F12" s="15">
        <v>0.49480000000000002</v>
      </c>
      <c r="G12" s="15"/>
    </row>
    <row r="13" spans="1:8" x14ac:dyDescent="0.25">
      <c r="A13" s="16" t="s">
        <v>126</v>
      </c>
      <c r="B13" s="31"/>
      <c r="C13" s="31"/>
      <c r="D13" s="17"/>
      <c r="E13" s="18">
        <v>9788.25</v>
      </c>
      <c r="F13" s="19">
        <v>0.99829999999999997</v>
      </c>
      <c r="G13" s="20"/>
    </row>
    <row r="14" spans="1:8" x14ac:dyDescent="0.25">
      <c r="A14" s="12"/>
      <c r="B14" s="30"/>
      <c r="C14" s="30"/>
      <c r="D14" s="13"/>
      <c r="E14" s="14"/>
      <c r="F14" s="15"/>
      <c r="G14" s="15"/>
    </row>
    <row r="15" spans="1:8" x14ac:dyDescent="0.25">
      <c r="A15" s="21" t="s">
        <v>158</v>
      </c>
      <c r="B15" s="32"/>
      <c r="C15" s="32"/>
      <c r="D15" s="22"/>
      <c r="E15" s="18">
        <v>9788.25</v>
      </c>
      <c r="F15" s="19">
        <v>0.99829999999999997</v>
      </c>
      <c r="G15" s="20"/>
    </row>
    <row r="16" spans="1:8" x14ac:dyDescent="0.25">
      <c r="A16" s="12"/>
      <c r="B16" s="30"/>
      <c r="C16" s="30"/>
      <c r="D16" s="13"/>
      <c r="E16" s="14"/>
      <c r="F16" s="15"/>
      <c r="G16" s="15"/>
    </row>
    <row r="17" spans="1:7" x14ac:dyDescent="0.25">
      <c r="A17" s="16" t="s">
        <v>162</v>
      </c>
      <c r="B17" s="30"/>
      <c r="C17" s="30"/>
      <c r="D17" s="13"/>
      <c r="E17" s="14"/>
      <c r="F17" s="15"/>
      <c r="G17" s="15"/>
    </row>
    <row r="18" spans="1:7" x14ac:dyDescent="0.25">
      <c r="A18" s="12" t="s">
        <v>163</v>
      </c>
      <c r="B18" s="30"/>
      <c r="C18" s="30"/>
      <c r="D18" s="13"/>
      <c r="E18" s="14">
        <v>61.97</v>
      </c>
      <c r="F18" s="15">
        <v>6.3E-3</v>
      </c>
      <c r="G18" s="15">
        <v>6.7793000000000006E-2</v>
      </c>
    </row>
    <row r="19" spans="1:7" x14ac:dyDescent="0.25">
      <c r="A19" s="16" t="s">
        <v>126</v>
      </c>
      <c r="B19" s="31"/>
      <c r="C19" s="31"/>
      <c r="D19" s="17"/>
      <c r="E19" s="18">
        <v>61.97</v>
      </c>
      <c r="F19" s="19">
        <v>6.3E-3</v>
      </c>
      <c r="G19" s="20"/>
    </row>
    <row r="20" spans="1:7" x14ac:dyDescent="0.25">
      <c r="A20" s="12"/>
      <c r="B20" s="30"/>
      <c r="C20" s="30"/>
      <c r="D20" s="13"/>
      <c r="E20" s="14"/>
      <c r="F20" s="15"/>
      <c r="G20" s="15"/>
    </row>
    <row r="21" spans="1:7" x14ac:dyDescent="0.25">
      <c r="A21" s="21" t="s">
        <v>158</v>
      </c>
      <c r="B21" s="32"/>
      <c r="C21" s="32"/>
      <c r="D21" s="22"/>
      <c r="E21" s="18">
        <v>61.97</v>
      </c>
      <c r="F21" s="19">
        <v>6.3E-3</v>
      </c>
      <c r="G21" s="20"/>
    </row>
    <row r="22" spans="1:7" x14ac:dyDescent="0.25">
      <c r="A22" s="12" t="s">
        <v>164</v>
      </c>
      <c r="B22" s="30"/>
      <c r="C22" s="30"/>
      <c r="D22" s="13"/>
      <c r="E22" s="14">
        <v>3.4527299999999997E-2</v>
      </c>
      <c r="F22" s="15">
        <v>3.0000000000000001E-6</v>
      </c>
      <c r="G22" s="15"/>
    </row>
    <row r="23" spans="1:7" x14ac:dyDescent="0.25">
      <c r="A23" s="12" t="s">
        <v>165</v>
      </c>
      <c r="B23" s="30"/>
      <c r="C23" s="30"/>
      <c r="D23" s="13"/>
      <c r="E23" s="23">
        <v>-45.314527300000002</v>
      </c>
      <c r="F23" s="24">
        <v>-4.6030000000000003E-3</v>
      </c>
      <c r="G23" s="15">
        <v>6.7793000000000006E-2</v>
      </c>
    </row>
    <row r="24" spans="1:7" x14ac:dyDescent="0.25">
      <c r="A24" s="25" t="s">
        <v>166</v>
      </c>
      <c r="B24" s="33"/>
      <c r="C24" s="33"/>
      <c r="D24" s="26"/>
      <c r="E24" s="27">
        <v>9804.94</v>
      </c>
      <c r="F24" s="28">
        <v>1</v>
      </c>
      <c r="G24" s="28"/>
    </row>
    <row r="29" spans="1:7" x14ac:dyDescent="0.25">
      <c r="A29" s="1" t="s">
        <v>169</v>
      </c>
    </row>
    <row r="30" spans="1:7" x14ac:dyDescent="0.25">
      <c r="A30" s="47" t="s">
        <v>170</v>
      </c>
      <c r="B30" s="34" t="s">
        <v>118</v>
      </c>
    </row>
    <row r="31" spans="1:7" x14ac:dyDescent="0.25">
      <c r="A31" t="s">
        <v>171</v>
      </c>
    </row>
    <row r="32" spans="1:7" x14ac:dyDescent="0.25">
      <c r="A32" t="s">
        <v>172</v>
      </c>
      <c r="B32" t="s">
        <v>173</v>
      </c>
      <c r="C32" t="s">
        <v>173</v>
      </c>
    </row>
    <row r="33" spans="1:5" x14ac:dyDescent="0.25">
      <c r="B33" s="48">
        <v>45260</v>
      </c>
      <c r="C33" s="48">
        <v>45289</v>
      </c>
    </row>
    <row r="34" spans="1:5" x14ac:dyDescent="0.25">
      <c r="A34" t="s">
        <v>177</v>
      </c>
      <c r="B34">
        <v>12.782999999999999</v>
      </c>
      <c r="C34">
        <v>12.608000000000001</v>
      </c>
      <c r="E34" s="2"/>
    </row>
    <row r="35" spans="1:5" x14ac:dyDescent="0.25">
      <c r="A35" t="s">
        <v>178</v>
      </c>
      <c r="B35">
        <v>12.784000000000001</v>
      </c>
      <c r="C35">
        <v>12.608000000000001</v>
      </c>
      <c r="E35" s="2"/>
    </row>
    <row r="36" spans="1:5" x14ac:dyDescent="0.25">
      <c r="A36" t="s">
        <v>651</v>
      </c>
      <c r="B36">
        <v>12.718999999999999</v>
      </c>
      <c r="C36">
        <v>12.54</v>
      </c>
      <c r="E36" s="2"/>
    </row>
    <row r="37" spans="1:5" x14ac:dyDescent="0.25">
      <c r="A37" t="s">
        <v>652</v>
      </c>
      <c r="B37">
        <v>12.718</v>
      </c>
      <c r="C37">
        <v>12.539</v>
      </c>
      <c r="E37" s="2"/>
    </row>
    <row r="38" spans="1:5" x14ac:dyDescent="0.25">
      <c r="E38" s="2"/>
    </row>
    <row r="39" spans="1:5" x14ac:dyDescent="0.25">
      <c r="A39" t="s">
        <v>188</v>
      </c>
      <c r="B39" s="34" t="s">
        <v>118</v>
      </c>
    </row>
    <row r="40" spans="1:5" x14ac:dyDescent="0.25">
      <c r="A40" t="s">
        <v>189</v>
      </c>
      <c r="B40" s="34" t="s">
        <v>118</v>
      </c>
    </row>
    <row r="41" spans="1:5" ht="30" customHeight="1" x14ac:dyDescent="0.25">
      <c r="A41" s="47" t="s">
        <v>190</v>
      </c>
      <c r="B41" s="34" t="s">
        <v>118</v>
      </c>
    </row>
    <row r="42" spans="1:5" ht="30" customHeight="1" x14ac:dyDescent="0.25">
      <c r="A42" s="47" t="s">
        <v>191</v>
      </c>
      <c r="B42" s="34" t="s">
        <v>118</v>
      </c>
    </row>
    <row r="43" spans="1:5" x14ac:dyDescent="0.25">
      <c r="A43" t="s">
        <v>192</v>
      </c>
      <c r="B43" s="34" t="s">
        <v>118</v>
      </c>
    </row>
    <row r="44" spans="1:5" ht="45" customHeight="1" x14ac:dyDescent="0.25">
      <c r="A44" s="47" t="s">
        <v>193</v>
      </c>
      <c r="B44" s="34" t="s">
        <v>118</v>
      </c>
    </row>
    <row r="45" spans="1:5" ht="30" customHeight="1" x14ac:dyDescent="0.25">
      <c r="A45" s="47" t="s">
        <v>194</v>
      </c>
      <c r="B45" s="34" t="s">
        <v>118</v>
      </c>
    </row>
    <row r="46" spans="1:5" ht="30" customHeight="1" x14ac:dyDescent="0.25">
      <c r="A46" s="47" t="s">
        <v>195</v>
      </c>
      <c r="B46" s="34" t="s">
        <v>118</v>
      </c>
    </row>
    <row r="47" spans="1:5" x14ac:dyDescent="0.25">
      <c r="A47" t="s">
        <v>196</v>
      </c>
      <c r="B47" s="34" t="s">
        <v>118</v>
      </c>
    </row>
    <row r="48" spans="1:5" x14ac:dyDescent="0.25">
      <c r="A48" t="s">
        <v>197</v>
      </c>
      <c r="B48" s="34" t="s">
        <v>118</v>
      </c>
    </row>
    <row r="50" spans="1:4" ht="69.95" customHeight="1" x14ac:dyDescent="0.25">
      <c r="A50" s="72" t="s">
        <v>207</v>
      </c>
      <c r="B50" s="72" t="s">
        <v>208</v>
      </c>
      <c r="C50" s="72" t="s">
        <v>5</v>
      </c>
      <c r="D50" s="72" t="s">
        <v>6</v>
      </c>
    </row>
    <row r="51" spans="1:4" ht="69.95" customHeight="1" x14ac:dyDescent="0.25">
      <c r="A51" s="72" t="s">
        <v>2681</v>
      </c>
      <c r="B51" s="72"/>
      <c r="C51" s="72" t="s">
        <v>88</v>
      </c>
      <c r="D51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H183"/>
  <sheetViews>
    <sheetView showGridLines="0" workbookViewId="0">
      <pane ySplit="4" topLeftCell="A91" activePane="bottomLeft" state="frozen"/>
      <selection pane="bottomLeft" activeCell="A99" sqref="A99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4" t="s">
        <v>2682</v>
      </c>
      <c r="B1" s="75"/>
      <c r="C1" s="75"/>
      <c r="D1" s="75"/>
      <c r="E1" s="75"/>
      <c r="F1" s="75"/>
      <c r="G1" s="76"/>
      <c r="H1" s="51" t="str">
        <f>HYPERLINK("[EDEL_Portfolio Monthly Notes 31-Dec-2023.xlsx]Index!A1","Index")</f>
        <v>Index</v>
      </c>
    </row>
    <row r="2" spans="1:8" ht="19.5" customHeight="1" x14ac:dyDescent="0.25">
      <c r="A2" s="74" t="s">
        <v>2683</v>
      </c>
      <c r="B2" s="75"/>
      <c r="C2" s="75"/>
      <c r="D2" s="75"/>
      <c r="E2" s="75"/>
      <c r="F2" s="75"/>
      <c r="G2" s="76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211</v>
      </c>
      <c r="B9" s="30"/>
      <c r="C9" s="30"/>
      <c r="D9" s="13"/>
      <c r="E9" s="14"/>
      <c r="F9" s="15"/>
      <c r="G9" s="15"/>
    </row>
    <row r="10" spans="1:8" x14ac:dyDescent="0.25">
      <c r="A10" s="16" t="s">
        <v>212</v>
      </c>
      <c r="B10" s="30"/>
      <c r="C10" s="30"/>
      <c r="D10" s="13"/>
      <c r="E10" s="14"/>
      <c r="F10" s="15"/>
      <c r="G10" s="15"/>
    </row>
    <row r="11" spans="1:8" x14ac:dyDescent="0.25">
      <c r="A11" s="12" t="s">
        <v>2684</v>
      </c>
      <c r="B11" s="30" t="s">
        <v>2685</v>
      </c>
      <c r="C11" s="30" t="s">
        <v>218</v>
      </c>
      <c r="D11" s="13">
        <v>5000000</v>
      </c>
      <c r="E11" s="14">
        <v>5000.92</v>
      </c>
      <c r="F11" s="15">
        <v>9.4000000000000004E-3</v>
      </c>
      <c r="G11" s="15">
        <v>7.4399000000000007E-2</v>
      </c>
    </row>
    <row r="12" spans="1:8" x14ac:dyDescent="0.25">
      <c r="A12" s="16" t="s">
        <v>126</v>
      </c>
      <c r="B12" s="31"/>
      <c r="C12" s="31"/>
      <c r="D12" s="17"/>
      <c r="E12" s="18">
        <v>5000.92</v>
      </c>
      <c r="F12" s="19">
        <v>9.4000000000000004E-3</v>
      </c>
      <c r="G12" s="20"/>
    </row>
    <row r="13" spans="1:8" x14ac:dyDescent="0.25">
      <c r="A13" s="12"/>
      <c r="B13" s="30"/>
      <c r="C13" s="30"/>
      <c r="D13" s="13"/>
      <c r="E13" s="14"/>
      <c r="F13" s="15"/>
      <c r="G13" s="15"/>
    </row>
    <row r="14" spans="1:8" x14ac:dyDescent="0.25">
      <c r="A14" s="16" t="s">
        <v>299</v>
      </c>
      <c r="B14" s="30"/>
      <c r="C14" s="30"/>
      <c r="D14" s="13"/>
      <c r="E14" s="14"/>
      <c r="F14" s="15"/>
      <c r="G14" s="15"/>
    </row>
    <row r="15" spans="1:8" x14ac:dyDescent="0.25">
      <c r="A15" s="16" t="s">
        <v>126</v>
      </c>
      <c r="B15" s="30"/>
      <c r="C15" s="30"/>
      <c r="D15" s="13"/>
      <c r="E15" s="35" t="s">
        <v>118</v>
      </c>
      <c r="F15" s="36" t="s">
        <v>118</v>
      </c>
      <c r="G15" s="15"/>
    </row>
    <row r="16" spans="1:8" x14ac:dyDescent="0.25">
      <c r="A16" s="12"/>
      <c r="B16" s="30"/>
      <c r="C16" s="30"/>
      <c r="D16" s="13"/>
      <c r="E16" s="14"/>
      <c r="F16" s="15"/>
      <c r="G16" s="15"/>
    </row>
    <row r="17" spans="1:7" x14ac:dyDescent="0.25">
      <c r="A17" s="16" t="s">
        <v>300</v>
      </c>
      <c r="B17" s="30"/>
      <c r="C17" s="30"/>
      <c r="D17" s="13"/>
      <c r="E17" s="14"/>
      <c r="F17" s="15"/>
      <c r="G17" s="15"/>
    </row>
    <row r="18" spans="1:7" x14ac:dyDescent="0.25">
      <c r="A18" s="16" t="s">
        <v>126</v>
      </c>
      <c r="B18" s="30"/>
      <c r="C18" s="30"/>
      <c r="D18" s="13"/>
      <c r="E18" s="35" t="s">
        <v>118</v>
      </c>
      <c r="F18" s="36" t="s">
        <v>118</v>
      </c>
      <c r="G18" s="15"/>
    </row>
    <row r="19" spans="1:7" x14ac:dyDescent="0.25">
      <c r="A19" s="12"/>
      <c r="B19" s="30"/>
      <c r="C19" s="30"/>
      <c r="D19" s="13"/>
      <c r="E19" s="14"/>
      <c r="F19" s="15"/>
      <c r="G19" s="15"/>
    </row>
    <row r="20" spans="1:7" x14ac:dyDescent="0.25">
      <c r="A20" s="21" t="s">
        <v>158</v>
      </c>
      <c r="B20" s="32"/>
      <c r="C20" s="32"/>
      <c r="D20" s="22"/>
      <c r="E20" s="18">
        <v>5000.92</v>
      </c>
      <c r="F20" s="19">
        <v>9.4000000000000004E-3</v>
      </c>
      <c r="G20" s="20"/>
    </row>
    <row r="21" spans="1:7" x14ac:dyDescent="0.25">
      <c r="A21" s="12"/>
      <c r="B21" s="30"/>
      <c r="C21" s="30"/>
      <c r="D21" s="13"/>
      <c r="E21" s="14"/>
      <c r="F21" s="15"/>
      <c r="G21" s="15"/>
    </row>
    <row r="22" spans="1:7" x14ac:dyDescent="0.25">
      <c r="A22" s="16" t="s">
        <v>119</v>
      </c>
      <c r="B22" s="30"/>
      <c r="C22" s="30"/>
      <c r="D22" s="13"/>
      <c r="E22" s="14"/>
      <c r="F22" s="15"/>
      <c r="G22" s="15"/>
    </row>
    <row r="23" spans="1:7" x14ac:dyDescent="0.25">
      <c r="A23" s="12"/>
      <c r="B23" s="30"/>
      <c r="C23" s="30"/>
      <c r="D23" s="13"/>
      <c r="E23" s="14"/>
      <c r="F23" s="15"/>
      <c r="G23" s="15"/>
    </row>
    <row r="24" spans="1:7" x14ac:dyDescent="0.25">
      <c r="A24" s="16" t="s">
        <v>120</v>
      </c>
      <c r="B24" s="30"/>
      <c r="C24" s="30"/>
      <c r="D24" s="13"/>
      <c r="E24" s="14"/>
      <c r="F24" s="15"/>
      <c r="G24" s="15"/>
    </row>
    <row r="25" spans="1:7" x14ac:dyDescent="0.25">
      <c r="A25" s="12" t="s">
        <v>2686</v>
      </c>
      <c r="B25" s="30" t="s">
        <v>2687</v>
      </c>
      <c r="C25" s="30" t="s">
        <v>123</v>
      </c>
      <c r="D25" s="13">
        <v>25000000</v>
      </c>
      <c r="E25" s="14">
        <v>24921.08</v>
      </c>
      <c r="F25" s="15">
        <v>4.6699999999999998E-2</v>
      </c>
      <c r="G25" s="15">
        <v>6.7997000000000002E-2</v>
      </c>
    </row>
    <row r="26" spans="1:7" x14ac:dyDescent="0.25">
      <c r="A26" s="12" t="s">
        <v>2688</v>
      </c>
      <c r="B26" s="30" t="s">
        <v>2689</v>
      </c>
      <c r="C26" s="30" t="s">
        <v>123</v>
      </c>
      <c r="D26" s="13">
        <v>15000000</v>
      </c>
      <c r="E26" s="14">
        <v>14972.1</v>
      </c>
      <c r="F26" s="15">
        <v>2.81E-2</v>
      </c>
      <c r="G26" s="15">
        <v>6.8016999999999994E-2</v>
      </c>
    </row>
    <row r="27" spans="1:7" x14ac:dyDescent="0.25">
      <c r="A27" s="12" t="s">
        <v>2690</v>
      </c>
      <c r="B27" s="30" t="s">
        <v>2691</v>
      </c>
      <c r="C27" s="30" t="s">
        <v>123</v>
      </c>
      <c r="D27" s="13">
        <v>15000000</v>
      </c>
      <c r="E27" s="14">
        <v>14758.16</v>
      </c>
      <c r="F27" s="15">
        <v>2.7699999999999999E-2</v>
      </c>
      <c r="G27" s="15">
        <v>6.8751000000000007E-2</v>
      </c>
    </row>
    <row r="28" spans="1:7" x14ac:dyDescent="0.25">
      <c r="A28" s="12" t="s">
        <v>2692</v>
      </c>
      <c r="B28" s="30" t="s">
        <v>2693</v>
      </c>
      <c r="C28" s="30" t="s">
        <v>123</v>
      </c>
      <c r="D28" s="13">
        <v>10000000</v>
      </c>
      <c r="E28" s="14">
        <v>9902.93</v>
      </c>
      <c r="F28" s="15">
        <v>1.8599999999999998E-2</v>
      </c>
      <c r="G28" s="15">
        <v>6.8804000000000004E-2</v>
      </c>
    </row>
    <row r="29" spans="1:7" x14ac:dyDescent="0.25">
      <c r="A29" s="12" t="s">
        <v>2694</v>
      </c>
      <c r="B29" s="30" t="s">
        <v>2695</v>
      </c>
      <c r="C29" s="30" t="s">
        <v>123</v>
      </c>
      <c r="D29" s="13">
        <v>10000000</v>
      </c>
      <c r="E29" s="14">
        <v>9890.01</v>
      </c>
      <c r="F29" s="15">
        <v>1.8599999999999998E-2</v>
      </c>
      <c r="G29" s="15">
        <v>6.8801000000000001E-2</v>
      </c>
    </row>
    <row r="30" spans="1:7" x14ac:dyDescent="0.25">
      <c r="A30" s="12" t="s">
        <v>2696</v>
      </c>
      <c r="B30" s="30" t="s">
        <v>2697</v>
      </c>
      <c r="C30" s="30" t="s">
        <v>123</v>
      </c>
      <c r="D30" s="13">
        <v>7500000</v>
      </c>
      <c r="E30" s="14">
        <v>7456.49</v>
      </c>
      <c r="F30" s="15">
        <v>1.4E-2</v>
      </c>
      <c r="G30" s="15">
        <v>6.8700999999999998E-2</v>
      </c>
    </row>
    <row r="31" spans="1:7" x14ac:dyDescent="0.25">
      <c r="A31" s="12" t="s">
        <v>1731</v>
      </c>
      <c r="B31" s="30" t="s">
        <v>1732</v>
      </c>
      <c r="C31" s="30" t="s">
        <v>123</v>
      </c>
      <c r="D31" s="13">
        <v>5000000</v>
      </c>
      <c r="E31" s="14">
        <v>4990.68</v>
      </c>
      <c r="F31" s="15">
        <v>9.4000000000000004E-3</v>
      </c>
      <c r="G31" s="15">
        <v>6.8199999999999997E-2</v>
      </c>
    </row>
    <row r="32" spans="1:7" x14ac:dyDescent="0.25">
      <c r="A32" s="12" t="s">
        <v>2698</v>
      </c>
      <c r="B32" s="30" t="s">
        <v>2699</v>
      </c>
      <c r="C32" s="30" t="s">
        <v>123</v>
      </c>
      <c r="D32" s="13">
        <v>5000000</v>
      </c>
      <c r="E32" s="14">
        <v>4945.01</v>
      </c>
      <c r="F32" s="15">
        <v>9.2999999999999992E-3</v>
      </c>
      <c r="G32" s="15">
        <v>6.8801000000000001E-2</v>
      </c>
    </row>
    <row r="33" spans="1:7" x14ac:dyDescent="0.25">
      <c r="A33" s="12" t="s">
        <v>2700</v>
      </c>
      <c r="B33" s="30" t="s">
        <v>2701</v>
      </c>
      <c r="C33" s="30" t="s">
        <v>123</v>
      </c>
      <c r="D33" s="13">
        <v>5000000</v>
      </c>
      <c r="E33" s="14">
        <v>4931.84</v>
      </c>
      <c r="F33" s="15">
        <v>9.2999999999999992E-3</v>
      </c>
      <c r="G33" s="15">
        <v>6.9101999999999997E-2</v>
      </c>
    </row>
    <row r="34" spans="1:7" x14ac:dyDescent="0.25">
      <c r="A34" s="12" t="s">
        <v>2702</v>
      </c>
      <c r="B34" s="30" t="s">
        <v>2703</v>
      </c>
      <c r="C34" s="30" t="s">
        <v>123</v>
      </c>
      <c r="D34" s="13">
        <v>3500000</v>
      </c>
      <c r="E34" s="14">
        <v>3484.38</v>
      </c>
      <c r="F34" s="15">
        <v>6.4999999999999997E-3</v>
      </c>
      <c r="G34" s="15">
        <v>6.8194000000000005E-2</v>
      </c>
    </row>
    <row r="35" spans="1:7" x14ac:dyDescent="0.25">
      <c r="A35" s="12" t="s">
        <v>2704</v>
      </c>
      <c r="B35" s="30" t="s">
        <v>2705</v>
      </c>
      <c r="C35" s="30" t="s">
        <v>123</v>
      </c>
      <c r="D35" s="13">
        <v>2500000</v>
      </c>
      <c r="E35" s="14">
        <v>2488.85</v>
      </c>
      <c r="F35" s="15">
        <v>4.7000000000000002E-3</v>
      </c>
      <c r="G35" s="15">
        <v>6.8164000000000002E-2</v>
      </c>
    </row>
    <row r="36" spans="1:7" x14ac:dyDescent="0.25">
      <c r="A36" s="12" t="s">
        <v>1723</v>
      </c>
      <c r="B36" s="30" t="s">
        <v>1724</v>
      </c>
      <c r="C36" s="30" t="s">
        <v>123</v>
      </c>
      <c r="D36" s="13">
        <v>2500000</v>
      </c>
      <c r="E36" s="14">
        <v>2488.39</v>
      </c>
      <c r="F36" s="15">
        <v>4.7000000000000002E-3</v>
      </c>
      <c r="G36" s="15">
        <v>6.8103999999999998E-2</v>
      </c>
    </row>
    <row r="37" spans="1:7" x14ac:dyDescent="0.25">
      <c r="A37" s="16" t="s">
        <v>126</v>
      </c>
      <c r="B37" s="31"/>
      <c r="C37" s="31"/>
      <c r="D37" s="17"/>
      <c r="E37" s="18">
        <v>105229.92</v>
      </c>
      <c r="F37" s="19">
        <v>0.1976</v>
      </c>
      <c r="G37" s="20"/>
    </row>
    <row r="38" spans="1:7" x14ac:dyDescent="0.25">
      <c r="A38" s="16" t="s">
        <v>127</v>
      </c>
      <c r="B38" s="30"/>
      <c r="C38" s="30"/>
      <c r="D38" s="13"/>
      <c r="E38" s="14"/>
      <c r="F38" s="15"/>
      <c r="G38" s="15"/>
    </row>
    <row r="39" spans="1:7" x14ac:dyDescent="0.25">
      <c r="A39" s="12" t="s">
        <v>2706</v>
      </c>
      <c r="B39" s="30" t="s">
        <v>2707</v>
      </c>
      <c r="C39" s="30" t="s">
        <v>130</v>
      </c>
      <c r="D39" s="13">
        <v>20000000</v>
      </c>
      <c r="E39" s="14">
        <v>19746.04</v>
      </c>
      <c r="F39" s="15">
        <v>3.6999999999999998E-2</v>
      </c>
      <c r="G39" s="15">
        <v>7.3349999999999999E-2</v>
      </c>
    </row>
    <row r="40" spans="1:7" x14ac:dyDescent="0.25">
      <c r="A40" s="12" t="s">
        <v>2708</v>
      </c>
      <c r="B40" s="30" t="s">
        <v>2709</v>
      </c>
      <c r="C40" s="30" t="s">
        <v>137</v>
      </c>
      <c r="D40" s="13">
        <v>20000000</v>
      </c>
      <c r="E40" s="14">
        <v>19686.400000000001</v>
      </c>
      <c r="F40" s="15">
        <v>3.6900000000000002E-2</v>
      </c>
      <c r="G40" s="15">
        <v>7.3599999999999999E-2</v>
      </c>
    </row>
    <row r="41" spans="1:7" x14ac:dyDescent="0.25">
      <c r="A41" s="12" t="s">
        <v>1733</v>
      </c>
      <c r="B41" s="30" t="s">
        <v>1734</v>
      </c>
      <c r="C41" s="30" t="s">
        <v>130</v>
      </c>
      <c r="D41" s="13">
        <v>15000000</v>
      </c>
      <c r="E41" s="14">
        <v>14933.76</v>
      </c>
      <c r="F41" s="15">
        <v>2.8000000000000001E-2</v>
      </c>
      <c r="G41" s="15">
        <v>7.3590000000000003E-2</v>
      </c>
    </row>
    <row r="42" spans="1:7" x14ac:dyDescent="0.25">
      <c r="A42" s="12" t="s">
        <v>2710</v>
      </c>
      <c r="B42" s="30" t="s">
        <v>2711</v>
      </c>
      <c r="C42" s="30" t="s">
        <v>2712</v>
      </c>
      <c r="D42" s="13">
        <v>15000000</v>
      </c>
      <c r="E42" s="14">
        <v>14844.26</v>
      </c>
      <c r="F42" s="15">
        <v>2.7799999999999998E-2</v>
      </c>
      <c r="G42" s="15">
        <v>7.3649000000000006E-2</v>
      </c>
    </row>
    <row r="43" spans="1:7" x14ac:dyDescent="0.25">
      <c r="A43" s="12" t="s">
        <v>2713</v>
      </c>
      <c r="B43" s="30" t="s">
        <v>2714</v>
      </c>
      <c r="C43" s="30" t="s">
        <v>2712</v>
      </c>
      <c r="D43" s="13">
        <v>15000000</v>
      </c>
      <c r="E43" s="14">
        <v>14804.06</v>
      </c>
      <c r="F43" s="15">
        <v>2.7799999999999998E-2</v>
      </c>
      <c r="G43" s="15">
        <v>7.3199E-2</v>
      </c>
    </row>
    <row r="44" spans="1:7" x14ac:dyDescent="0.25">
      <c r="A44" s="12" t="s">
        <v>2715</v>
      </c>
      <c r="B44" s="30" t="s">
        <v>2716</v>
      </c>
      <c r="C44" s="30" t="s">
        <v>137</v>
      </c>
      <c r="D44" s="13">
        <v>10000000</v>
      </c>
      <c r="E44" s="14">
        <v>9981.91</v>
      </c>
      <c r="F44" s="15">
        <v>1.8700000000000001E-2</v>
      </c>
      <c r="G44" s="15">
        <v>7.3497999999999994E-2</v>
      </c>
    </row>
    <row r="45" spans="1:7" x14ac:dyDescent="0.25">
      <c r="A45" s="12" t="s">
        <v>2717</v>
      </c>
      <c r="B45" s="30" t="s">
        <v>2718</v>
      </c>
      <c r="C45" s="30" t="s">
        <v>130</v>
      </c>
      <c r="D45" s="13">
        <v>10000000</v>
      </c>
      <c r="E45" s="14">
        <v>9979.77</v>
      </c>
      <c r="F45" s="15">
        <v>1.8700000000000001E-2</v>
      </c>
      <c r="G45" s="15">
        <v>7.3988999999999999E-2</v>
      </c>
    </row>
    <row r="46" spans="1:7" x14ac:dyDescent="0.25">
      <c r="A46" s="12" t="s">
        <v>2719</v>
      </c>
      <c r="B46" s="30" t="s">
        <v>2720</v>
      </c>
      <c r="C46" s="30" t="s">
        <v>137</v>
      </c>
      <c r="D46" s="13">
        <v>10000000</v>
      </c>
      <c r="E46" s="14">
        <v>9966.1200000000008</v>
      </c>
      <c r="F46" s="15">
        <v>1.8700000000000001E-2</v>
      </c>
      <c r="G46" s="15">
        <v>7.2999999999999995E-2</v>
      </c>
    </row>
    <row r="47" spans="1:7" x14ac:dyDescent="0.25">
      <c r="A47" s="12" t="s">
        <v>1741</v>
      </c>
      <c r="B47" s="30" t="s">
        <v>1742</v>
      </c>
      <c r="C47" s="30" t="s">
        <v>146</v>
      </c>
      <c r="D47" s="13">
        <v>10000000</v>
      </c>
      <c r="E47" s="14">
        <v>9930.01</v>
      </c>
      <c r="F47" s="15">
        <v>1.8599999999999998E-2</v>
      </c>
      <c r="G47" s="15">
        <v>7.3504E-2</v>
      </c>
    </row>
    <row r="48" spans="1:7" x14ac:dyDescent="0.25">
      <c r="A48" s="12" t="s">
        <v>2721</v>
      </c>
      <c r="B48" s="30" t="s">
        <v>2722</v>
      </c>
      <c r="C48" s="30" t="s">
        <v>137</v>
      </c>
      <c r="D48" s="13">
        <v>10000000</v>
      </c>
      <c r="E48" s="14">
        <v>9912.06</v>
      </c>
      <c r="F48" s="15">
        <v>1.8599999999999998E-2</v>
      </c>
      <c r="G48" s="15">
        <v>7.3596999999999996E-2</v>
      </c>
    </row>
    <row r="49" spans="1:7" x14ac:dyDescent="0.25">
      <c r="A49" s="12" t="s">
        <v>2723</v>
      </c>
      <c r="B49" s="30" t="s">
        <v>2724</v>
      </c>
      <c r="C49" s="30" t="s">
        <v>137</v>
      </c>
      <c r="D49" s="13">
        <v>10000000</v>
      </c>
      <c r="E49" s="14">
        <v>9908.2199999999993</v>
      </c>
      <c r="F49" s="15">
        <v>1.8599999999999998E-2</v>
      </c>
      <c r="G49" s="15">
        <v>7.3499999999999996E-2</v>
      </c>
    </row>
    <row r="50" spans="1:7" x14ac:dyDescent="0.25">
      <c r="A50" s="12" t="s">
        <v>2725</v>
      </c>
      <c r="B50" s="30" t="s">
        <v>2726</v>
      </c>
      <c r="C50" s="30" t="s">
        <v>130</v>
      </c>
      <c r="D50" s="13">
        <v>10000000</v>
      </c>
      <c r="E50" s="14">
        <v>9887.52</v>
      </c>
      <c r="F50" s="15">
        <v>1.8499999999999999E-2</v>
      </c>
      <c r="G50" s="15">
        <v>7.4147000000000005E-2</v>
      </c>
    </row>
    <row r="51" spans="1:7" x14ac:dyDescent="0.25">
      <c r="A51" s="12" t="s">
        <v>2727</v>
      </c>
      <c r="B51" s="30" t="s">
        <v>2728</v>
      </c>
      <c r="C51" s="30" t="s">
        <v>146</v>
      </c>
      <c r="D51" s="13">
        <v>10000000</v>
      </c>
      <c r="E51" s="14">
        <v>9868.84</v>
      </c>
      <c r="F51" s="15">
        <v>1.8499999999999999E-2</v>
      </c>
      <c r="G51" s="15">
        <v>7.3498999999999995E-2</v>
      </c>
    </row>
    <row r="52" spans="1:7" x14ac:dyDescent="0.25">
      <c r="A52" s="12" t="s">
        <v>2729</v>
      </c>
      <c r="B52" s="30" t="s">
        <v>2730</v>
      </c>
      <c r="C52" s="30" t="s">
        <v>130</v>
      </c>
      <c r="D52" s="13">
        <v>10000000</v>
      </c>
      <c r="E52" s="14">
        <v>9861</v>
      </c>
      <c r="F52" s="15">
        <v>1.8499999999999999E-2</v>
      </c>
      <c r="G52" s="15">
        <v>7.3499999999999996E-2</v>
      </c>
    </row>
    <row r="53" spans="1:7" x14ac:dyDescent="0.25">
      <c r="A53" s="12" t="s">
        <v>2731</v>
      </c>
      <c r="B53" s="30" t="s">
        <v>2732</v>
      </c>
      <c r="C53" s="30" t="s">
        <v>137</v>
      </c>
      <c r="D53" s="13">
        <v>10000000</v>
      </c>
      <c r="E53" s="14">
        <v>9843.93</v>
      </c>
      <c r="F53" s="15">
        <v>1.8499999999999999E-2</v>
      </c>
      <c r="G53" s="15">
        <v>7.3251999999999998E-2</v>
      </c>
    </row>
    <row r="54" spans="1:7" x14ac:dyDescent="0.25">
      <c r="A54" s="12" t="s">
        <v>2733</v>
      </c>
      <c r="B54" s="30" t="s">
        <v>2734</v>
      </c>
      <c r="C54" s="30" t="s">
        <v>130</v>
      </c>
      <c r="D54" s="13">
        <v>7500000</v>
      </c>
      <c r="E54" s="14">
        <v>7486.38</v>
      </c>
      <c r="F54" s="15">
        <v>1.4E-2</v>
      </c>
      <c r="G54" s="15">
        <v>7.3783000000000001E-2</v>
      </c>
    </row>
    <row r="55" spans="1:7" x14ac:dyDescent="0.25">
      <c r="A55" s="12" t="s">
        <v>2735</v>
      </c>
      <c r="B55" s="30" t="s">
        <v>2736</v>
      </c>
      <c r="C55" s="30" t="s">
        <v>130</v>
      </c>
      <c r="D55" s="13">
        <v>7500000</v>
      </c>
      <c r="E55" s="14">
        <v>7425.07</v>
      </c>
      <c r="F55" s="15">
        <v>1.3899999999999999E-2</v>
      </c>
      <c r="G55" s="15">
        <v>7.3674000000000003E-2</v>
      </c>
    </row>
    <row r="56" spans="1:7" x14ac:dyDescent="0.25">
      <c r="A56" s="12" t="s">
        <v>2737</v>
      </c>
      <c r="B56" s="30" t="s">
        <v>2738</v>
      </c>
      <c r="C56" s="30" t="s">
        <v>130</v>
      </c>
      <c r="D56" s="13">
        <v>7500000</v>
      </c>
      <c r="E56" s="14">
        <v>7401.63</v>
      </c>
      <c r="F56" s="15">
        <v>1.3899999999999999E-2</v>
      </c>
      <c r="G56" s="15">
        <v>7.3498999999999995E-2</v>
      </c>
    </row>
    <row r="57" spans="1:7" x14ac:dyDescent="0.25">
      <c r="A57" s="12" t="s">
        <v>2739</v>
      </c>
      <c r="B57" s="30" t="s">
        <v>2740</v>
      </c>
      <c r="C57" s="30" t="s">
        <v>137</v>
      </c>
      <c r="D57" s="13">
        <v>7500000</v>
      </c>
      <c r="E57" s="14">
        <v>7394.64</v>
      </c>
      <c r="F57" s="15">
        <v>1.3899999999999999E-2</v>
      </c>
      <c r="G57" s="15">
        <v>7.3247999999999994E-2</v>
      </c>
    </row>
    <row r="58" spans="1:7" x14ac:dyDescent="0.25">
      <c r="A58" s="12" t="s">
        <v>2741</v>
      </c>
      <c r="B58" s="30" t="s">
        <v>2742</v>
      </c>
      <c r="C58" s="30" t="s">
        <v>130</v>
      </c>
      <c r="D58" s="13">
        <v>5000000</v>
      </c>
      <c r="E58" s="14">
        <v>4989.95</v>
      </c>
      <c r="F58" s="15">
        <v>9.4000000000000004E-3</v>
      </c>
      <c r="G58" s="15">
        <v>7.3512999999999995E-2</v>
      </c>
    </row>
    <row r="59" spans="1:7" x14ac:dyDescent="0.25">
      <c r="A59" s="12" t="s">
        <v>2743</v>
      </c>
      <c r="B59" s="30" t="s">
        <v>2744</v>
      </c>
      <c r="C59" s="30" t="s">
        <v>130</v>
      </c>
      <c r="D59" s="13">
        <v>5000000</v>
      </c>
      <c r="E59" s="14">
        <v>4986.1099999999997</v>
      </c>
      <c r="F59" s="15">
        <v>9.4000000000000004E-3</v>
      </c>
      <c r="G59" s="15">
        <v>7.2653999999999996E-2</v>
      </c>
    </row>
    <row r="60" spans="1:7" x14ac:dyDescent="0.25">
      <c r="A60" s="12" t="s">
        <v>2745</v>
      </c>
      <c r="B60" s="30" t="s">
        <v>2746</v>
      </c>
      <c r="C60" s="30" t="s">
        <v>130</v>
      </c>
      <c r="D60" s="13">
        <v>5000000</v>
      </c>
      <c r="E60" s="14">
        <v>4981.8</v>
      </c>
      <c r="F60" s="15">
        <v>9.2999999999999992E-3</v>
      </c>
      <c r="G60" s="15">
        <v>7.4101E-2</v>
      </c>
    </row>
    <row r="61" spans="1:7" x14ac:dyDescent="0.25">
      <c r="A61" s="12" t="s">
        <v>2747</v>
      </c>
      <c r="B61" s="30" t="s">
        <v>2748</v>
      </c>
      <c r="C61" s="30" t="s">
        <v>130</v>
      </c>
      <c r="D61" s="13">
        <v>5000000</v>
      </c>
      <c r="E61" s="14">
        <v>4954.01</v>
      </c>
      <c r="F61" s="15">
        <v>9.2999999999999992E-3</v>
      </c>
      <c r="G61" s="15">
        <v>7.3674000000000003E-2</v>
      </c>
    </row>
    <row r="62" spans="1:7" x14ac:dyDescent="0.25">
      <c r="A62" s="12" t="s">
        <v>2749</v>
      </c>
      <c r="B62" s="30" t="s">
        <v>2750</v>
      </c>
      <c r="C62" s="30" t="s">
        <v>146</v>
      </c>
      <c r="D62" s="13">
        <v>5000000</v>
      </c>
      <c r="E62" s="14">
        <v>4950.16</v>
      </c>
      <c r="F62" s="15">
        <v>9.2999999999999992E-3</v>
      </c>
      <c r="G62" s="15">
        <v>7.3498999999999995E-2</v>
      </c>
    </row>
    <row r="63" spans="1:7" x14ac:dyDescent="0.25">
      <c r="A63" s="12" t="s">
        <v>2751</v>
      </c>
      <c r="B63" s="30" t="s">
        <v>2752</v>
      </c>
      <c r="C63" s="30" t="s">
        <v>130</v>
      </c>
      <c r="D63" s="13">
        <v>5000000</v>
      </c>
      <c r="E63" s="14">
        <v>4936.3900000000003</v>
      </c>
      <c r="F63" s="15">
        <v>9.2999999999999992E-3</v>
      </c>
      <c r="G63" s="15">
        <v>7.3498999999999995E-2</v>
      </c>
    </row>
    <row r="64" spans="1:7" x14ac:dyDescent="0.25">
      <c r="A64" s="12" t="s">
        <v>2753</v>
      </c>
      <c r="B64" s="30" t="s">
        <v>2754</v>
      </c>
      <c r="C64" s="30" t="s">
        <v>130</v>
      </c>
      <c r="D64" s="13">
        <v>5000000</v>
      </c>
      <c r="E64" s="14">
        <v>4934.55</v>
      </c>
      <c r="F64" s="15">
        <v>9.2999999999999992E-3</v>
      </c>
      <c r="G64" s="15">
        <v>7.3352000000000001E-2</v>
      </c>
    </row>
    <row r="65" spans="1:7" x14ac:dyDescent="0.25">
      <c r="A65" s="12" t="s">
        <v>2755</v>
      </c>
      <c r="B65" s="30" t="s">
        <v>2756</v>
      </c>
      <c r="C65" s="30" t="s">
        <v>130</v>
      </c>
      <c r="D65" s="13">
        <v>5000000</v>
      </c>
      <c r="E65" s="14">
        <v>4921.71</v>
      </c>
      <c r="F65" s="15">
        <v>9.1999999999999998E-3</v>
      </c>
      <c r="G65" s="15">
        <v>7.3498999999999995E-2</v>
      </c>
    </row>
    <row r="66" spans="1:7" x14ac:dyDescent="0.25">
      <c r="A66" s="12" t="s">
        <v>2757</v>
      </c>
      <c r="B66" s="30" t="s">
        <v>2758</v>
      </c>
      <c r="C66" s="30" t="s">
        <v>137</v>
      </c>
      <c r="D66" s="13">
        <v>2500000</v>
      </c>
      <c r="E66" s="14">
        <v>2475.0500000000002</v>
      </c>
      <c r="F66" s="15">
        <v>4.5999999999999999E-3</v>
      </c>
      <c r="G66" s="15">
        <v>7.3603000000000002E-2</v>
      </c>
    </row>
    <row r="67" spans="1:7" x14ac:dyDescent="0.25">
      <c r="A67" s="16" t="s">
        <v>126</v>
      </c>
      <c r="B67" s="31"/>
      <c r="C67" s="31"/>
      <c r="D67" s="17"/>
      <c r="E67" s="18">
        <v>254991.35</v>
      </c>
      <c r="F67" s="19">
        <v>0.47820000000000001</v>
      </c>
      <c r="G67" s="20"/>
    </row>
    <row r="68" spans="1:7" x14ac:dyDescent="0.25">
      <c r="A68" s="12"/>
      <c r="B68" s="30"/>
      <c r="C68" s="30"/>
      <c r="D68" s="13"/>
      <c r="E68" s="14"/>
      <c r="F68" s="15"/>
      <c r="G68" s="15"/>
    </row>
    <row r="69" spans="1:7" x14ac:dyDescent="0.25">
      <c r="A69" s="16" t="s">
        <v>149</v>
      </c>
      <c r="B69" s="30"/>
      <c r="C69" s="30"/>
      <c r="D69" s="13"/>
      <c r="E69" s="14"/>
      <c r="F69" s="15"/>
      <c r="G69" s="15"/>
    </row>
    <row r="70" spans="1:7" x14ac:dyDescent="0.25">
      <c r="A70" s="12" t="s">
        <v>2759</v>
      </c>
      <c r="B70" s="30" t="s">
        <v>2760</v>
      </c>
      <c r="C70" s="30" t="s">
        <v>130</v>
      </c>
      <c r="D70" s="13">
        <v>20000000</v>
      </c>
      <c r="E70" s="14">
        <v>19726.580000000002</v>
      </c>
      <c r="F70" s="15">
        <v>3.6999999999999998E-2</v>
      </c>
      <c r="G70" s="15">
        <v>8.5750000000000007E-2</v>
      </c>
    </row>
    <row r="71" spans="1:7" x14ac:dyDescent="0.25">
      <c r="A71" s="12" t="s">
        <v>2761</v>
      </c>
      <c r="B71" s="30" t="s">
        <v>2762</v>
      </c>
      <c r="C71" s="30" t="s">
        <v>130</v>
      </c>
      <c r="D71" s="13">
        <v>15000000</v>
      </c>
      <c r="E71" s="14">
        <v>14818.23</v>
      </c>
      <c r="F71" s="15">
        <v>2.7799999999999998E-2</v>
      </c>
      <c r="G71" s="15">
        <v>7.4621999999999994E-2</v>
      </c>
    </row>
    <row r="72" spans="1:7" x14ac:dyDescent="0.25">
      <c r="A72" s="12" t="s">
        <v>2763</v>
      </c>
      <c r="B72" s="30" t="s">
        <v>2764</v>
      </c>
      <c r="C72" s="30" t="s">
        <v>130</v>
      </c>
      <c r="D72" s="13">
        <v>10000000</v>
      </c>
      <c r="E72" s="14">
        <v>9963.1299999999992</v>
      </c>
      <c r="F72" s="15">
        <v>1.8700000000000001E-2</v>
      </c>
      <c r="G72" s="15">
        <v>7.5051000000000007E-2</v>
      </c>
    </row>
    <row r="73" spans="1:7" x14ac:dyDescent="0.25">
      <c r="A73" s="12" t="s">
        <v>2765</v>
      </c>
      <c r="B73" s="30" t="s">
        <v>2766</v>
      </c>
      <c r="C73" s="30" t="s">
        <v>130</v>
      </c>
      <c r="D73" s="13">
        <v>10000000</v>
      </c>
      <c r="E73" s="14">
        <v>9824.81</v>
      </c>
      <c r="F73" s="15">
        <v>1.84E-2</v>
      </c>
      <c r="G73" s="15">
        <v>8.0351000000000006E-2</v>
      </c>
    </row>
    <row r="74" spans="1:7" x14ac:dyDescent="0.25">
      <c r="A74" s="12" t="s">
        <v>2767</v>
      </c>
      <c r="B74" s="30" t="s">
        <v>2768</v>
      </c>
      <c r="C74" s="30" t="s">
        <v>130</v>
      </c>
      <c r="D74" s="13">
        <v>7500000</v>
      </c>
      <c r="E74" s="14">
        <v>7489.22</v>
      </c>
      <c r="F74" s="15">
        <v>1.4E-2</v>
      </c>
      <c r="G74" s="15">
        <v>7.5089000000000003E-2</v>
      </c>
    </row>
    <row r="75" spans="1:7" x14ac:dyDescent="0.25">
      <c r="A75" s="12" t="s">
        <v>2769</v>
      </c>
      <c r="B75" s="30" t="s">
        <v>2770</v>
      </c>
      <c r="C75" s="30" t="s">
        <v>130</v>
      </c>
      <c r="D75" s="13">
        <v>7500000</v>
      </c>
      <c r="E75" s="14">
        <v>7433.25</v>
      </c>
      <c r="F75" s="15">
        <v>1.3899999999999999E-2</v>
      </c>
      <c r="G75" s="15">
        <v>7.4496999999999994E-2</v>
      </c>
    </row>
    <row r="76" spans="1:7" x14ac:dyDescent="0.25">
      <c r="A76" s="12" t="s">
        <v>2771</v>
      </c>
      <c r="B76" s="30" t="s">
        <v>2772</v>
      </c>
      <c r="C76" s="30" t="s">
        <v>130</v>
      </c>
      <c r="D76" s="13">
        <v>7500000</v>
      </c>
      <c r="E76" s="14">
        <v>7397.22</v>
      </c>
      <c r="F76" s="15">
        <v>1.3899999999999999E-2</v>
      </c>
      <c r="G76" s="15">
        <v>8.0499000000000001E-2</v>
      </c>
    </row>
    <row r="77" spans="1:7" x14ac:dyDescent="0.25">
      <c r="A77" s="12" t="s">
        <v>2773</v>
      </c>
      <c r="B77" s="30" t="s">
        <v>2774</v>
      </c>
      <c r="C77" s="30" t="s">
        <v>130</v>
      </c>
      <c r="D77" s="13">
        <v>7500000</v>
      </c>
      <c r="E77" s="14">
        <v>7380.08</v>
      </c>
      <c r="F77" s="15">
        <v>1.38E-2</v>
      </c>
      <c r="G77" s="15">
        <v>8.0151E-2</v>
      </c>
    </row>
    <row r="78" spans="1:7" x14ac:dyDescent="0.25">
      <c r="A78" s="12" t="s">
        <v>2775</v>
      </c>
      <c r="B78" s="30" t="s">
        <v>2776</v>
      </c>
      <c r="C78" s="30" t="s">
        <v>130</v>
      </c>
      <c r="D78" s="13">
        <v>7500000</v>
      </c>
      <c r="E78" s="14">
        <v>7379.57</v>
      </c>
      <c r="F78" s="15">
        <v>1.38E-2</v>
      </c>
      <c r="G78" s="15">
        <v>8.0498E-2</v>
      </c>
    </row>
    <row r="79" spans="1:7" x14ac:dyDescent="0.25">
      <c r="A79" s="12" t="s">
        <v>2777</v>
      </c>
      <c r="B79" s="30" t="s">
        <v>2778</v>
      </c>
      <c r="C79" s="30" t="s">
        <v>130</v>
      </c>
      <c r="D79" s="13">
        <v>5000000</v>
      </c>
      <c r="E79" s="14">
        <v>4991.97</v>
      </c>
      <c r="F79" s="15">
        <v>9.4000000000000004E-3</v>
      </c>
      <c r="G79" s="15">
        <v>7.3414999999999994E-2</v>
      </c>
    </row>
    <row r="80" spans="1:7" x14ac:dyDescent="0.25">
      <c r="A80" s="12" t="s">
        <v>2779</v>
      </c>
      <c r="B80" s="30" t="s">
        <v>2780</v>
      </c>
      <c r="C80" s="30" t="s">
        <v>130</v>
      </c>
      <c r="D80" s="13">
        <v>5000000</v>
      </c>
      <c r="E80" s="14">
        <v>4990.53</v>
      </c>
      <c r="F80" s="15">
        <v>9.4000000000000004E-3</v>
      </c>
      <c r="G80" s="15">
        <v>7.6998999999999998E-2</v>
      </c>
    </row>
    <row r="81" spans="1:7" x14ac:dyDescent="0.25">
      <c r="A81" s="12" t="s">
        <v>2781</v>
      </c>
      <c r="B81" s="30" t="s">
        <v>2782</v>
      </c>
      <c r="C81" s="30" t="s">
        <v>130</v>
      </c>
      <c r="D81" s="13">
        <v>5000000</v>
      </c>
      <c r="E81" s="14">
        <v>4982.93</v>
      </c>
      <c r="F81" s="15">
        <v>9.2999999999999992E-3</v>
      </c>
      <c r="G81" s="15">
        <v>7.3552000000000006E-2</v>
      </c>
    </row>
    <row r="82" spans="1:7" x14ac:dyDescent="0.25">
      <c r="A82" s="12" t="s">
        <v>2783</v>
      </c>
      <c r="B82" s="30" t="s">
        <v>2784</v>
      </c>
      <c r="C82" s="30" t="s">
        <v>130</v>
      </c>
      <c r="D82" s="13">
        <v>5000000</v>
      </c>
      <c r="E82" s="14">
        <v>4982.6000000000004</v>
      </c>
      <c r="F82" s="15">
        <v>9.2999999999999992E-3</v>
      </c>
      <c r="G82" s="15">
        <v>7.4999999999999997E-2</v>
      </c>
    </row>
    <row r="83" spans="1:7" x14ac:dyDescent="0.25">
      <c r="A83" s="12" t="s">
        <v>2785</v>
      </c>
      <c r="B83" s="30" t="s">
        <v>2786</v>
      </c>
      <c r="C83" s="30" t="s">
        <v>130</v>
      </c>
      <c r="D83" s="13">
        <v>5000000</v>
      </c>
      <c r="E83" s="14">
        <v>4980.91</v>
      </c>
      <c r="F83" s="15">
        <v>9.2999999999999992E-3</v>
      </c>
      <c r="G83" s="15">
        <v>7.7747999999999998E-2</v>
      </c>
    </row>
    <row r="84" spans="1:7" x14ac:dyDescent="0.25">
      <c r="A84" s="12" t="s">
        <v>2787</v>
      </c>
      <c r="B84" s="30" t="s">
        <v>2788</v>
      </c>
      <c r="C84" s="30" t="s">
        <v>130</v>
      </c>
      <c r="D84" s="13">
        <v>5000000</v>
      </c>
      <c r="E84" s="14">
        <v>4977.09</v>
      </c>
      <c r="F84" s="15">
        <v>9.2999999999999992E-3</v>
      </c>
      <c r="G84" s="15">
        <v>8.0005999999999994E-2</v>
      </c>
    </row>
    <row r="85" spans="1:7" x14ac:dyDescent="0.25">
      <c r="A85" s="12" t="s">
        <v>2789</v>
      </c>
      <c r="B85" s="30" t="s">
        <v>2790</v>
      </c>
      <c r="C85" s="30" t="s">
        <v>130</v>
      </c>
      <c r="D85" s="13">
        <v>5000000</v>
      </c>
      <c r="E85" s="14">
        <v>4974.91</v>
      </c>
      <c r="F85" s="15">
        <v>9.2999999999999992E-3</v>
      </c>
      <c r="G85" s="15">
        <v>8.0050999999999997E-2</v>
      </c>
    </row>
    <row r="86" spans="1:7" x14ac:dyDescent="0.25">
      <c r="A86" s="12" t="s">
        <v>152</v>
      </c>
      <c r="B86" s="30" t="s">
        <v>153</v>
      </c>
      <c r="C86" s="30" t="s">
        <v>137</v>
      </c>
      <c r="D86" s="13">
        <v>5000000</v>
      </c>
      <c r="E86" s="14">
        <v>4946.9799999999996</v>
      </c>
      <c r="F86" s="15">
        <v>9.2999999999999992E-3</v>
      </c>
      <c r="G86" s="15">
        <v>7.825E-2</v>
      </c>
    </row>
    <row r="87" spans="1:7" x14ac:dyDescent="0.25">
      <c r="A87" s="12" t="s">
        <v>2791</v>
      </c>
      <c r="B87" s="30" t="s">
        <v>2792</v>
      </c>
      <c r="C87" s="30" t="s">
        <v>130</v>
      </c>
      <c r="D87" s="13">
        <v>5000000</v>
      </c>
      <c r="E87" s="14">
        <v>4946.3900000000003</v>
      </c>
      <c r="F87" s="15">
        <v>9.2999999999999992E-3</v>
      </c>
      <c r="G87" s="15">
        <v>7.4650999999999995E-2</v>
      </c>
    </row>
    <row r="88" spans="1:7" x14ac:dyDescent="0.25">
      <c r="A88" s="12" t="s">
        <v>2793</v>
      </c>
      <c r="B88" s="30" t="s">
        <v>2794</v>
      </c>
      <c r="C88" s="30" t="s">
        <v>130</v>
      </c>
      <c r="D88" s="13">
        <v>5000000</v>
      </c>
      <c r="E88" s="14">
        <v>4945.8599999999997</v>
      </c>
      <c r="F88" s="15">
        <v>9.2999999999999992E-3</v>
      </c>
      <c r="G88" s="15">
        <v>7.5385999999999995E-2</v>
      </c>
    </row>
    <row r="89" spans="1:7" x14ac:dyDescent="0.25">
      <c r="A89" s="12" t="s">
        <v>2795</v>
      </c>
      <c r="B89" s="30" t="s">
        <v>2796</v>
      </c>
      <c r="C89" s="30" t="s">
        <v>130</v>
      </c>
      <c r="D89" s="13">
        <v>5000000</v>
      </c>
      <c r="E89" s="14">
        <v>4945.47</v>
      </c>
      <c r="F89" s="15">
        <v>9.2999999999999992E-3</v>
      </c>
      <c r="G89" s="15">
        <v>8.0499000000000001E-2</v>
      </c>
    </row>
    <row r="90" spans="1:7" x14ac:dyDescent="0.25">
      <c r="A90" s="12" t="s">
        <v>2797</v>
      </c>
      <c r="B90" s="30" t="s">
        <v>2798</v>
      </c>
      <c r="C90" s="30" t="s">
        <v>130</v>
      </c>
      <c r="D90" s="13">
        <v>5000000</v>
      </c>
      <c r="E90" s="14">
        <v>4945.43</v>
      </c>
      <c r="F90" s="15">
        <v>9.2999999999999992E-3</v>
      </c>
      <c r="G90" s="15">
        <v>8.0550999999999998E-2</v>
      </c>
    </row>
    <row r="91" spans="1:7" x14ac:dyDescent="0.25">
      <c r="A91" s="12" t="s">
        <v>2799</v>
      </c>
      <c r="B91" s="30" t="s">
        <v>2800</v>
      </c>
      <c r="C91" s="30" t="s">
        <v>130</v>
      </c>
      <c r="D91" s="13">
        <v>5000000</v>
      </c>
      <c r="E91" s="14">
        <v>4941.66</v>
      </c>
      <c r="F91" s="15">
        <v>9.2999999999999992E-3</v>
      </c>
      <c r="G91" s="15">
        <v>7.4298000000000003E-2</v>
      </c>
    </row>
    <row r="92" spans="1:7" x14ac:dyDescent="0.25">
      <c r="A92" s="12" t="s">
        <v>2801</v>
      </c>
      <c r="B92" s="30" t="s">
        <v>2802</v>
      </c>
      <c r="C92" s="30" t="s">
        <v>130</v>
      </c>
      <c r="D92" s="13">
        <v>5000000</v>
      </c>
      <c r="E92" s="14">
        <v>4919.07</v>
      </c>
      <c r="F92" s="15">
        <v>9.1999999999999998E-3</v>
      </c>
      <c r="G92" s="15">
        <v>8.115E-2</v>
      </c>
    </row>
    <row r="93" spans="1:7" x14ac:dyDescent="0.25">
      <c r="A93" s="16" t="s">
        <v>126</v>
      </c>
      <c r="B93" s="31"/>
      <c r="C93" s="31"/>
      <c r="D93" s="17"/>
      <c r="E93" s="18">
        <v>160883.89000000001</v>
      </c>
      <c r="F93" s="19">
        <v>0.30159999999999998</v>
      </c>
      <c r="G93" s="20"/>
    </row>
    <row r="94" spans="1:7" x14ac:dyDescent="0.25">
      <c r="A94" s="12"/>
      <c r="B94" s="30"/>
      <c r="C94" s="30"/>
      <c r="D94" s="13"/>
      <c r="E94" s="14"/>
      <c r="F94" s="15"/>
      <c r="G94" s="15"/>
    </row>
    <row r="95" spans="1:7" x14ac:dyDescent="0.25">
      <c r="A95" s="21" t="s">
        <v>158</v>
      </c>
      <c r="B95" s="32"/>
      <c r="C95" s="32"/>
      <c r="D95" s="22"/>
      <c r="E95" s="18">
        <v>521105.16</v>
      </c>
      <c r="F95" s="19">
        <v>0.97740000000000005</v>
      </c>
      <c r="G95" s="20"/>
    </row>
    <row r="96" spans="1:7" x14ac:dyDescent="0.25">
      <c r="A96" s="12"/>
      <c r="B96" s="30"/>
      <c r="C96" s="30"/>
      <c r="D96" s="13"/>
      <c r="E96" s="14"/>
      <c r="F96" s="15"/>
      <c r="G96" s="15"/>
    </row>
    <row r="97" spans="1:7" x14ac:dyDescent="0.25">
      <c r="A97" s="12"/>
      <c r="B97" s="30"/>
      <c r="C97" s="30"/>
      <c r="D97" s="13"/>
      <c r="E97" s="14"/>
      <c r="F97" s="15"/>
      <c r="G97" s="15"/>
    </row>
    <row r="98" spans="1:7" x14ac:dyDescent="0.25">
      <c r="A98" s="16" t="s">
        <v>159</v>
      </c>
      <c r="B98" s="30"/>
      <c r="C98" s="30"/>
      <c r="D98" s="13"/>
      <c r="E98" s="14"/>
      <c r="F98" s="15"/>
      <c r="G98" s="15"/>
    </row>
    <row r="99" spans="1:7" x14ac:dyDescent="0.25">
      <c r="A99" s="12" t="s">
        <v>160</v>
      </c>
      <c r="B99" s="30" t="s">
        <v>161</v>
      </c>
      <c r="C99" s="30"/>
      <c r="D99" s="13">
        <v>3492.8249999999998</v>
      </c>
      <c r="E99" s="14">
        <v>352.19</v>
      </c>
      <c r="F99" s="15">
        <v>6.9999999999999999E-4</v>
      </c>
      <c r="G99" s="15"/>
    </row>
    <row r="100" spans="1:7" x14ac:dyDescent="0.25">
      <c r="A100" s="12"/>
      <c r="B100" s="30"/>
      <c r="C100" s="30"/>
      <c r="D100" s="13"/>
      <c r="E100" s="14"/>
      <c r="F100" s="15"/>
      <c r="G100" s="15"/>
    </row>
    <row r="101" spans="1:7" x14ac:dyDescent="0.25">
      <c r="A101" s="21" t="s">
        <v>158</v>
      </c>
      <c r="B101" s="32"/>
      <c r="C101" s="32"/>
      <c r="D101" s="22"/>
      <c r="E101" s="18">
        <v>352.19</v>
      </c>
      <c r="F101" s="19">
        <v>6.9999999999999999E-4</v>
      </c>
      <c r="G101" s="20"/>
    </row>
    <row r="102" spans="1:7" x14ac:dyDescent="0.25">
      <c r="A102" s="12"/>
      <c r="B102" s="30"/>
      <c r="C102" s="30"/>
      <c r="D102" s="13"/>
      <c r="E102" s="14"/>
      <c r="F102" s="15"/>
      <c r="G102" s="15"/>
    </row>
    <row r="103" spans="1:7" x14ac:dyDescent="0.25">
      <c r="A103" s="16" t="s">
        <v>162</v>
      </c>
      <c r="B103" s="30"/>
      <c r="C103" s="30"/>
      <c r="D103" s="13"/>
      <c r="E103" s="14"/>
      <c r="F103" s="15"/>
      <c r="G103" s="15"/>
    </row>
    <row r="104" spans="1:7" x14ac:dyDescent="0.25">
      <c r="A104" s="12" t="s">
        <v>163</v>
      </c>
      <c r="B104" s="30"/>
      <c r="C104" s="30"/>
      <c r="D104" s="13"/>
      <c r="E104" s="14">
        <v>6361.46</v>
      </c>
      <c r="F104" s="15">
        <v>1.1900000000000001E-2</v>
      </c>
      <c r="G104" s="15">
        <v>6.7793000000000006E-2</v>
      </c>
    </row>
    <row r="105" spans="1:7" x14ac:dyDescent="0.25">
      <c r="A105" s="16" t="s">
        <v>126</v>
      </c>
      <c r="B105" s="31"/>
      <c r="C105" s="31"/>
      <c r="D105" s="17"/>
      <c r="E105" s="18">
        <v>6361.46</v>
      </c>
      <c r="F105" s="19">
        <v>1.1900000000000001E-2</v>
      </c>
      <c r="G105" s="20"/>
    </row>
    <row r="106" spans="1:7" x14ac:dyDescent="0.25">
      <c r="A106" s="12"/>
      <c r="B106" s="30"/>
      <c r="C106" s="30"/>
      <c r="D106" s="13"/>
      <c r="E106" s="14"/>
      <c r="F106" s="15"/>
      <c r="G106" s="15"/>
    </row>
    <row r="107" spans="1:7" x14ac:dyDescent="0.25">
      <c r="A107" s="21" t="s">
        <v>158</v>
      </c>
      <c r="B107" s="32"/>
      <c r="C107" s="32"/>
      <c r="D107" s="22"/>
      <c r="E107" s="18">
        <v>6361.46</v>
      </c>
      <c r="F107" s="19">
        <v>1.1900000000000001E-2</v>
      </c>
      <c r="G107" s="20"/>
    </row>
    <row r="108" spans="1:7" x14ac:dyDescent="0.25">
      <c r="A108" s="12" t="s">
        <v>164</v>
      </c>
      <c r="B108" s="30"/>
      <c r="C108" s="30"/>
      <c r="D108" s="13"/>
      <c r="E108" s="14">
        <v>327.85063129999997</v>
      </c>
      <c r="F108" s="15">
        <v>6.1399999999999996E-4</v>
      </c>
      <c r="G108" s="15"/>
    </row>
    <row r="109" spans="1:7" x14ac:dyDescent="0.25">
      <c r="A109" s="12" t="s">
        <v>165</v>
      </c>
      <c r="B109" s="30"/>
      <c r="C109" s="30"/>
      <c r="D109" s="13"/>
      <c r="E109" s="23">
        <v>-17.790631300000001</v>
      </c>
      <c r="F109" s="24">
        <v>-1.4E-5</v>
      </c>
      <c r="G109" s="15">
        <v>6.7793000000000006E-2</v>
      </c>
    </row>
    <row r="110" spans="1:7" x14ac:dyDescent="0.25">
      <c r="A110" s="25" t="s">
        <v>166</v>
      </c>
      <c r="B110" s="33"/>
      <c r="C110" s="33"/>
      <c r="D110" s="26"/>
      <c r="E110" s="27">
        <v>533129.79</v>
      </c>
      <c r="F110" s="28">
        <v>1</v>
      </c>
      <c r="G110" s="28"/>
    </row>
    <row r="112" spans="1:7" x14ac:dyDescent="0.25">
      <c r="A112" s="1" t="s">
        <v>167</v>
      </c>
    </row>
    <row r="113" spans="1:5" x14ac:dyDescent="0.25">
      <c r="A113" s="1" t="s">
        <v>168</v>
      </c>
    </row>
    <row r="115" spans="1:5" x14ac:dyDescent="0.25">
      <c r="A115" s="1" t="s">
        <v>169</v>
      </c>
    </row>
    <row r="116" spans="1:5" x14ac:dyDescent="0.25">
      <c r="A116" s="47" t="s">
        <v>170</v>
      </c>
      <c r="B116" s="34" t="s">
        <v>118</v>
      </c>
    </row>
    <row r="117" spans="1:5" x14ac:dyDescent="0.25">
      <c r="A117" t="s">
        <v>171</v>
      </c>
    </row>
    <row r="118" spans="1:5" x14ac:dyDescent="0.25">
      <c r="A118" t="s">
        <v>303</v>
      </c>
      <c r="B118" t="s">
        <v>173</v>
      </c>
      <c r="C118" t="s">
        <v>173</v>
      </c>
    </row>
    <row r="119" spans="1:5" x14ac:dyDescent="0.25">
      <c r="B119" s="48">
        <v>45260</v>
      </c>
      <c r="C119" s="48">
        <v>45291</v>
      </c>
    </row>
    <row r="120" spans="1:5" x14ac:dyDescent="0.25">
      <c r="A120" t="s">
        <v>174</v>
      </c>
      <c r="B120">
        <v>3041.4582</v>
      </c>
      <c r="C120">
        <v>3060.3188</v>
      </c>
      <c r="E120" s="2"/>
    </row>
    <row r="121" spans="1:5" x14ac:dyDescent="0.25">
      <c r="A121" t="s">
        <v>175</v>
      </c>
      <c r="B121">
        <v>1769.4780000000001</v>
      </c>
      <c r="C121">
        <v>1780.4513999999999</v>
      </c>
      <c r="E121" s="2"/>
    </row>
    <row r="122" spans="1:5" x14ac:dyDescent="0.25">
      <c r="A122" t="s">
        <v>1130</v>
      </c>
      <c r="B122">
        <v>1039.8457000000001</v>
      </c>
      <c r="C122">
        <v>1046.2940000000001</v>
      </c>
      <c r="E122" s="2"/>
    </row>
    <row r="123" spans="1:5" x14ac:dyDescent="0.25">
      <c r="A123" t="s">
        <v>647</v>
      </c>
      <c r="B123">
        <v>2403.8029000000001</v>
      </c>
      <c r="C123">
        <v>2418.7091999999998</v>
      </c>
      <c r="E123" s="2"/>
    </row>
    <row r="124" spans="1:5" x14ac:dyDescent="0.25">
      <c r="A124" t="s">
        <v>177</v>
      </c>
      <c r="B124">
        <v>3041.4789000000001</v>
      </c>
      <c r="C124">
        <v>3060.3395</v>
      </c>
      <c r="E124" s="2"/>
    </row>
    <row r="125" spans="1:5" x14ac:dyDescent="0.25">
      <c r="A125" t="s">
        <v>178</v>
      </c>
      <c r="B125">
        <v>3041.4830000000002</v>
      </c>
      <c r="C125">
        <v>3060.3436999999999</v>
      </c>
      <c r="E125" s="2"/>
    </row>
    <row r="126" spans="1:5" x14ac:dyDescent="0.25">
      <c r="A126" t="s">
        <v>648</v>
      </c>
      <c r="B126">
        <v>1005.2234999999999</v>
      </c>
      <c r="C126">
        <v>1005.6369</v>
      </c>
      <c r="E126" s="2"/>
    </row>
    <row r="127" spans="1:5" x14ac:dyDescent="0.25">
      <c r="A127" t="s">
        <v>649</v>
      </c>
      <c r="B127">
        <v>2173.6323000000002</v>
      </c>
      <c r="C127">
        <v>2175.3872000000001</v>
      </c>
      <c r="E127" s="2"/>
    </row>
    <row r="128" spans="1:5" x14ac:dyDescent="0.25">
      <c r="A128" t="s">
        <v>2803</v>
      </c>
      <c r="B128">
        <v>2067.1203</v>
      </c>
      <c r="C128">
        <v>2079.5156000000002</v>
      </c>
      <c r="E128" s="2"/>
    </row>
    <row r="129" spans="1:5" x14ac:dyDescent="0.25">
      <c r="A129" t="s">
        <v>186</v>
      </c>
      <c r="B129">
        <v>1740.1043</v>
      </c>
      <c r="C129">
        <v>1750.5415</v>
      </c>
      <c r="E129" s="2"/>
    </row>
    <row r="130" spans="1:5" x14ac:dyDescent="0.25">
      <c r="A130" t="s">
        <v>2804</v>
      </c>
      <c r="B130">
        <v>1106.2022999999999</v>
      </c>
      <c r="C130">
        <v>1112.8359</v>
      </c>
      <c r="E130" s="2"/>
    </row>
    <row r="131" spans="1:5" x14ac:dyDescent="0.25">
      <c r="A131" t="s">
        <v>663</v>
      </c>
      <c r="B131">
        <v>2153.4396000000002</v>
      </c>
      <c r="C131">
        <v>2154.2357000000002</v>
      </c>
      <c r="E131" s="2"/>
    </row>
    <row r="132" spans="1:5" x14ac:dyDescent="0.25">
      <c r="A132" t="s">
        <v>2805</v>
      </c>
      <c r="B132">
        <v>2987.5473999999999</v>
      </c>
      <c r="C132">
        <v>3005.4627999999998</v>
      </c>
      <c r="E132" s="2"/>
    </row>
    <row r="133" spans="1:5" x14ac:dyDescent="0.25">
      <c r="A133" t="s">
        <v>1933</v>
      </c>
      <c r="B133">
        <v>2987.5495000000001</v>
      </c>
      <c r="C133">
        <v>3005.4648000000002</v>
      </c>
      <c r="E133" s="2"/>
    </row>
    <row r="134" spans="1:5" x14ac:dyDescent="0.25">
      <c r="A134" t="s">
        <v>664</v>
      </c>
      <c r="B134">
        <v>1068.2384999999999</v>
      </c>
      <c r="C134">
        <v>1068.671</v>
      </c>
      <c r="E134" s="2"/>
    </row>
    <row r="135" spans="1:5" x14ac:dyDescent="0.25">
      <c r="A135" t="s">
        <v>665</v>
      </c>
      <c r="B135">
        <v>1121.2302</v>
      </c>
      <c r="C135">
        <v>1127.9539</v>
      </c>
      <c r="E135" s="2"/>
    </row>
    <row r="136" spans="1:5" x14ac:dyDescent="0.25">
      <c r="A136" t="s">
        <v>2806</v>
      </c>
      <c r="B136" t="s">
        <v>176</v>
      </c>
      <c r="C136" t="s">
        <v>176</v>
      </c>
      <c r="E136" s="2"/>
    </row>
    <row r="137" spans="1:5" x14ac:dyDescent="0.25">
      <c r="A137" t="s">
        <v>2807</v>
      </c>
      <c r="B137" t="s">
        <v>176</v>
      </c>
      <c r="C137" t="s">
        <v>176</v>
      </c>
      <c r="E137" s="2"/>
    </row>
    <row r="138" spans="1:5" x14ac:dyDescent="0.25">
      <c r="A138" t="s">
        <v>2808</v>
      </c>
      <c r="B138">
        <v>1057.2367999999999</v>
      </c>
      <c r="C138">
        <v>1057.3010999999999</v>
      </c>
      <c r="E138" s="2"/>
    </row>
    <row r="139" spans="1:5" x14ac:dyDescent="0.25">
      <c r="A139" t="s">
        <v>2809</v>
      </c>
      <c r="B139" t="s">
        <v>176</v>
      </c>
      <c r="C139" t="s">
        <v>176</v>
      </c>
      <c r="E139" s="2"/>
    </row>
    <row r="140" spans="1:5" x14ac:dyDescent="0.25">
      <c r="A140" t="s">
        <v>2810</v>
      </c>
      <c r="B140">
        <v>2716.9483</v>
      </c>
      <c r="C140">
        <v>2733.2366999999999</v>
      </c>
      <c r="E140" s="2"/>
    </row>
    <row r="141" spans="1:5" x14ac:dyDescent="0.25">
      <c r="A141" t="s">
        <v>2811</v>
      </c>
      <c r="B141" t="s">
        <v>176</v>
      </c>
      <c r="C141" t="s">
        <v>176</v>
      </c>
      <c r="E141" s="2"/>
    </row>
    <row r="142" spans="1:5" x14ac:dyDescent="0.25">
      <c r="A142" t="s">
        <v>2812</v>
      </c>
      <c r="B142">
        <v>1244.7146</v>
      </c>
      <c r="C142">
        <v>1245.2164</v>
      </c>
      <c r="E142" s="2"/>
    </row>
    <row r="143" spans="1:5" x14ac:dyDescent="0.25">
      <c r="A143" t="s">
        <v>2813</v>
      </c>
      <c r="B143">
        <v>1231.3978999999999</v>
      </c>
      <c r="C143">
        <v>1232.3661999999999</v>
      </c>
      <c r="E143" s="2"/>
    </row>
    <row r="144" spans="1:5" x14ac:dyDescent="0.25">
      <c r="A144" t="s">
        <v>1133</v>
      </c>
      <c r="B144" t="s">
        <v>176</v>
      </c>
      <c r="C144" t="s">
        <v>176</v>
      </c>
      <c r="E144" s="2"/>
    </row>
    <row r="145" spans="1:5" x14ac:dyDescent="0.25">
      <c r="A145" t="s">
        <v>1134</v>
      </c>
      <c r="B145" t="s">
        <v>176</v>
      </c>
      <c r="C145" t="s">
        <v>176</v>
      </c>
      <c r="E145" s="2"/>
    </row>
    <row r="146" spans="1:5" x14ac:dyDescent="0.25">
      <c r="A146" t="s">
        <v>1135</v>
      </c>
      <c r="B146" t="s">
        <v>176</v>
      </c>
      <c r="C146" t="s">
        <v>176</v>
      </c>
      <c r="E146" s="2"/>
    </row>
    <row r="147" spans="1:5" x14ac:dyDescent="0.25">
      <c r="A147" t="s">
        <v>1136</v>
      </c>
      <c r="B147" t="s">
        <v>176</v>
      </c>
      <c r="C147" t="s">
        <v>176</v>
      </c>
      <c r="E147" s="2"/>
    </row>
    <row r="148" spans="1:5" x14ac:dyDescent="0.25">
      <c r="A148" t="s">
        <v>187</v>
      </c>
      <c r="E148" s="2"/>
    </row>
    <row r="150" spans="1:5" x14ac:dyDescent="0.25">
      <c r="A150" t="s">
        <v>655</v>
      </c>
    </row>
    <row r="152" spans="1:5" x14ac:dyDescent="0.25">
      <c r="A152" s="50" t="s">
        <v>656</v>
      </c>
      <c r="B152" s="50" t="s">
        <v>657</v>
      </c>
      <c r="C152" s="50" t="s">
        <v>658</v>
      </c>
      <c r="D152" s="50" t="s">
        <v>659</v>
      </c>
    </row>
    <row r="153" spans="1:5" x14ac:dyDescent="0.25">
      <c r="A153" s="50" t="s">
        <v>661</v>
      </c>
      <c r="B153" s="50"/>
      <c r="C153" s="50">
        <v>5.8121517999999996</v>
      </c>
      <c r="D153" s="50">
        <v>5.8121517999999996</v>
      </c>
    </row>
    <row r="154" spans="1:5" x14ac:dyDescent="0.25">
      <c r="A154" s="50" t="s">
        <v>662</v>
      </c>
      <c r="B154" s="50"/>
      <c r="C154" s="50">
        <v>11.6867257</v>
      </c>
      <c r="D154" s="50">
        <v>11.6867257</v>
      </c>
    </row>
    <row r="155" spans="1:5" x14ac:dyDescent="0.25">
      <c r="A155" s="50" t="s">
        <v>663</v>
      </c>
      <c r="B155" s="50"/>
      <c r="C155" s="50">
        <v>12.091753000000001</v>
      </c>
      <c r="D155" s="50">
        <v>12.091753000000001</v>
      </c>
    </row>
    <row r="156" spans="1:5" x14ac:dyDescent="0.25">
      <c r="A156" s="50" t="s">
        <v>664</v>
      </c>
      <c r="B156" s="50"/>
      <c r="C156" s="50">
        <v>5.965236</v>
      </c>
      <c r="D156" s="50">
        <v>5.965236</v>
      </c>
    </row>
    <row r="157" spans="1:5" x14ac:dyDescent="0.25">
      <c r="A157" s="50" t="s">
        <v>2814</v>
      </c>
      <c r="B157" s="50"/>
      <c r="C157" s="50">
        <v>6.2560145</v>
      </c>
      <c r="D157" s="50">
        <v>6.2560145</v>
      </c>
    </row>
    <row r="158" spans="1:5" x14ac:dyDescent="0.25">
      <c r="A158" s="50" t="s">
        <v>2815</v>
      </c>
      <c r="B158" s="50"/>
      <c r="C158" s="50">
        <v>6.9486767</v>
      </c>
      <c r="D158" s="50">
        <v>6.9486767</v>
      </c>
    </row>
    <row r="159" spans="1:5" x14ac:dyDescent="0.25">
      <c r="A159" s="50" t="s">
        <v>2816</v>
      </c>
      <c r="B159" s="50"/>
      <c r="C159" s="50">
        <v>6.3945018999999998</v>
      </c>
      <c r="D159" s="50">
        <v>6.3945018999999998</v>
      </c>
    </row>
    <row r="161" spans="1:2" x14ac:dyDescent="0.25">
      <c r="A161" t="s">
        <v>189</v>
      </c>
      <c r="B161" s="34" t="s">
        <v>118</v>
      </c>
    </row>
    <row r="162" spans="1:2" ht="30" customHeight="1" x14ac:dyDescent="0.25">
      <c r="A162" s="47" t="s">
        <v>190</v>
      </c>
      <c r="B162" s="34" t="s">
        <v>118</v>
      </c>
    </row>
    <row r="163" spans="1:2" ht="30" customHeight="1" x14ac:dyDescent="0.25">
      <c r="A163" s="47" t="s">
        <v>191</v>
      </c>
      <c r="B163" s="34" t="s">
        <v>118</v>
      </c>
    </row>
    <row r="164" spans="1:2" x14ac:dyDescent="0.25">
      <c r="A164" t="s">
        <v>192</v>
      </c>
      <c r="B164" s="49">
        <f>+B178</f>
        <v>0.1253251013580795</v>
      </c>
    </row>
    <row r="165" spans="1:2" ht="45" customHeight="1" x14ac:dyDescent="0.25">
      <c r="A165" s="47" t="s">
        <v>193</v>
      </c>
      <c r="B165" s="34" t="s">
        <v>118</v>
      </c>
    </row>
    <row r="166" spans="1:2" ht="30" customHeight="1" x14ac:dyDescent="0.25">
      <c r="A166" s="47" t="s">
        <v>194</v>
      </c>
      <c r="B166" s="34" t="s">
        <v>118</v>
      </c>
    </row>
    <row r="167" spans="1:2" ht="30" customHeight="1" x14ac:dyDescent="0.25">
      <c r="A167" s="47" t="s">
        <v>195</v>
      </c>
      <c r="B167" s="49">
        <v>31892.338330400002</v>
      </c>
    </row>
    <row r="168" spans="1:2" x14ac:dyDescent="0.25">
      <c r="A168" t="s">
        <v>196</v>
      </c>
      <c r="B168" s="34" t="s">
        <v>118</v>
      </c>
    </row>
    <row r="169" spans="1:2" x14ac:dyDescent="0.25">
      <c r="A169" t="s">
        <v>197</v>
      </c>
      <c r="B169" s="34" t="s">
        <v>118</v>
      </c>
    </row>
    <row r="170" spans="1:2" x14ac:dyDescent="0.25">
      <c r="B170" s="34"/>
    </row>
    <row r="171" spans="1:2" x14ac:dyDescent="0.25">
      <c r="A171" t="s">
        <v>198</v>
      </c>
    </row>
    <row r="172" spans="1:2" ht="30" customHeight="1" x14ac:dyDescent="0.25">
      <c r="A172" s="56" t="s">
        <v>199</v>
      </c>
      <c r="B172" s="57" t="s">
        <v>2817</v>
      </c>
    </row>
    <row r="173" spans="1:2" x14ac:dyDescent="0.25">
      <c r="A173" s="56" t="s">
        <v>201</v>
      </c>
      <c r="B173" s="56" t="s">
        <v>2818</v>
      </c>
    </row>
    <row r="174" spans="1:2" x14ac:dyDescent="0.25">
      <c r="A174" s="56"/>
      <c r="B174" s="56"/>
    </row>
    <row r="175" spans="1:2" x14ac:dyDescent="0.25">
      <c r="A175" s="56" t="s">
        <v>203</v>
      </c>
      <c r="B175" s="58">
        <v>7.3851154975268916</v>
      </c>
    </row>
    <row r="176" spans="1:2" x14ac:dyDescent="0.25">
      <c r="A176" s="56"/>
      <c r="B176" s="56"/>
    </row>
    <row r="177" spans="1:6" x14ac:dyDescent="0.25">
      <c r="A177" s="56" t="s">
        <v>204</v>
      </c>
      <c r="B177" s="59">
        <v>0.128</v>
      </c>
    </row>
    <row r="178" spans="1:6" x14ac:dyDescent="0.25">
      <c r="A178" s="56" t="s">
        <v>205</v>
      </c>
      <c r="B178" s="59">
        <v>0.1253251013580795</v>
      </c>
    </row>
    <row r="179" spans="1:6" x14ac:dyDescent="0.25">
      <c r="A179" s="56"/>
      <c r="B179" s="56"/>
    </row>
    <row r="180" spans="1:6" x14ac:dyDescent="0.25">
      <c r="A180" s="56" t="s">
        <v>206</v>
      </c>
      <c r="B180" s="60">
        <v>45291</v>
      </c>
    </row>
    <row r="182" spans="1:6" ht="69.95" customHeight="1" x14ac:dyDescent="0.25">
      <c r="A182" s="72" t="s">
        <v>207</v>
      </c>
      <c r="B182" s="72" t="s">
        <v>208</v>
      </c>
      <c r="C182" s="72" t="s">
        <v>5</v>
      </c>
      <c r="D182" s="72" t="s">
        <v>6</v>
      </c>
      <c r="E182" s="72" t="s">
        <v>5</v>
      </c>
      <c r="F182" s="72" t="s">
        <v>6</v>
      </c>
    </row>
    <row r="183" spans="1:6" ht="69.95" customHeight="1" x14ac:dyDescent="0.25">
      <c r="A183" s="72" t="s">
        <v>2817</v>
      </c>
      <c r="B183" s="72"/>
      <c r="C183" s="72" t="s">
        <v>90</v>
      </c>
      <c r="D183" s="72"/>
      <c r="E183" s="72" t="s">
        <v>91</v>
      </c>
      <c r="F183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H45"/>
  <sheetViews>
    <sheetView showGridLines="0" workbookViewId="0">
      <pane ySplit="4" topLeftCell="A5" activePane="bottomLeft" state="frozen"/>
      <selection pane="bottomLeft" activeCell="A4" sqref="A4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4" t="s">
        <v>2819</v>
      </c>
      <c r="B1" s="75"/>
      <c r="C1" s="75"/>
      <c r="D1" s="75"/>
      <c r="E1" s="75"/>
      <c r="F1" s="75"/>
      <c r="G1" s="76"/>
      <c r="H1" s="51" t="str">
        <f>HYPERLINK("[EDEL_Portfolio Monthly Notes 31-Dec-2023.xlsx]Index!A1","Index")</f>
        <v>Index</v>
      </c>
    </row>
    <row r="2" spans="1:8" ht="19.5" customHeight="1" x14ac:dyDescent="0.25">
      <c r="A2" s="74" t="s">
        <v>2820</v>
      </c>
      <c r="B2" s="75"/>
      <c r="C2" s="75"/>
      <c r="D2" s="75"/>
      <c r="E2" s="75"/>
      <c r="F2" s="75"/>
      <c r="G2" s="76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2821</v>
      </c>
      <c r="B7" s="30"/>
      <c r="C7" s="30"/>
      <c r="D7" s="13"/>
      <c r="E7" s="14"/>
      <c r="F7" s="15"/>
      <c r="G7" s="15"/>
    </row>
    <row r="8" spans="1:8" x14ac:dyDescent="0.25">
      <c r="A8" s="16" t="s">
        <v>2822</v>
      </c>
      <c r="B8" s="31"/>
      <c r="C8" s="31"/>
      <c r="D8" s="17"/>
      <c r="E8" s="46"/>
      <c r="F8" s="20"/>
      <c r="G8" s="20"/>
    </row>
    <row r="9" spans="1:8" x14ac:dyDescent="0.25">
      <c r="A9" s="12" t="s">
        <v>2823</v>
      </c>
      <c r="B9" s="30" t="s">
        <v>2824</v>
      </c>
      <c r="C9" s="30"/>
      <c r="D9" s="13">
        <v>48251.709000000003</v>
      </c>
      <c r="E9" s="14">
        <v>6734.04</v>
      </c>
      <c r="F9" s="15">
        <v>0.99650000000000005</v>
      </c>
      <c r="G9" s="15"/>
    </row>
    <row r="10" spans="1:8" x14ac:dyDescent="0.25">
      <c r="A10" s="16" t="s">
        <v>126</v>
      </c>
      <c r="B10" s="31"/>
      <c r="C10" s="31"/>
      <c r="D10" s="17"/>
      <c r="E10" s="18">
        <v>6734.04</v>
      </c>
      <c r="F10" s="19">
        <v>0.99650000000000005</v>
      </c>
      <c r="G10" s="20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21" t="s">
        <v>158</v>
      </c>
      <c r="B12" s="32"/>
      <c r="C12" s="32"/>
      <c r="D12" s="22"/>
      <c r="E12" s="18">
        <v>6734.04</v>
      </c>
      <c r="F12" s="19">
        <v>0.99650000000000005</v>
      </c>
      <c r="G12" s="20"/>
    </row>
    <row r="13" spans="1:8" x14ac:dyDescent="0.25">
      <c r="A13" s="12"/>
      <c r="B13" s="30"/>
      <c r="C13" s="30"/>
      <c r="D13" s="13"/>
      <c r="E13" s="14"/>
      <c r="F13" s="15"/>
      <c r="G13" s="15"/>
    </row>
    <row r="14" spans="1:8" x14ac:dyDescent="0.25">
      <c r="A14" s="16" t="s">
        <v>162</v>
      </c>
      <c r="B14" s="30"/>
      <c r="C14" s="30"/>
      <c r="D14" s="13"/>
      <c r="E14" s="14"/>
      <c r="F14" s="15"/>
      <c r="G14" s="15"/>
    </row>
    <row r="15" spans="1:8" x14ac:dyDescent="0.25">
      <c r="A15" s="12" t="s">
        <v>163</v>
      </c>
      <c r="B15" s="30"/>
      <c r="C15" s="30"/>
      <c r="D15" s="13"/>
      <c r="E15" s="14">
        <v>67.959999999999994</v>
      </c>
      <c r="F15" s="15">
        <v>1.01E-2</v>
      </c>
      <c r="G15" s="15">
        <v>6.7793000000000006E-2</v>
      </c>
    </row>
    <row r="16" spans="1:8" x14ac:dyDescent="0.25">
      <c r="A16" s="16" t="s">
        <v>126</v>
      </c>
      <c r="B16" s="31"/>
      <c r="C16" s="31"/>
      <c r="D16" s="17"/>
      <c r="E16" s="18">
        <v>67.959999999999994</v>
      </c>
      <c r="F16" s="19">
        <v>1.01E-2</v>
      </c>
      <c r="G16" s="20"/>
    </row>
    <row r="17" spans="1:7" x14ac:dyDescent="0.25">
      <c r="A17" s="12"/>
      <c r="B17" s="30"/>
      <c r="C17" s="30"/>
      <c r="D17" s="13"/>
      <c r="E17" s="14"/>
      <c r="F17" s="15"/>
      <c r="G17" s="15"/>
    </row>
    <row r="18" spans="1:7" x14ac:dyDescent="0.25">
      <c r="A18" s="21" t="s">
        <v>158</v>
      </c>
      <c r="B18" s="32"/>
      <c r="C18" s="32"/>
      <c r="D18" s="22"/>
      <c r="E18" s="18">
        <v>67.959999999999994</v>
      </c>
      <c r="F18" s="19">
        <v>1.01E-2</v>
      </c>
      <c r="G18" s="20"/>
    </row>
    <row r="19" spans="1:7" x14ac:dyDescent="0.25">
      <c r="A19" s="12" t="s">
        <v>164</v>
      </c>
      <c r="B19" s="30"/>
      <c r="C19" s="30"/>
      <c r="D19" s="13"/>
      <c r="E19" s="14">
        <v>3.7868699999999998E-2</v>
      </c>
      <c r="F19" s="15">
        <v>5.0000000000000004E-6</v>
      </c>
      <c r="G19" s="15"/>
    </row>
    <row r="20" spans="1:7" x14ac:dyDescent="0.25">
      <c r="A20" s="12" t="s">
        <v>165</v>
      </c>
      <c r="B20" s="30"/>
      <c r="C20" s="30"/>
      <c r="D20" s="13"/>
      <c r="E20" s="23">
        <v>-44.137868699999999</v>
      </c>
      <c r="F20" s="24">
        <v>-6.6049999999999998E-3</v>
      </c>
      <c r="G20" s="15">
        <v>6.7793000000000006E-2</v>
      </c>
    </row>
    <row r="21" spans="1:7" x14ac:dyDescent="0.25">
      <c r="A21" s="25" t="s">
        <v>166</v>
      </c>
      <c r="B21" s="33"/>
      <c r="C21" s="33"/>
      <c r="D21" s="26"/>
      <c r="E21" s="27">
        <v>6757.9</v>
      </c>
      <c r="F21" s="28">
        <v>1</v>
      </c>
      <c r="G21" s="28"/>
    </row>
    <row r="26" spans="1:7" x14ac:dyDescent="0.25">
      <c r="A26" s="1" t="s">
        <v>169</v>
      </c>
    </row>
    <row r="27" spans="1:7" x14ac:dyDescent="0.25">
      <c r="A27" s="47" t="s">
        <v>170</v>
      </c>
      <c r="B27" s="34" t="s">
        <v>118</v>
      </c>
    </row>
    <row r="28" spans="1:7" x14ac:dyDescent="0.25">
      <c r="A28" t="s">
        <v>171</v>
      </c>
    </row>
    <row r="29" spans="1:7" x14ac:dyDescent="0.25">
      <c r="A29" t="s">
        <v>172</v>
      </c>
      <c r="B29" t="s">
        <v>173</v>
      </c>
      <c r="C29" t="s">
        <v>173</v>
      </c>
    </row>
    <row r="30" spans="1:7" x14ac:dyDescent="0.25">
      <c r="B30" s="48">
        <v>45260</v>
      </c>
      <c r="C30" s="48">
        <v>45289</v>
      </c>
    </row>
    <row r="31" spans="1:7" x14ac:dyDescent="0.25">
      <c r="A31" t="s">
        <v>177</v>
      </c>
      <c r="B31">
        <v>25.390999999999998</v>
      </c>
      <c r="C31">
        <v>26.866</v>
      </c>
      <c r="E31" s="2"/>
    </row>
    <row r="32" spans="1:7" x14ac:dyDescent="0.25">
      <c r="A32" t="s">
        <v>651</v>
      </c>
      <c r="B32">
        <v>23.012</v>
      </c>
      <c r="C32">
        <v>24.335000000000001</v>
      </c>
      <c r="E32" s="2"/>
    </row>
    <row r="33" spans="1:5" x14ac:dyDescent="0.25">
      <c r="E33" s="2"/>
    </row>
    <row r="34" spans="1:5" x14ac:dyDescent="0.25">
      <c r="A34" t="s">
        <v>188</v>
      </c>
      <c r="B34" s="34" t="s">
        <v>118</v>
      </c>
    </row>
    <row r="35" spans="1:5" x14ac:dyDescent="0.25">
      <c r="A35" t="s">
        <v>189</v>
      </c>
      <c r="B35" s="34" t="s">
        <v>118</v>
      </c>
    </row>
    <row r="36" spans="1:5" ht="30" customHeight="1" x14ac:dyDescent="0.25">
      <c r="A36" s="47" t="s">
        <v>190</v>
      </c>
      <c r="B36" s="34" t="s">
        <v>118</v>
      </c>
    </row>
    <row r="37" spans="1:5" ht="30" customHeight="1" x14ac:dyDescent="0.25">
      <c r="A37" s="47" t="s">
        <v>191</v>
      </c>
      <c r="B37" s="49">
        <v>6734.0445651999999</v>
      </c>
    </row>
    <row r="38" spans="1:5" ht="45" customHeight="1" x14ac:dyDescent="0.25">
      <c r="A38" s="47" t="s">
        <v>2825</v>
      </c>
      <c r="B38" s="34" t="s">
        <v>118</v>
      </c>
    </row>
    <row r="39" spans="1:5" ht="30" customHeight="1" x14ac:dyDescent="0.25">
      <c r="A39" s="47" t="s">
        <v>2826</v>
      </c>
      <c r="B39" s="34" t="s">
        <v>118</v>
      </c>
    </row>
    <row r="40" spans="1:5" ht="30" customHeight="1" x14ac:dyDescent="0.25">
      <c r="A40" s="47" t="s">
        <v>2827</v>
      </c>
      <c r="B40" s="34" t="s">
        <v>118</v>
      </c>
    </row>
    <row r="41" spans="1:5" x14ac:dyDescent="0.25">
      <c r="A41" t="s">
        <v>2828</v>
      </c>
      <c r="B41" s="34" t="s">
        <v>118</v>
      </c>
    </row>
    <row r="42" spans="1:5" x14ac:dyDescent="0.25">
      <c r="A42" t="s">
        <v>2829</v>
      </c>
      <c r="B42" s="34" t="s">
        <v>118</v>
      </c>
    </row>
    <row r="44" spans="1:5" ht="69.95" customHeight="1" x14ac:dyDescent="0.25">
      <c r="A44" s="72" t="s">
        <v>207</v>
      </c>
      <c r="B44" s="72" t="s">
        <v>208</v>
      </c>
      <c r="C44" s="72" t="s">
        <v>5</v>
      </c>
      <c r="D44" s="72" t="s">
        <v>6</v>
      </c>
    </row>
    <row r="45" spans="1:5" ht="69.95" customHeight="1" x14ac:dyDescent="0.25">
      <c r="A45" s="72" t="s">
        <v>2830</v>
      </c>
      <c r="B45" s="72"/>
      <c r="C45" s="72" t="s">
        <v>93</v>
      </c>
      <c r="D45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H45"/>
  <sheetViews>
    <sheetView showGridLines="0" workbookViewId="0">
      <pane ySplit="4" topLeftCell="A17" activePane="bottomLeft" state="frozen"/>
      <selection pane="bottomLeft" activeCell="A20" sqref="A20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4" t="s">
        <v>2831</v>
      </c>
      <c r="B1" s="75"/>
      <c r="C1" s="75"/>
      <c r="D1" s="75"/>
      <c r="E1" s="75"/>
      <c r="F1" s="75"/>
      <c r="G1" s="76"/>
      <c r="H1" s="51" t="str">
        <f>HYPERLINK("[EDEL_Portfolio Monthly Notes 31-Dec-2023.xlsx]Index!A1","Index")</f>
        <v>Index</v>
      </c>
    </row>
    <row r="2" spans="1:8" ht="19.5" customHeight="1" x14ac:dyDescent="0.25">
      <c r="A2" s="74" t="s">
        <v>2832</v>
      </c>
      <c r="B2" s="75"/>
      <c r="C2" s="75"/>
      <c r="D2" s="75"/>
      <c r="E2" s="75"/>
      <c r="F2" s="75"/>
      <c r="G2" s="76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2821</v>
      </c>
      <c r="B7" s="30"/>
      <c r="C7" s="30"/>
      <c r="D7" s="13"/>
      <c r="E7" s="14"/>
      <c r="F7" s="15"/>
      <c r="G7" s="15"/>
    </row>
    <row r="8" spans="1:8" x14ac:dyDescent="0.25">
      <c r="A8" s="16" t="s">
        <v>2822</v>
      </c>
      <c r="B8" s="31"/>
      <c r="C8" s="31"/>
      <c r="D8" s="17"/>
      <c r="E8" s="46"/>
      <c r="F8" s="20"/>
      <c r="G8" s="20"/>
    </row>
    <row r="9" spans="1:8" x14ac:dyDescent="0.25">
      <c r="A9" s="12" t="s">
        <v>2833</v>
      </c>
      <c r="B9" s="30" t="s">
        <v>2834</v>
      </c>
      <c r="C9" s="30"/>
      <c r="D9" s="13">
        <v>1177141.8899999999</v>
      </c>
      <c r="E9" s="14">
        <v>128600.63</v>
      </c>
      <c r="F9" s="15">
        <v>0.99660000000000004</v>
      </c>
      <c r="G9" s="15"/>
    </row>
    <row r="10" spans="1:8" x14ac:dyDescent="0.25">
      <c r="A10" s="16" t="s">
        <v>126</v>
      </c>
      <c r="B10" s="31"/>
      <c r="C10" s="31"/>
      <c r="D10" s="17"/>
      <c r="E10" s="18">
        <v>128600.63</v>
      </c>
      <c r="F10" s="19">
        <v>0.99660000000000004</v>
      </c>
      <c r="G10" s="20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21" t="s">
        <v>158</v>
      </c>
      <c r="B12" s="32"/>
      <c r="C12" s="32"/>
      <c r="D12" s="22"/>
      <c r="E12" s="18">
        <v>128600.63</v>
      </c>
      <c r="F12" s="19">
        <v>0.99660000000000004</v>
      </c>
      <c r="G12" s="20"/>
    </row>
    <row r="13" spans="1:8" x14ac:dyDescent="0.25">
      <c r="A13" s="12"/>
      <c r="B13" s="30"/>
      <c r="C13" s="30"/>
      <c r="D13" s="13"/>
      <c r="E13" s="14"/>
      <c r="F13" s="15"/>
      <c r="G13" s="15"/>
    </row>
    <row r="14" spans="1:8" x14ac:dyDescent="0.25">
      <c r="A14" s="16" t="s">
        <v>162</v>
      </c>
      <c r="B14" s="30"/>
      <c r="C14" s="30"/>
      <c r="D14" s="13"/>
      <c r="E14" s="14"/>
      <c r="F14" s="15"/>
      <c r="G14" s="15"/>
    </row>
    <row r="15" spans="1:8" x14ac:dyDescent="0.25">
      <c r="A15" s="12" t="s">
        <v>163</v>
      </c>
      <c r="B15" s="30"/>
      <c r="C15" s="30"/>
      <c r="D15" s="13"/>
      <c r="E15" s="14">
        <v>1467.18</v>
      </c>
      <c r="F15" s="15">
        <v>1.14E-2</v>
      </c>
      <c r="G15" s="15">
        <v>6.7793000000000006E-2</v>
      </c>
    </row>
    <row r="16" spans="1:8" x14ac:dyDescent="0.25">
      <c r="A16" s="16" t="s">
        <v>126</v>
      </c>
      <c r="B16" s="31"/>
      <c r="C16" s="31"/>
      <c r="D16" s="17"/>
      <c r="E16" s="18">
        <v>1467.18</v>
      </c>
      <c r="F16" s="19">
        <v>1.14E-2</v>
      </c>
      <c r="G16" s="20"/>
    </row>
    <row r="17" spans="1:7" x14ac:dyDescent="0.25">
      <c r="A17" s="12"/>
      <c r="B17" s="30"/>
      <c r="C17" s="30"/>
      <c r="D17" s="13"/>
      <c r="E17" s="14"/>
      <c r="F17" s="15"/>
      <c r="G17" s="15"/>
    </row>
    <row r="18" spans="1:7" x14ac:dyDescent="0.25">
      <c r="A18" s="21" t="s">
        <v>158</v>
      </c>
      <c r="B18" s="32"/>
      <c r="C18" s="32"/>
      <c r="D18" s="22"/>
      <c r="E18" s="18">
        <v>1467.18</v>
      </c>
      <c r="F18" s="19">
        <v>1.14E-2</v>
      </c>
      <c r="G18" s="20"/>
    </row>
    <row r="19" spans="1:7" x14ac:dyDescent="0.25">
      <c r="A19" s="12" t="s">
        <v>164</v>
      </c>
      <c r="B19" s="30"/>
      <c r="C19" s="30"/>
      <c r="D19" s="13"/>
      <c r="E19" s="14">
        <v>0.81751810000000003</v>
      </c>
      <c r="F19" s="15">
        <v>6.0000000000000002E-6</v>
      </c>
      <c r="G19" s="15"/>
    </row>
    <row r="20" spans="1:7" x14ac:dyDescent="0.25">
      <c r="A20" s="12" t="s">
        <v>165</v>
      </c>
      <c r="B20" s="30"/>
      <c r="C20" s="30"/>
      <c r="D20" s="13"/>
      <c r="E20" s="23">
        <v>-1034.3075180999999</v>
      </c>
      <c r="F20" s="24">
        <v>-8.0059999999999992E-3</v>
      </c>
      <c r="G20" s="15">
        <v>6.7793000000000006E-2</v>
      </c>
    </row>
    <row r="21" spans="1:7" x14ac:dyDescent="0.25">
      <c r="A21" s="25" t="s">
        <v>166</v>
      </c>
      <c r="B21" s="33"/>
      <c r="C21" s="33"/>
      <c r="D21" s="26"/>
      <c r="E21" s="27">
        <v>129034.32</v>
      </c>
      <c r="F21" s="28">
        <v>1</v>
      </c>
      <c r="G21" s="28"/>
    </row>
    <row r="26" spans="1:7" x14ac:dyDescent="0.25">
      <c r="A26" s="1" t="s">
        <v>169</v>
      </c>
    </row>
    <row r="27" spans="1:7" x14ac:dyDescent="0.25">
      <c r="A27" s="47" t="s">
        <v>170</v>
      </c>
      <c r="B27" s="34" t="s">
        <v>118</v>
      </c>
    </row>
    <row r="28" spans="1:7" x14ac:dyDescent="0.25">
      <c r="A28" t="s">
        <v>171</v>
      </c>
    </row>
    <row r="29" spans="1:7" x14ac:dyDescent="0.25">
      <c r="A29" t="s">
        <v>172</v>
      </c>
      <c r="B29" t="s">
        <v>173</v>
      </c>
      <c r="C29" t="s">
        <v>173</v>
      </c>
    </row>
    <row r="30" spans="1:7" x14ac:dyDescent="0.25">
      <c r="B30" s="48">
        <v>45260</v>
      </c>
      <c r="C30" s="48">
        <v>45289</v>
      </c>
    </row>
    <row r="31" spans="1:7" x14ac:dyDescent="0.25">
      <c r="A31" t="s">
        <v>177</v>
      </c>
      <c r="B31">
        <v>37.180999999999997</v>
      </c>
      <c r="C31">
        <v>36.798000000000002</v>
      </c>
      <c r="E31" s="2"/>
    </row>
    <row r="32" spans="1:7" x14ac:dyDescent="0.25">
      <c r="A32" t="s">
        <v>651</v>
      </c>
      <c r="B32">
        <v>33.581000000000003</v>
      </c>
      <c r="C32">
        <v>33.210999999999999</v>
      </c>
      <c r="E32" s="2"/>
    </row>
    <row r="33" spans="1:5" x14ac:dyDescent="0.25">
      <c r="E33" s="2"/>
    </row>
    <row r="34" spans="1:5" x14ac:dyDescent="0.25">
      <c r="A34" t="s">
        <v>188</v>
      </c>
      <c r="B34" s="34" t="s">
        <v>118</v>
      </c>
    </row>
    <row r="35" spans="1:5" x14ac:dyDescent="0.25">
      <c r="A35" t="s">
        <v>189</v>
      </c>
      <c r="B35" s="34" t="s">
        <v>118</v>
      </c>
    </row>
    <row r="36" spans="1:5" ht="30" customHeight="1" x14ac:dyDescent="0.25">
      <c r="A36" s="47" t="s">
        <v>190</v>
      </c>
      <c r="B36" s="34" t="s">
        <v>118</v>
      </c>
    </row>
    <row r="37" spans="1:5" ht="30" customHeight="1" x14ac:dyDescent="0.25">
      <c r="A37" s="47" t="s">
        <v>191</v>
      </c>
      <c r="B37" s="49">
        <v>128600.6281055</v>
      </c>
    </row>
    <row r="38" spans="1:5" ht="45" customHeight="1" x14ac:dyDescent="0.25">
      <c r="A38" s="47" t="s">
        <v>2825</v>
      </c>
      <c r="B38" s="34" t="s">
        <v>118</v>
      </c>
    </row>
    <row r="39" spans="1:5" ht="30" customHeight="1" x14ac:dyDescent="0.25">
      <c r="A39" s="47" t="s">
        <v>2826</v>
      </c>
      <c r="B39" s="34" t="s">
        <v>118</v>
      </c>
    </row>
    <row r="40" spans="1:5" ht="30" customHeight="1" x14ac:dyDescent="0.25">
      <c r="A40" s="47" t="s">
        <v>2827</v>
      </c>
      <c r="B40" s="34" t="s">
        <v>118</v>
      </c>
    </row>
    <row r="41" spans="1:5" x14ac:dyDescent="0.25">
      <c r="A41" t="s">
        <v>2828</v>
      </c>
      <c r="B41" s="34" t="s">
        <v>118</v>
      </c>
    </row>
    <row r="42" spans="1:5" x14ac:dyDescent="0.25">
      <c r="A42" t="s">
        <v>2829</v>
      </c>
      <c r="B42" s="34" t="s">
        <v>118</v>
      </c>
    </row>
    <row r="44" spans="1:5" ht="69.95" customHeight="1" x14ac:dyDescent="0.25">
      <c r="A44" s="72" t="s">
        <v>207</v>
      </c>
      <c r="B44" s="72" t="s">
        <v>208</v>
      </c>
      <c r="C44" s="72" t="s">
        <v>5</v>
      </c>
      <c r="D44" s="72" t="s">
        <v>6</v>
      </c>
    </row>
    <row r="45" spans="1:5" ht="69.95" customHeight="1" x14ac:dyDescent="0.25">
      <c r="A45" s="72" t="s">
        <v>2835</v>
      </c>
      <c r="B45" s="72"/>
      <c r="C45" s="72" t="s">
        <v>95</v>
      </c>
      <c r="D45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H95"/>
  <sheetViews>
    <sheetView showGridLines="0" workbookViewId="0">
      <pane ySplit="4" topLeftCell="A65" activePane="bottomLeft" state="frozen"/>
      <selection pane="bottomLeft" activeCell="H70" sqref="H70"/>
    </sheetView>
  </sheetViews>
  <sheetFormatPr defaultRowHeight="15" x14ac:dyDescent="0.25"/>
  <cols>
    <col min="1" max="1" width="52.140625" bestFit="1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4" t="s">
        <v>2836</v>
      </c>
      <c r="B1" s="75"/>
      <c r="C1" s="75"/>
      <c r="D1" s="75"/>
      <c r="E1" s="75"/>
      <c r="F1" s="75"/>
      <c r="G1" s="76"/>
      <c r="H1" s="51" t="str">
        <f>HYPERLINK("[EDEL_Portfolio Monthly Notes 31-Dec-2023.xlsx]Index!A1","Index")</f>
        <v>Index</v>
      </c>
    </row>
    <row r="2" spans="1:8" ht="19.5" customHeight="1" x14ac:dyDescent="0.25">
      <c r="A2" s="74" t="s">
        <v>2837</v>
      </c>
      <c r="B2" s="75"/>
      <c r="C2" s="75"/>
      <c r="D2" s="75"/>
      <c r="E2" s="75"/>
      <c r="F2" s="75"/>
      <c r="G2" s="76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1148</v>
      </c>
      <c r="B7" s="30"/>
      <c r="C7" s="30"/>
      <c r="D7" s="13"/>
      <c r="E7" s="14"/>
      <c r="F7" s="15"/>
      <c r="G7" s="15"/>
    </row>
    <row r="8" spans="1:8" x14ac:dyDescent="0.25">
      <c r="A8" s="12" t="s">
        <v>1396</v>
      </c>
      <c r="B8" s="30" t="s">
        <v>1397</v>
      </c>
      <c r="C8" s="30" t="s">
        <v>1243</v>
      </c>
      <c r="D8" s="13">
        <v>143237</v>
      </c>
      <c r="E8" s="14">
        <v>1804</v>
      </c>
      <c r="F8" s="15">
        <v>0.13139999999999999</v>
      </c>
      <c r="G8" s="15"/>
    </row>
    <row r="9" spans="1:8" x14ac:dyDescent="0.25">
      <c r="A9" s="12" t="s">
        <v>1348</v>
      </c>
      <c r="B9" s="30" t="s">
        <v>1349</v>
      </c>
      <c r="C9" s="30" t="s">
        <v>1243</v>
      </c>
      <c r="D9" s="13">
        <v>78320</v>
      </c>
      <c r="E9" s="14">
        <v>976.1</v>
      </c>
      <c r="F9" s="15">
        <v>7.1099999999999997E-2</v>
      </c>
      <c r="G9" s="15"/>
    </row>
    <row r="10" spans="1:8" x14ac:dyDescent="0.25">
      <c r="A10" s="12" t="s">
        <v>1367</v>
      </c>
      <c r="B10" s="30" t="s">
        <v>1368</v>
      </c>
      <c r="C10" s="30" t="s">
        <v>1243</v>
      </c>
      <c r="D10" s="13">
        <v>16179</v>
      </c>
      <c r="E10" s="14">
        <v>938.04</v>
      </c>
      <c r="F10" s="15">
        <v>6.83E-2</v>
      </c>
      <c r="G10" s="15"/>
    </row>
    <row r="11" spans="1:8" x14ac:dyDescent="0.25">
      <c r="A11" s="12" t="s">
        <v>1467</v>
      </c>
      <c r="B11" s="30" t="s">
        <v>1468</v>
      </c>
      <c r="C11" s="30" t="s">
        <v>1319</v>
      </c>
      <c r="D11" s="13">
        <v>15022</v>
      </c>
      <c r="E11" s="14">
        <v>856.87</v>
      </c>
      <c r="F11" s="15">
        <v>6.2399999999999997E-2</v>
      </c>
      <c r="G11" s="15"/>
    </row>
    <row r="12" spans="1:8" x14ac:dyDescent="0.25">
      <c r="A12" s="12" t="s">
        <v>1811</v>
      </c>
      <c r="B12" s="30" t="s">
        <v>1812</v>
      </c>
      <c r="C12" s="30" t="s">
        <v>1319</v>
      </c>
      <c r="D12" s="13">
        <v>116006</v>
      </c>
      <c r="E12" s="14">
        <v>796.09</v>
      </c>
      <c r="F12" s="15">
        <v>5.8000000000000003E-2</v>
      </c>
      <c r="G12" s="15"/>
    </row>
    <row r="13" spans="1:8" x14ac:dyDescent="0.25">
      <c r="A13" s="12" t="s">
        <v>1328</v>
      </c>
      <c r="B13" s="30" t="s">
        <v>1329</v>
      </c>
      <c r="C13" s="30" t="s">
        <v>1243</v>
      </c>
      <c r="D13" s="13">
        <v>17829</v>
      </c>
      <c r="E13" s="14">
        <v>696.03</v>
      </c>
      <c r="F13" s="15">
        <v>5.0700000000000002E-2</v>
      </c>
      <c r="G13" s="15"/>
    </row>
    <row r="14" spans="1:8" x14ac:dyDescent="0.25">
      <c r="A14" s="12" t="s">
        <v>1241</v>
      </c>
      <c r="B14" s="30" t="s">
        <v>1242</v>
      </c>
      <c r="C14" s="30" t="s">
        <v>1243</v>
      </c>
      <c r="D14" s="13">
        <v>39353</v>
      </c>
      <c r="E14" s="14">
        <v>426.59</v>
      </c>
      <c r="F14" s="15">
        <v>3.1099999999999999E-2</v>
      </c>
      <c r="G14" s="15"/>
    </row>
    <row r="15" spans="1:8" x14ac:dyDescent="0.25">
      <c r="A15" s="12" t="s">
        <v>1302</v>
      </c>
      <c r="B15" s="30" t="s">
        <v>1303</v>
      </c>
      <c r="C15" s="30" t="s">
        <v>1243</v>
      </c>
      <c r="D15" s="13">
        <v>30574</v>
      </c>
      <c r="E15" s="14">
        <v>404.48</v>
      </c>
      <c r="F15" s="15">
        <v>2.9499999999999998E-2</v>
      </c>
      <c r="G15" s="15"/>
    </row>
    <row r="16" spans="1:8" x14ac:dyDescent="0.25">
      <c r="A16" s="12" t="s">
        <v>1862</v>
      </c>
      <c r="B16" s="30" t="s">
        <v>1863</v>
      </c>
      <c r="C16" s="30" t="s">
        <v>1243</v>
      </c>
      <c r="D16" s="13">
        <v>15154</v>
      </c>
      <c r="E16" s="14">
        <v>349.38</v>
      </c>
      <c r="F16" s="15">
        <v>2.5399999999999999E-2</v>
      </c>
      <c r="G16" s="15"/>
    </row>
    <row r="17" spans="1:7" x14ac:dyDescent="0.25">
      <c r="A17" s="12" t="s">
        <v>1945</v>
      </c>
      <c r="B17" s="30" t="s">
        <v>1946</v>
      </c>
      <c r="C17" s="30" t="s">
        <v>1319</v>
      </c>
      <c r="D17" s="13">
        <v>67606</v>
      </c>
      <c r="E17" s="14">
        <v>283.39999999999998</v>
      </c>
      <c r="F17" s="15">
        <v>2.06E-2</v>
      </c>
      <c r="G17" s="15"/>
    </row>
    <row r="18" spans="1:7" x14ac:dyDescent="0.25">
      <c r="A18" s="12" t="s">
        <v>1297</v>
      </c>
      <c r="B18" s="30" t="s">
        <v>1298</v>
      </c>
      <c r="C18" s="30" t="s">
        <v>1243</v>
      </c>
      <c r="D18" s="13">
        <v>20826</v>
      </c>
      <c r="E18" s="14">
        <v>231.82</v>
      </c>
      <c r="F18" s="15">
        <v>1.6899999999999998E-2</v>
      </c>
      <c r="G18" s="15"/>
    </row>
    <row r="19" spans="1:7" x14ac:dyDescent="0.25">
      <c r="A19" s="12" t="s">
        <v>1386</v>
      </c>
      <c r="B19" s="30" t="s">
        <v>1387</v>
      </c>
      <c r="C19" s="30" t="s">
        <v>1243</v>
      </c>
      <c r="D19" s="13">
        <v>52256</v>
      </c>
      <c r="E19" s="14">
        <v>224.81</v>
      </c>
      <c r="F19" s="15">
        <v>1.6400000000000001E-2</v>
      </c>
      <c r="G19" s="15"/>
    </row>
    <row r="20" spans="1:7" x14ac:dyDescent="0.25">
      <c r="A20" s="12" t="s">
        <v>1411</v>
      </c>
      <c r="B20" s="30" t="s">
        <v>1412</v>
      </c>
      <c r="C20" s="30" t="s">
        <v>1319</v>
      </c>
      <c r="D20" s="13">
        <v>27000</v>
      </c>
      <c r="E20" s="14">
        <v>189.39</v>
      </c>
      <c r="F20" s="15">
        <v>1.38E-2</v>
      </c>
      <c r="G20" s="15"/>
    </row>
    <row r="21" spans="1:7" x14ac:dyDescent="0.25">
      <c r="A21" s="12" t="s">
        <v>1357</v>
      </c>
      <c r="B21" s="30" t="s">
        <v>1358</v>
      </c>
      <c r="C21" s="30" t="s">
        <v>1243</v>
      </c>
      <c r="D21" s="13">
        <v>21057</v>
      </c>
      <c r="E21" s="14">
        <v>179.82</v>
      </c>
      <c r="F21" s="15">
        <v>1.3100000000000001E-2</v>
      </c>
      <c r="G21" s="15"/>
    </row>
    <row r="22" spans="1:7" x14ac:dyDescent="0.25">
      <c r="A22" s="12" t="s">
        <v>1892</v>
      </c>
      <c r="B22" s="30" t="s">
        <v>1893</v>
      </c>
      <c r="C22" s="30" t="s">
        <v>1243</v>
      </c>
      <c r="D22" s="13">
        <v>10407</v>
      </c>
      <c r="E22" s="14">
        <v>169.08</v>
      </c>
      <c r="F22" s="15">
        <v>1.23E-2</v>
      </c>
      <c r="G22" s="15"/>
    </row>
    <row r="23" spans="1:7" x14ac:dyDescent="0.25">
      <c r="A23" s="12" t="s">
        <v>2106</v>
      </c>
      <c r="B23" s="30" t="s">
        <v>2107</v>
      </c>
      <c r="C23" s="30" t="s">
        <v>1243</v>
      </c>
      <c r="D23" s="13">
        <v>8604</v>
      </c>
      <c r="E23" s="14">
        <v>165.58</v>
      </c>
      <c r="F23" s="15">
        <v>1.21E-2</v>
      </c>
      <c r="G23" s="15"/>
    </row>
    <row r="24" spans="1:7" x14ac:dyDescent="0.25">
      <c r="A24" s="12" t="s">
        <v>1398</v>
      </c>
      <c r="B24" s="30" t="s">
        <v>1399</v>
      </c>
      <c r="C24" s="30" t="s">
        <v>1243</v>
      </c>
      <c r="D24" s="13">
        <v>62716</v>
      </c>
      <c r="E24" s="14">
        <v>156.57</v>
      </c>
      <c r="F24" s="15">
        <v>1.14E-2</v>
      </c>
      <c r="G24" s="15"/>
    </row>
    <row r="25" spans="1:7" x14ac:dyDescent="0.25">
      <c r="A25" s="12" t="s">
        <v>1317</v>
      </c>
      <c r="B25" s="30" t="s">
        <v>1318</v>
      </c>
      <c r="C25" s="30" t="s">
        <v>1319</v>
      </c>
      <c r="D25" s="13">
        <v>5606</v>
      </c>
      <c r="E25" s="14">
        <v>144.51</v>
      </c>
      <c r="F25" s="15">
        <v>1.0500000000000001E-2</v>
      </c>
      <c r="G25" s="15"/>
    </row>
    <row r="26" spans="1:7" x14ac:dyDescent="0.25">
      <c r="A26" s="12" t="s">
        <v>1954</v>
      </c>
      <c r="B26" s="30" t="s">
        <v>1955</v>
      </c>
      <c r="C26" s="30" t="s">
        <v>1243</v>
      </c>
      <c r="D26" s="13">
        <v>6578</v>
      </c>
      <c r="E26" s="14">
        <v>137.06</v>
      </c>
      <c r="F26" s="15">
        <v>0.01</v>
      </c>
      <c r="G26" s="15"/>
    </row>
    <row r="27" spans="1:7" x14ac:dyDescent="0.25">
      <c r="A27" s="12" t="s">
        <v>2351</v>
      </c>
      <c r="B27" s="30" t="s">
        <v>2352</v>
      </c>
      <c r="C27" s="30" t="s">
        <v>1319</v>
      </c>
      <c r="D27" s="13">
        <v>10608</v>
      </c>
      <c r="E27" s="14">
        <v>127.5</v>
      </c>
      <c r="F27" s="15">
        <v>9.2999999999999992E-3</v>
      </c>
      <c r="G27" s="15"/>
    </row>
    <row r="28" spans="1:7" x14ac:dyDescent="0.25">
      <c r="A28" s="12" t="s">
        <v>2234</v>
      </c>
      <c r="B28" s="30" t="s">
        <v>2235</v>
      </c>
      <c r="C28" s="30" t="s">
        <v>1319</v>
      </c>
      <c r="D28" s="13">
        <v>12205</v>
      </c>
      <c r="E28" s="14">
        <v>117.06</v>
      </c>
      <c r="F28" s="15">
        <v>8.5000000000000006E-3</v>
      </c>
      <c r="G28" s="15"/>
    </row>
    <row r="29" spans="1:7" x14ac:dyDescent="0.25">
      <c r="A29" s="12" t="s">
        <v>2371</v>
      </c>
      <c r="B29" s="30" t="s">
        <v>2372</v>
      </c>
      <c r="C29" s="30" t="s">
        <v>1243</v>
      </c>
      <c r="D29" s="13">
        <v>1203</v>
      </c>
      <c r="E29" s="14">
        <v>97.05</v>
      </c>
      <c r="F29" s="15">
        <v>7.1000000000000004E-3</v>
      </c>
      <c r="G29" s="15"/>
    </row>
    <row r="30" spans="1:7" x14ac:dyDescent="0.25">
      <c r="A30" s="12" t="s">
        <v>1984</v>
      </c>
      <c r="B30" s="30" t="s">
        <v>1985</v>
      </c>
      <c r="C30" s="30" t="s">
        <v>1243</v>
      </c>
      <c r="D30" s="13">
        <v>13298</v>
      </c>
      <c r="E30" s="14">
        <v>96.12</v>
      </c>
      <c r="F30" s="15">
        <v>7.0000000000000001E-3</v>
      </c>
      <c r="G30" s="15"/>
    </row>
    <row r="31" spans="1:7" x14ac:dyDescent="0.25">
      <c r="A31" s="12" t="s">
        <v>2134</v>
      </c>
      <c r="B31" s="30" t="s">
        <v>2135</v>
      </c>
      <c r="C31" s="30" t="s">
        <v>1243</v>
      </c>
      <c r="D31" s="13">
        <v>5057</v>
      </c>
      <c r="E31" s="14">
        <v>95.99</v>
      </c>
      <c r="F31" s="15">
        <v>7.0000000000000001E-3</v>
      </c>
      <c r="G31" s="15"/>
    </row>
    <row r="32" spans="1:7" x14ac:dyDescent="0.25">
      <c r="A32" s="12" t="s">
        <v>2156</v>
      </c>
      <c r="B32" s="30" t="s">
        <v>2157</v>
      </c>
      <c r="C32" s="30" t="s">
        <v>1243</v>
      </c>
      <c r="D32" s="13">
        <v>1707</v>
      </c>
      <c r="E32" s="14">
        <v>72.87</v>
      </c>
      <c r="F32" s="15">
        <v>5.3E-3</v>
      </c>
      <c r="G32" s="15"/>
    </row>
    <row r="33" spans="1:7" x14ac:dyDescent="0.25">
      <c r="A33" s="16" t="s">
        <v>126</v>
      </c>
      <c r="B33" s="31"/>
      <c r="C33" s="31"/>
      <c r="D33" s="17"/>
      <c r="E33" s="37">
        <f>SUM(E8:E32)</f>
        <v>9736.2100000000009</v>
      </c>
      <c r="F33" s="38">
        <f>SUM(F8:F32)</f>
        <v>0.70919999999999983</v>
      </c>
      <c r="G33" s="20"/>
    </row>
    <row r="34" spans="1:7" x14ac:dyDescent="0.25">
      <c r="A34" s="16" t="s">
        <v>1527</v>
      </c>
      <c r="B34" s="30"/>
      <c r="C34" s="30"/>
      <c r="D34" s="13"/>
      <c r="E34" s="14"/>
      <c r="F34" s="15"/>
      <c r="G34" s="15"/>
    </row>
    <row r="35" spans="1:7" x14ac:dyDescent="0.25">
      <c r="A35" s="16" t="s">
        <v>126</v>
      </c>
      <c r="B35" s="30"/>
      <c r="C35" s="30"/>
      <c r="D35" s="13"/>
      <c r="E35" s="39" t="s">
        <v>118</v>
      </c>
      <c r="F35" s="40" t="s">
        <v>118</v>
      </c>
      <c r="G35" s="15"/>
    </row>
    <row r="36" spans="1:7" x14ac:dyDescent="0.25">
      <c r="A36" s="16" t="s">
        <v>2838</v>
      </c>
      <c r="B36" s="30"/>
      <c r="C36" s="30"/>
      <c r="D36" s="13"/>
      <c r="E36" s="53"/>
      <c r="F36" s="54"/>
      <c r="G36" s="15"/>
    </row>
    <row r="37" spans="1:7" x14ac:dyDescent="0.25">
      <c r="A37" s="12" t="s">
        <v>2839</v>
      </c>
      <c r="B37" s="30" t="s">
        <v>2840</v>
      </c>
      <c r="C37" s="30" t="s">
        <v>2841</v>
      </c>
      <c r="D37" s="13">
        <v>1205</v>
      </c>
      <c r="E37" s="14">
        <v>583.83000000000004</v>
      </c>
      <c r="F37" s="15">
        <v>4.2500000000000003E-2</v>
      </c>
      <c r="G37" s="15"/>
    </row>
    <row r="38" spans="1:7" x14ac:dyDescent="0.25">
      <c r="A38" s="12" t="s">
        <v>2842</v>
      </c>
      <c r="B38" s="30" t="s">
        <v>2843</v>
      </c>
      <c r="C38" s="30" t="s">
        <v>2841</v>
      </c>
      <c r="D38" s="13">
        <v>3575</v>
      </c>
      <c r="E38" s="14">
        <v>465.74</v>
      </c>
      <c r="F38" s="15">
        <v>3.39E-2</v>
      </c>
      <c r="G38" s="15"/>
    </row>
    <row r="39" spans="1:7" x14ac:dyDescent="0.25">
      <c r="A39" s="12" t="s">
        <v>2844</v>
      </c>
      <c r="B39" s="30" t="s">
        <v>2845</v>
      </c>
      <c r="C39" s="30" t="s">
        <v>2841</v>
      </c>
      <c r="D39" s="13">
        <v>3758</v>
      </c>
      <c r="E39" s="14">
        <v>340.53</v>
      </c>
      <c r="F39" s="15">
        <v>2.4799999999999999E-2</v>
      </c>
      <c r="G39" s="15"/>
    </row>
    <row r="40" spans="1:7" x14ac:dyDescent="0.25">
      <c r="A40" s="12" t="s">
        <v>2846</v>
      </c>
      <c r="B40" s="30" t="s">
        <v>2847</v>
      </c>
      <c r="C40" s="30" t="s">
        <v>2848</v>
      </c>
      <c r="D40" s="13">
        <v>2623</v>
      </c>
      <c r="E40" s="14">
        <v>337.86</v>
      </c>
      <c r="F40" s="15">
        <v>2.46E-2</v>
      </c>
      <c r="G40" s="15"/>
    </row>
    <row r="41" spans="1:7" x14ac:dyDescent="0.25">
      <c r="A41" s="12" t="s">
        <v>2849</v>
      </c>
      <c r="B41" s="30" t="s">
        <v>2850</v>
      </c>
      <c r="C41" s="30" t="s">
        <v>2841</v>
      </c>
      <c r="D41" s="13">
        <v>3043</v>
      </c>
      <c r="E41" s="14">
        <v>255.38</v>
      </c>
      <c r="F41" s="15">
        <v>1.8599999999999998E-2</v>
      </c>
      <c r="G41" s="15"/>
    </row>
    <row r="42" spans="1:7" x14ac:dyDescent="0.25">
      <c r="A42" s="12" t="s">
        <v>2851</v>
      </c>
      <c r="B42" s="30" t="s">
        <v>2852</v>
      </c>
      <c r="C42" s="30" t="s">
        <v>2853</v>
      </c>
      <c r="D42" s="13">
        <v>573</v>
      </c>
      <c r="E42" s="14">
        <v>252.79</v>
      </c>
      <c r="F42" s="15">
        <v>1.84E-2</v>
      </c>
      <c r="G42" s="15"/>
    </row>
    <row r="43" spans="1:7" x14ac:dyDescent="0.25">
      <c r="A43" s="12" t="s">
        <v>2854</v>
      </c>
      <c r="B43" s="30" t="s">
        <v>2855</v>
      </c>
      <c r="C43" s="30" t="s">
        <v>2856</v>
      </c>
      <c r="D43" s="13">
        <v>2572</v>
      </c>
      <c r="E43" s="14">
        <v>235.3</v>
      </c>
      <c r="F43" s="15">
        <v>1.7100000000000001E-2</v>
      </c>
      <c r="G43" s="15"/>
    </row>
    <row r="44" spans="1:7" x14ac:dyDescent="0.25">
      <c r="A44" s="12" t="s">
        <v>2857</v>
      </c>
      <c r="B44" s="30" t="s">
        <v>2858</v>
      </c>
      <c r="C44" s="30" t="s">
        <v>2856</v>
      </c>
      <c r="D44" s="13">
        <v>1042</v>
      </c>
      <c r="E44" s="14">
        <v>200.36</v>
      </c>
      <c r="F44" s="15">
        <v>1.46E-2</v>
      </c>
      <c r="G44" s="15"/>
    </row>
    <row r="45" spans="1:7" x14ac:dyDescent="0.25">
      <c r="A45" s="12" t="s">
        <v>2859</v>
      </c>
      <c r="B45" s="30" t="s">
        <v>2860</v>
      </c>
      <c r="C45" s="30" t="s">
        <v>2841</v>
      </c>
      <c r="D45" s="13">
        <v>8368</v>
      </c>
      <c r="E45" s="14">
        <v>200.24</v>
      </c>
      <c r="F45" s="15">
        <v>1.46E-2</v>
      </c>
      <c r="G45" s="15"/>
    </row>
    <row r="46" spans="1:7" x14ac:dyDescent="0.25">
      <c r="A46" s="12" t="s">
        <v>2861</v>
      </c>
      <c r="B46" s="30" t="s">
        <v>2862</v>
      </c>
      <c r="C46" s="30" t="s">
        <v>2848</v>
      </c>
      <c r="D46" s="13">
        <v>793</v>
      </c>
      <c r="E46" s="14">
        <v>189.84</v>
      </c>
      <c r="F46" s="15">
        <v>1.38E-2</v>
      </c>
      <c r="G46" s="15"/>
    </row>
    <row r="47" spans="1:7" x14ac:dyDescent="0.25">
      <c r="A47" s="12" t="s">
        <v>2863</v>
      </c>
      <c r="B47" s="30" t="s">
        <v>2864</v>
      </c>
      <c r="C47" s="30" t="s">
        <v>2856</v>
      </c>
      <c r="D47" s="13">
        <v>524</v>
      </c>
      <c r="E47" s="14">
        <v>146.93</v>
      </c>
      <c r="F47" s="15">
        <v>1.0699999999999999E-2</v>
      </c>
      <c r="G47" s="15"/>
    </row>
    <row r="48" spans="1:7" x14ac:dyDescent="0.25">
      <c r="A48" s="12" t="s">
        <v>2865</v>
      </c>
      <c r="B48" s="30" t="s">
        <v>2866</v>
      </c>
      <c r="C48" s="30" t="s">
        <v>2856</v>
      </c>
      <c r="D48" s="13">
        <v>1973</v>
      </c>
      <c r="E48" s="14">
        <v>135.09</v>
      </c>
      <c r="F48" s="15">
        <v>9.7999999999999997E-3</v>
      </c>
      <c r="G48" s="15"/>
    </row>
    <row r="49" spans="1:8" x14ac:dyDescent="0.25">
      <c r="A49" s="12" t="s">
        <v>2867</v>
      </c>
      <c r="B49" s="30" t="s">
        <v>2868</v>
      </c>
      <c r="C49" s="30" t="s">
        <v>2848</v>
      </c>
      <c r="D49" s="13">
        <v>385</v>
      </c>
      <c r="E49" s="14">
        <v>130.19999999999999</v>
      </c>
      <c r="F49" s="15">
        <v>9.4999999999999998E-3</v>
      </c>
      <c r="G49" s="15"/>
    </row>
    <row r="50" spans="1:8" x14ac:dyDescent="0.25">
      <c r="A50" s="12" t="s">
        <v>2869</v>
      </c>
      <c r="B50" s="30" t="s">
        <v>2870</v>
      </c>
      <c r="C50" s="30" t="s">
        <v>2856</v>
      </c>
      <c r="D50" s="13">
        <v>509</v>
      </c>
      <c r="E50" s="14">
        <v>126.69</v>
      </c>
      <c r="F50" s="15">
        <v>9.1999999999999998E-3</v>
      </c>
      <c r="G50" s="15"/>
    </row>
    <row r="51" spans="1:8" x14ac:dyDescent="0.25">
      <c r="A51" s="12" t="s">
        <v>2871</v>
      </c>
      <c r="B51" s="30" t="s">
        <v>2872</v>
      </c>
      <c r="C51" s="30" t="s">
        <v>2848</v>
      </c>
      <c r="D51" s="13">
        <v>1853</v>
      </c>
      <c r="E51" s="14">
        <v>124.77</v>
      </c>
      <c r="F51" s="15">
        <v>9.1000000000000004E-3</v>
      </c>
      <c r="G51" s="15"/>
    </row>
    <row r="52" spans="1:8" x14ac:dyDescent="0.25">
      <c r="A52" s="12" t="s">
        <v>2873</v>
      </c>
      <c r="B52" s="30" t="s">
        <v>2874</v>
      </c>
      <c r="C52" s="30" t="s">
        <v>2856</v>
      </c>
      <c r="D52" s="13">
        <v>429</v>
      </c>
      <c r="E52" s="14">
        <v>86.94</v>
      </c>
      <c r="F52" s="15">
        <v>6.3E-3</v>
      </c>
      <c r="G52" s="15"/>
    </row>
    <row r="53" spans="1:8" x14ac:dyDescent="0.25">
      <c r="A53" s="12" t="s">
        <v>2875</v>
      </c>
      <c r="B53" s="30" t="s">
        <v>2876</v>
      </c>
      <c r="C53" s="30" t="s">
        <v>2853</v>
      </c>
      <c r="D53" s="13">
        <v>273</v>
      </c>
      <c r="E53" s="14">
        <v>52.5</v>
      </c>
      <c r="F53" s="15">
        <v>3.8E-3</v>
      </c>
      <c r="G53" s="15"/>
    </row>
    <row r="54" spans="1:8" x14ac:dyDescent="0.25">
      <c r="A54" s="12" t="s">
        <v>2877</v>
      </c>
      <c r="B54" s="30" t="s">
        <v>2878</v>
      </c>
      <c r="C54" s="30" t="s">
        <v>2853</v>
      </c>
      <c r="D54" s="13">
        <v>436</v>
      </c>
      <c r="E54" s="14">
        <v>50.38</v>
      </c>
      <c r="F54" s="15">
        <v>3.7000000000000002E-3</v>
      </c>
      <c r="G54" s="15"/>
    </row>
    <row r="55" spans="1:8" x14ac:dyDescent="0.25">
      <c r="A55" s="12" t="s">
        <v>2879</v>
      </c>
      <c r="B55" s="30" t="s">
        <v>2880</v>
      </c>
      <c r="C55" s="30" t="s">
        <v>2881</v>
      </c>
      <c r="D55" s="13">
        <v>486</v>
      </c>
      <c r="E55" s="14">
        <v>40.17</v>
      </c>
      <c r="F55" s="15">
        <v>2.8999999999999998E-3</v>
      </c>
      <c r="G55" s="15"/>
    </row>
    <row r="56" spans="1:8" x14ac:dyDescent="0.25">
      <c r="A56" s="12" t="s">
        <v>2882</v>
      </c>
      <c r="B56" s="30" t="s">
        <v>2883</v>
      </c>
      <c r="C56" s="30" t="s">
        <v>2853</v>
      </c>
      <c r="D56" s="13">
        <v>236</v>
      </c>
      <c r="E56" s="14">
        <v>27.31</v>
      </c>
      <c r="F56" s="15">
        <v>2E-3</v>
      </c>
      <c r="G56" s="15"/>
    </row>
    <row r="57" spans="1:8" x14ac:dyDescent="0.25">
      <c r="A57" s="16" t="s">
        <v>126</v>
      </c>
      <c r="B57" s="31"/>
      <c r="C57" s="31"/>
      <c r="D57" s="17"/>
      <c r="E57" s="37">
        <f>SUM(E37:E56)</f>
        <v>3982.8500000000008</v>
      </c>
      <c r="F57" s="38">
        <f>SUM(F37:F56)</f>
        <v>0.28989999999999999</v>
      </c>
      <c r="G57" s="20"/>
    </row>
    <row r="58" spans="1:8" x14ac:dyDescent="0.25">
      <c r="A58" s="16"/>
      <c r="B58" s="30"/>
      <c r="C58" s="30"/>
      <c r="D58" s="13"/>
      <c r="E58" s="53"/>
      <c r="F58" s="54"/>
      <c r="G58" s="15"/>
    </row>
    <row r="59" spans="1:8" x14ac:dyDescent="0.25">
      <c r="A59" s="21" t="s">
        <v>158</v>
      </c>
      <c r="B59" s="32"/>
      <c r="C59" s="32"/>
      <c r="D59" s="22"/>
      <c r="E59" s="27">
        <v>13719.06</v>
      </c>
      <c r="F59" s="28">
        <v>0.99909999999999999</v>
      </c>
      <c r="G59" s="20"/>
      <c r="H59" s="55"/>
    </row>
    <row r="60" spans="1:8" x14ac:dyDescent="0.25">
      <c r="A60" s="12"/>
      <c r="B60" s="30"/>
      <c r="C60" s="30"/>
      <c r="D60" s="13"/>
      <c r="E60" s="14"/>
      <c r="F60" s="15"/>
      <c r="G60" s="15"/>
    </row>
    <row r="61" spans="1:8" x14ac:dyDescent="0.25">
      <c r="A61" s="12"/>
      <c r="B61" s="30"/>
      <c r="C61" s="30"/>
      <c r="D61" s="13"/>
      <c r="E61" s="14"/>
      <c r="F61" s="15"/>
      <c r="G61" s="15"/>
    </row>
    <row r="62" spans="1:8" x14ac:dyDescent="0.25">
      <c r="A62" s="16" t="s">
        <v>162</v>
      </c>
      <c r="B62" s="30"/>
      <c r="C62" s="30"/>
      <c r="D62" s="13"/>
      <c r="E62" s="14"/>
      <c r="F62" s="15"/>
      <c r="G62" s="15"/>
    </row>
    <row r="63" spans="1:8" x14ac:dyDescent="0.25">
      <c r="A63" s="12" t="s">
        <v>163</v>
      </c>
      <c r="B63" s="30"/>
      <c r="C63" s="30"/>
      <c r="D63" s="13"/>
      <c r="E63" s="14">
        <v>123.93</v>
      </c>
      <c r="F63" s="15">
        <v>8.9999999999999993E-3</v>
      </c>
      <c r="G63" s="15">
        <v>6.7793000000000006E-2</v>
      </c>
    </row>
    <row r="64" spans="1:8" x14ac:dyDescent="0.25">
      <c r="A64" s="16" t="s">
        <v>126</v>
      </c>
      <c r="B64" s="31"/>
      <c r="C64" s="31"/>
      <c r="D64" s="17"/>
      <c r="E64" s="37">
        <v>123.93</v>
      </c>
      <c r="F64" s="38">
        <v>8.9999999999999993E-3</v>
      </c>
      <c r="G64" s="20"/>
    </row>
    <row r="65" spans="1:7" x14ac:dyDescent="0.25">
      <c r="A65" s="12"/>
      <c r="B65" s="30"/>
      <c r="C65" s="30"/>
      <c r="D65" s="13"/>
      <c r="E65" s="14"/>
      <c r="F65" s="15"/>
      <c r="G65" s="15"/>
    </row>
    <row r="66" spans="1:7" x14ac:dyDescent="0.25">
      <c r="A66" s="21" t="s">
        <v>158</v>
      </c>
      <c r="B66" s="32"/>
      <c r="C66" s="32"/>
      <c r="D66" s="22"/>
      <c r="E66" s="18">
        <v>123.93</v>
      </c>
      <c r="F66" s="19">
        <v>8.9999999999999993E-3</v>
      </c>
      <c r="G66" s="20"/>
    </row>
    <row r="67" spans="1:7" x14ac:dyDescent="0.25">
      <c r="A67" s="12" t="s">
        <v>164</v>
      </c>
      <c r="B67" s="30"/>
      <c r="C67" s="30"/>
      <c r="D67" s="13"/>
      <c r="E67" s="14">
        <v>6.9054699999999997E-2</v>
      </c>
      <c r="F67" s="15">
        <v>5.0000000000000004E-6</v>
      </c>
      <c r="G67" s="15"/>
    </row>
    <row r="68" spans="1:7" x14ac:dyDescent="0.25">
      <c r="A68" s="12" t="s">
        <v>165</v>
      </c>
      <c r="B68" s="30"/>
      <c r="C68" s="30"/>
      <c r="D68" s="13"/>
      <c r="E68" s="23">
        <v>-113.67905469999999</v>
      </c>
      <c r="F68" s="24">
        <v>-8.1049999999999994E-3</v>
      </c>
      <c r="G68" s="15">
        <v>6.7793000000000006E-2</v>
      </c>
    </row>
    <row r="69" spans="1:7" x14ac:dyDescent="0.25">
      <c r="A69" s="25" t="s">
        <v>166</v>
      </c>
      <c r="B69" s="33"/>
      <c r="C69" s="33"/>
      <c r="D69" s="26"/>
      <c r="E69" s="27">
        <v>13729.38</v>
      </c>
      <c r="F69" s="28">
        <v>1</v>
      </c>
      <c r="G69" s="28"/>
    </row>
    <row r="74" spans="1:7" x14ac:dyDescent="0.25">
      <c r="A74" s="1" t="s">
        <v>169</v>
      </c>
    </row>
    <row r="75" spans="1:7" x14ac:dyDescent="0.25">
      <c r="A75" s="47" t="s">
        <v>170</v>
      </c>
      <c r="B75" s="34" t="s">
        <v>118</v>
      </c>
    </row>
    <row r="76" spans="1:7" x14ac:dyDescent="0.25">
      <c r="A76" t="s">
        <v>171</v>
      </c>
    </row>
    <row r="77" spans="1:7" x14ac:dyDescent="0.25">
      <c r="A77" t="s">
        <v>172</v>
      </c>
      <c r="B77" t="s">
        <v>173</v>
      </c>
      <c r="C77" t="s">
        <v>173</v>
      </c>
    </row>
    <row r="78" spans="1:7" x14ac:dyDescent="0.25">
      <c r="B78" s="48">
        <v>45260</v>
      </c>
      <c r="C78" s="48">
        <v>45289</v>
      </c>
    </row>
    <row r="79" spans="1:7" x14ac:dyDescent="0.25">
      <c r="A79" t="s">
        <v>177</v>
      </c>
      <c r="B79">
        <v>15.119300000000001</v>
      </c>
      <c r="C79">
        <v>15.682700000000001</v>
      </c>
      <c r="E79" s="2"/>
    </row>
    <row r="80" spans="1:7" x14ac:dyDescent="0.25">
      <c r="A80" t="s">
        <v>178</v>
      </c>
      <c r="B80">
        <v>15.119300000000001</v>
      </c>
      <c r="C80">
        <v>15.682700000000001</v>
      </c>
      <c r="E80" s="2"/>
    </row>
    <row r="81" spans="1:5" x14ac:dyDescent="0.25">
      <c r="A81" t="s">
        <v>651</v>
      </c>
      <c r="B81">
        <v>14.847300000000001</v>
      </c>
      <c r="C81">
        <v>15.3935</v>
      </c>
      <c r="E81" s="2"/>
    </row>
    <row r="82" spans="1:5" x14ac:dyDescent="0.25">
      <c r="A82" t="s">
        <v>652</v>
      </c>
      <c r="B82">
        <v>14.847300000000001</v>
      </c>
      <c r="C82">
        <v>15.3935</v>
      </c>
      <c r="E82" s="2"/>
    </row>
    <row r="83" spans="1:5" x14ac:dyDescent="0.25">
      <c r="E83" s="2"/>
    </row>
    <row r="84" spans="1:5" x14ac:dyDescent="0.25">
      <c r="A84" t="s">
        <v>188</v>
      </c>
      <c r="B84" s="34" t="s">
        <v>118</v>
      </c>
    </row>
    <row r="85" spans="1:5" x14ac:dyDescent="0.25">
      <c r="A85" t="s">
        <v>189</v>
      </c>
      <c r="B85" s="34" t="s">
        <v>118</v>
      </c>
    </row>
    <row r="86" spans="1:5" ht="30" customHeight="1" x14ac:dyDescent="0.25">
      <c r="A86" s="47" t="s">
        <v>190</v>
      </c>
      <c r="B86" s="34" t="s">
        <v>118</v>
      </c>
    </row>
    <row r="87" spans="1:5" ht="30" customHeight="1" x14ac:dyDescent="0.25">
      <c r="A87" s="47" t="s">
        <v>191</v>
      </c>
      <c r="B87" s="49">
        <f>+E57</f>
        <v>3982.8500000000008</v>
      </c>
    </row>
    <row r="88" spans="1:5" ht="45" customHeight="1" x14ac:dyDescent="0.25">
      <c r="A88" s="47" t="s">
        <v>2825</v>
      </c>
      <c r="B88" s="34" t="s">
        <v>118</v>
      </c>
    </row>
    <row r="89" spans="1:5" ht="30" customHeight="1" x14ac:dyDescent="0.25">
      <c r="A89" s="47" t="s">
        <v>2826</v>
      </c>
      <c r="B89" s="34" t="s">
        <v>118</v>
      </c>
    </row>
    <row r="90" spans="1:5" ht="30" customHeight="1" x14ac:dyDescent="0.25">
      <c r="A90" s="47" t="s">
        <v>2827</v>
      </c>
      <c r="B90" s="34" t="s">
        <v>118</v>
      </c>
    </row>
    <row r="91" spans="1:5" x14ac:dyDescent="0.25">
      <c r="A91" t="s">
        <v>2828</v>
      </c>
      <c r="B91" s="34" t="s">
        <v>118</v>
      </c>
    </row>
    <row r="92" spans="1:5" x14ac:dyDescent="0.25">
      <c r="A92" t="s">
        <v>2829</v>
      </c>
      <c r="B92" s="34" t="s">
        <v>118</v>
      </c>
    </row>
    <row r="94" spans="1:5" ht="69.95" customHeight="1" x14ac:dyDescent="0.25">
      <c r="A94" s="72" t="s">
        <v>207</v>
      </c>
      <c r="B94" s="72" t="s">
        <v>208</v>
      </c>
      <c r="C94" s="72" t="s">
        <v>5</v>
      </c>
      <c r="D94" s="72" t="s">
        <v>6</v>
      </c>
    </row>
    <row r="95" spans="1:5" ht="69.95" customHeight="1" x14ac:dyDescent="0.25">
      <c r="A95" s="72" t="s">
        <v>2884</v>
      </c>
      <c r="B95" s="72"/>
      <c r="C95" s="72" t="s">
        <v>97</v>
      </c>
      <c r="D95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H45"/>
  <sheetViews>
    <sheetView showGridLines="0" workbookViewId="0">
      <pane ySplit="4" topLeftCell="A5" activePane="bottomLeft" state="frozen"/>
      <selection pane="bottomLeft" activeCell="A8" sqref="A8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4" t="s">
        <v>2885</v>
      </c>
      <c r="B1" s="75"/>
      <c r="C1" s="75"/>
      <c r="D1" s="75"/>
      <c r="E1" s="75"/>
      <c r="F1" s="75"/>
      <c r="G1" s="76"/>
      <c r="H1" s="51" t="str">
        <f>HYPERLINK("[EDEL_Portfolio Monthly Notes 31-Dec-2023.xlsx]Index!A1","Index")</f>
        <v>Index</v>
      </c>
    </row>
    <row r="2" spans="1:8" ht="19.5" customHeight="1" x14ac:dyDescent="0.25">
      <c r="A2" s="74" t="s">
        <v>2886</v>
      </c>
      <c r="B2" s="75"/>
      <c r="C2" s="75"/>
      <c r="D2" s="75"/>
      <c r="E2" s="75"/>
      <c r="F2" s="75"/>
      <c r="G2" s="76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2821</v>
      </c>
      <c r="B7" s="30"/>
      <c r="C7" s="30"/>
      <c r="D7" s="13"/>
      <c r="E7" s="14"/>
      <c r="F7" s="15"/>
      <c r="G7" s="15"/>
    </row>
    <row r="8" spans="1:8" x14ac:dyDescent="0.25">
      <c r="A8" s="16" t="s">
        <v>2822</v>
      </c>
      <c r="B8" s="31"/>
      <c r="C8" s="31"/>
      <c r="D8" s="17"/>
      <c r="E8" s="46"/>
      <c r="F8" s="20"/>
      <c r="G8" s="20"/>
    </row>
    <row r="9" spans="1:8" x14ac:dyDescent="0.25">
      <c r="A9" s="12" t="s">
        <v>2887</v>
      </c>
      <c r="B9" s="30" t="s">
        <v>2888</v>
      </c>
      <c r="C9" s="30"/>
      <c r="D9" s="13">
        <v>203208.345</v>
      </c>
      <c r="E9" s="14">
        <v>7876.69</v>
      </c>
      <c r="F9" s="15">
        <v>0.98970000000000002</v>
      </c>
      <c r="G9" s="15"/>
    </row>
    <row r="10" spans="1:8" x14ac:dyDescent="0.25">
      <c r="A10" s="16" t="s">
        <v>126</v>
      </c>
      <c r="B10" s="31"/>
      <c r="C10" s="31"/>
      <c r="D10" s="17"/>
      <c r="E10" s="18">
        <v>7876.69</v>
      </c>
      <c r="F10" s="19">
        <v>0.98970000000000002</v>
      </c>
      <c r="G10" s="20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21" t="s">
        <v>158</v>
      </c>
      <c r="B12" s="32"/>
      <c r="C12" s="32"/>
      <c r="D12" s="22"/>
      <c r="E12" s="18">
        <v>7876.69</v>
      </c>
      <c r="F12" s="19">
        <v>0.98970000000000002</v>
      </c>
      <c r="G12" s="20"/>
    </row>
    <row r="13" spans="1:8" x14ac:dyDescent="0.25">
      <c r="A13" s="12"/>
      <c r="B13" s="30"/>
      <c r="C13" s="30"/>
      <c r="D13" s="13"/>
      <c r="E13" s="14"/>
      <c r="F13" s="15"/>
      <c r="G13" s="15"/>
    </row>
    <row r="14" spans="1:8" x14ac:dyDescent="0.25">
      <c r="A14" s="16" t="s">
        <v>162</v>
      </c>
      <c r="B14" s="30"/>
      <c r="C14" s="30"/>
      <c r="D14" s="13"/>
      <c r="E14" s="14"/>
      <c r="F14" s="15"/>
      <c r="G14" s="15"/>
    </row>
    <row r="15" spans="1:8" x14ac:dyDescent="0.25">
      <c r="A15" s="12" t="s">
        <v>163</v>
      </c>
      <c r="B15" s="30"/>
      <c r="C15" s="30"/>
      <c r="D15" s="13"/>
      <c r="E15" s="14">
        <v>101.94</v>
      </c>
      <c r="F15" s="15">
        <v>1.2800000000000001E-2</v>
      </c>
      <c r="G15" s="15">
        <v>6.7793000000000006E-2</v>
      </c>
    </row>
    <row r="16" spans="1:8" x14ac:dyDescent="0.25">
      <c r="A16" s="16" t="s">
        <v>126</v>
      </c>
      <c r="B16" s="31"/>
      <c r="C16" s="31"/>
      <c r="D16" s="17"/>
      <c r="E16" s="18">
        <v>101.94</v>
      </c>
      <c r="F16" s="19">
        <v>1.2800000000000001E-2</v>
      </c>
      <c r="G16" s="20"/>
    </row>
    <row r="17" spans="1:7" x14ac:dyDescent="0.25">
      <c r="A17" s="12"/>
      <c r="B17" s="30"/>
      <c r="C17" s="30"/>
      <c r="D17" s="13"/>
      <c r="E17" s="14"/>
      <c r="F17" s="15"/>
      <c r="G17" s="15"/>
    </row>
    <row r="18" spans="1:7" x14ac:dyDescent="0.25">
      <c r="A18" s="21" t="s">
        <v>158</v>
      </c>
      <c r="B18" s="32"/>
      <c r="C18" s="32"/>
      <c r="D18" s="22"/>
      <c r="E18" s="18">
        <v>101.94</v>
      </c>
      <c r="F18" s="19">
        <v>1.2800000000000001E-2</v>
      </c>
      <c r="G18" s="20"/>
    </row>
    <row r="19" spans="1:7" x14ac:dyDescent="0.25">
      <c r="A19" s="12" t="s">
        <v>164</v>
      </c>
      <c r="B19" s="30"/>
      <c r="C19" s="30"/>
      <c r="D19" s="13"/>
      <c r="E19" s="14">
        <v>5.6802999999999999E-2</v>
      </c>
      <c r="F19" s="15">
        <v>6.9999999999999999E-6</v>
      </c>
      <c r="G19" s="15"/>
    </row>
    <row r="20" spans="1:7" x14ac:dyDescent="0.25">
      <c r="A20" s="12" t="s">
        <v>165</v>
      </c>
      <c r="B20" s="30"/>
      <c r="C20" s="30"/>
      <c r="D20" s="13"/>
      <c r="E20" s="23">
        <v>-19.656803</v>
      </c>
      <c r="F20" s="24">
        <v>-2.5070000000000001E-3</v>
      </c>
      <c r="G20" s="15">
        <v>6.7793000000000006E-2</v>
      </c>
    </row>
    <row r="21" spans="1:7" x14ac:dyDescent="0.25">
      <c r="A21" s="25" t="s">
        <v>166</v>
      </c>
      <c r="B21" s="33"/>
      <c r="C21" s="33"/>
      <c r="D21" s="26"/>
      <c r="E21" s="27">
        <v>7959.03</v>
      </c>
      <c r="F21" s="28">
        <v>1</v>
      </c>
      <c r="G21" s="28"/>
    </row>
    <row r="26" spans="1:7" x14ac:dyDescent="0.25">
      <c r="A26" s="1" t="s">
        <v>169</v>
      </c>
    </row>
    <row r="27" spans="1:7" x14ac:dyDescent="0.25">
      <c r="A27" s="47" t="s">
        <v>170</v>
      </c>
      <c r="B27" s="34" t="s">
        <v>118</v>
      </c>
    </row>
    <row r="28" spans="1:7" x14ac:dyDescent="0.25">
      <c r="A28" t="s">
        <v>171</v>
      </c>
    </row>
    <row r="29" spans="1:7" x14ac:dyDescent="0.25">
      <c r="A29" t="s">
        <v>172</v>
      </c>
      <c r="B29" t="s">
        <v>173</v>
      </c>
      <c r="C29" t="s">
        <v>173</v>
      </c>
    </row>
    <row r="30" spans="1:7" x14ac:dyDescent="0.25">
      <c r="B30" s="48">
        <v>45260</v>
      </c>
      <c r="C30" s="48">
        <v>45289</v>
      </c>
    </row>
    <row r="31" spans="1:7" x14ac:dyDescent="0.25">
      <c r="A31" t="s">
        <v>177</v>
      </c>
      <c r="B31">
        <v>18.366399999999999</v>
      </c>
      <c r="C31">
        <v>19.0199</v>
      </c>
      <c r="E31" s="2"/>
    </row>
    <row r="32" spans="1:7" x14ac:dyDescent="0.25">
      <c r="A32" t="s">
        <v>651</v>
      </c>
      <c r="B32">
        <v>16.875599999999999</v>
      </c>
      <c r="C32">
        <v>17.464500000000001</v>
      </c>
      <c r="E32" s="2"/>
    </row>
    <row r="33" spans="1:5" x14ac:dyDescent="0.25">
      <c r="E33" s="2"/>
    </row>
    <row r="34" spans="1:5" x14ac:dyDescent="0.25">
      <c r="A34" t="s">
        <v>188</v>
      </c>
      <c r="B34" s="34" t="s">
        <v>118</v>
      </c>
    </row>
    <row r="35" spans="1:5" x14ac:dyDescent="0.25">
      <c r="A35" t="s">
        <v>189</v>
      </c>
      <c r="B35" s="34" t="s">
        <v>118</v>
      </c>
    </row>
    <row r="36" spans="1:5" ht="30" customHeight="1" x14ac:dyDescent="0.25">
      <c r="A36" s="47" t="s">
        <v>190</v>
      </c>
      <c r="B36" s="34" t="s">
        <v>118</v>
      </c>
    </row>
    <row r="37" spans="1:5" ht="30" customHeight="1" x14ac:dyDescent="0.25">
      <c r="A37" s="47" t="s">
        <v>191</v>
      </c>
      <c r="B37" s="49">
        <v>7876.6937927999998</v>
      </c>
    </row>
    <row r="38" spans="1:5" ht="45" customHeight="1" x14ac:dyDescent="0.25">
      <c r="A38" s="47" t="s">
        <v>2825</v>
      </c>
      <c r="B38" s="34" t="s">
        <v>118</v>
      </c>
    </row>
    <row r="39" spans="1:5" ht="30" customHeight="1" x14ac:dyDescent="0.25">
      <c r="A39" s="47" t="s">
        <v>2826</v>
      </c>
      <c r="B39" s="34" t="s">
        <v>118</v>
      </c>
    </row>
    <row r="40" spans="1:5" ht="30" customHeight="1" x14ac:dyDescent="0.25">
      <c r="A40" s="47" t="s">
        <v>2827</v>
      </c>
      <c r="B40" s="34" t="s">
        <v>118</v>
      </c>
    </row>
    <row r="41" spans="1:5" x14ac:dyDescent="0.25">
      <c r="A41" t="s">
        <v>2828</v>
      </c>
      <c r="B41" s="34" t="s">
        <v>118</v>
      </c>
    </row>
    <row r="42" spans="1:5" x14ac:dyDescent="0.25">
      <c r="A42" t="s">
        <v>2829</v>
      </c>
      <c r="B42" s="34" t="s">
        <v>118</v>
      </c>
    </row>
    <row r="44" spans="1:5" ht="69.95" customHeight="1" x14ac:dyDescent="0.25">
      <c r="A44" s="72" t="s">
        <v>207</v>
      </c>
      <c r="B44" s="72" t="s">
        <v>208</v>
      </c>
      <c r="C44" s="72" t="s">
        <v>5</v>
      </c>
      <c r="D44" s="72" t="s">
        <v>6</v>
      </c>
    </row>
    <row r="45" spans="1:5" ht="69.95" customHeight="1" x14ac:dyDescent="0.25">
      <c r="A45" s="72" t="s">
        <v>2889</v>
      </c>
      <c r="B45" s="72"/>
      <c r="C45" s="72" t="s">
        <v>99</v>
      </c>
      <c r="D45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7"/>
  <sheetViews>
    <sheetView showGridLines="0" workbookViewId="0">
      <pane ySplit="4" topLeftCell="A5" activePane="bottomLeft" state="frozen"/>
      <selection pane="bottomLeft" activeCell="A9" sqref="A9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4" t="s">
        <v>450</v>
      </c>
      <c r="B1" s="75"/>
      <c r="C1" s="75"/>
      <c r="D1" s="75"/>
      <c r="E1" s="75"/>
      <c r="F1" s="75"/>
      <c r="G1" s="76"/>
      <c r="H1" s="51" t="str">
        <f>HYPERLINK("[EDEL_Portfolio Monthly Notes 31-Dec-2023.xlsx]Index!A1","Index")</f>
        <v>Index</v>
      </c>
    </row>
    <row r="2" spans="1:8" ht="19.5" customHeight="1" x14ac:dyDescent="0.25">
      <c r="A2" s="74" t="s">
        <v>451</v>
      </c>
      <c r="B2" s="75"/>
      <c r="C2" s="75"/>
      <c r="D2" s="75"/>
      <c r="E2" s="75"/>
      <c r="F2" s="75"/>
      <c r="G2" s="76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211</v>
      </c>
      <c r="B9" s="30"/>
      <c r="C9" s="30"/>
      <c r="D9" s="13"/>
      <c r="E9" s="14"/>
      <c r="F9" s="15"/>
      <c r="G9" s="15"/>
    </row>
    <row r="10" spans="1:8" x14ac:dyDescent="0.25">
      <c r="A10" s="16" t="s">
        <v>212</v>
      </c>
      <c r="B10" s="30"/>
      <c r="C10" s="30"/>
      <c r="D10" s="13"/>
      <c r="E10" s="14"/>
      <c r="F10" s="15"/>
      <c r="G10" s="15"/>
    </row>
    <row r="11" spans="1:8" x14ac:dyDescent="0.25">
      <c r="A11" s="12" t="s">
        <v>452</v>
      </c>
      <c r="B11" s="30" t="s">
        <v>453</v>
      </c>
      <c r="C11" s="30" t="s">
        <v>218</v>
      </c>
      <c r="D11" s="13">
        <v>102000000</v>
      </c>
      <c r="E11" s="14">
        <v>95194.76</v>
      </c>
      <c r="F11" s="15">
        <v>7.2900000000000006E-2</v>
      </c>
      <c r="G11" s="15">
        <v>7.6300000000000007E-2</v>
      </c>
    </row>
    <row r="12" spans="1:8" x14ac:dyDescent="0.25">
      <c r="A12" s="12" t="s">
        <v>454</v>
      </c>
      <c r="B12" s="30" t="s">
        <v>455</v>
      </c>
      <c r="C12" s="30" t="s">
        <v>229</v>
      </c>
      <c r="D12" s="13">
        <v>100000000</v>
      </c>
      <c r="E12" s="14">
        <v>93207</v>
      </c>
      <c r="F12" s="15">
        <v>7.1400000000000005E-2</v>
      </c>
      <c r="G12" s="15">
        <v>7.6950000000000005E-2</v>
      </c>
    </row>
    <row r="13" spans="1:8" x14ac:dyDescent="0.25">
      <c r="A13" s="12" t="s">
        <v>456</v>
      </c>
      <c r="B13" s="30" t="s">
        <v>457</v>
      </c>
      <c r="C13" s="30" t="s">
        <v>218</v>
      </c>
      <c r="D13" s="13">
        <v>97500000</v>
      </c>
      <c r="E13" s="14">
        <v>93193.91</v>
      </c>
      <c r="F13" s="15">
        <v>7.1400000000000005E-2</v>
      </c>
      <c r="G13" s="15">
        <v>7.7130000000000004E-2</v>
      </c>
    </row>
    <row r="14" spans="1:8" x14ac:dyDescent="0.25">
      <c r="A14" s="12" t="s">
        <v>458</v>
      </c>
      <c r="B14" s="30" t="s">
        <v>459</v>
      </c>
      <c r="C14" s="30" t="s">
        <v>218</v>
      </c>
      <c r="D14" s="13">
        <v>98500000</v>
      </c>
      <c r="E14" s="14">
        <v>92635.61</v>
      </c>
      <c r="F14" s="15">
        <v>7.0900000000000005E-2</v>
      </c>
      <c r="G14" s="15">
        <v>7.5899999999999995E-2</v>
      </c>
    </row>
    <row r="15" spans="1:8" x14ac:dyDescent="0.25">
      <c r="A15" s="12" t="s">
        <v>460</v>
      </c>
      <c r="B15" s="30" t="s">
        <v>461</v>
      </c>
      <c r="C15" s="30" t="s">
        <v>229</v>
      </c>
      <c r="D15" s="13">
        <v>96000000</v>
      </c>
      <c r="E15" s="14">
        <v>91830.14</v>
      </c>
      <c r="F15" s="15">
        <v>7.0300000000000001E-2</v>
      </c>
      <c r="G15" s="15">
        <v>7.5957999999999998E-2</v>
      </c>
    </row>
    <row r="16" spans="1:8" x14ac:dyDescent="0.25">
      <c r="A16" s="12" t="s">
        <v>462</v>
      </c>
      <c r="B16" s="30" t="s">
        <v>463</v>
      </c>
      <c r="C16" s="30" t="s">
        <v>218</v>
      </c>
      <c r="D16" s="13">
        <v>95500000</v>
      </c>
      <c r="E16" s="14">
        <v>91354.44</v>
      </c>
      <c r="F16" s="15">
        <v>6.9900000000000004E-2</v>
      </c>
      <c r="G16" s="15">
        <v>7.6749999999999999E-2</v>
      </c>
    </row>
    <row r="17" spans="1:7" x14ac:dyDescent="0.25">
      <c r="A17" s="12" t="s">
        <v>464</v>
      </c>
      <c r="B17" s="30" t="s">
        <v>465</v>
      </c>
      <c r="C17" s="30" t="s">
        <v>229</v>
      </c>
      <c r="D17" s="13">
        <v>82000000</v>
      </c>
      <c r="E17" s="14">
        <v>76545.69</v>
      </c>
      <c r="F17" s="15">
        <v>5.8599999999999999E-2</v>
      </c>
      <c r="G17" s="15">
        <v>7.6200000000000004E-2</v>
      </c>
    </row>
    <row r="18" spans="1:7" x14ac:dyDescent="0.25">
      <c r="A18" s="12" t="s">
        <v>466</v>
      </c>
      <c r="B18" s="30" t="s">
        <v>467</v>
      </c>
      <c r="C18" s="30" t="s">
        <v>218</v>
      </c>
      <c r="D18" s="13">
        <v>80000000</v>
      </c>
      <c r="E18" s="14">
        <v>75850.399999999994</v>
      </c>
      <c r="F18" s="15">
        <v>5.8099999999999999E-2</v>
      </c>
      <c r="G18" s="15">
        <v>7.5749999999999998E-2</v>
      </c>
    </row>
    <row r="19" spans="1:7" x14ac:dyDescent="0.25">
      <c r="A19" s="12" t="s">
        <v>468</v>
      </c>
      <c r="B19" s="30" t="s">
        <v>469</v>
      </c>
      <c r="C19" s="30" t="s">
        <v>218</v>
      </c>
      <c r="D19" s="13">
        <v>80000000</v>
      </c>
      <c r="E19" s="14">
        <v>74489.679999999993</v>
      </c>
      <c r="F19" s="15">
        <v>5.7000000000000002E-2</v>
      </c>
      <c r="G19" s="15">
        <v>7.5499999999999998E-2</v>
      </c>
    </row>
    <row r="20" spans="1:7" x14ac:dyDescent="0.25">
      <c r="A20" s="12" t="s">
        <v>470</v>
      </c>
      <c r="B20" s="30" t="s">
        <v>471</v>
      </c>
      <c r="C20" s="30" t="s">
        <v>472</v>
      </c>
      <c r="D20" s="13">
        <v>66500000</v>
      </c>
      <c r="E20" s="14">
        <v>62792.29</v>
      </c>
      <c r="F20" s="15">
        <v>4.8099999999999997E-2</v>
      </c>
      <c r="G20" s="15">
        <v>7.7261999999999997E-2</v>
      </c>
    </row>
    <row r="21" spans="1:7" x14ac:dyDescent="0.25">
      <c r="A21" s="12" t="s">
        <v>473</v>
      </c>
      <c r="B21" s="30" t="s">
        <v>474</v>
      </c>
      <c r="C21" s="30" t="s">
        <v>218</v>
      </c>
      <c r="D21" s="13">
        <v>38500000</v>
      </c>
      <c r="E21" s="14">
        <v>35707.71</v>
      </c>
      <c r="F21" s="15">
        <v>2.7300000000000001E-2</v>
      </c>
      <c r="G21" s="15">
        <v>7.6100000000000001E-2</v>
      </c>
    </row>
    <row r="22" spans="1:7" x14ac:dyDescent="0.25">
      <c r="A22" s="12" t="s">
        <v>475</v>
      </c>
      <c r="B22" s="30" t="s">
        <v>476</v>
      </c>
      <c r="C22" s="30" t="s">
        <v>218</v>
      </c>
      <c r="D22" s="13">
        <v>33500000</v>
      </c>
      <c r="E22" s="14">
        <v>33171.33</v>
      </c>
      <c r="F22" s="15">
        <v>2.5399999999999999E-2</v>
      </c>
      <c r="G22" s="15">
        <v>7.7380000000000004E-2</v>
      </c>
    </row>
    <row r="23" spans="1:7" x14ac:dyDescent="0.25">
      <c r="A23" s="12" t="s">
        <v>477</v>
      </c>
      <c r="B23" s="30" t="s">
        <v>478</v>
      </c>
      <c r="C23" s="30" t="s">
        <v>218</v>
      </c>
      <c r="D23" s="13">
        <v>28000000</v>
      </c>
      <c r="E23" s="14">
        <v>27099.32</v>
      </c>
      <c r="F23" s="15">
        <v>2.07E-2</v>
      </c>
      <c r="G23" s="15">
        <v>7.6768000000000003E-2</v>
      </c>
    </row>
    <row r="24" spans="1:7" x14ac:dyDescent="0.25">
      <c r="A24" s="12" t="s">
        <v>479</v>
      </c>
      <c r="B24" s="30" t="s">
        <v>480</v>
      </c>
      <c r="C24" s="30" t="s">
        <v>218</v>
      </c>
      <c r="D24" s="13">
        <v>26000000</v>
      </c>
      <c r="E24" s="14">
        <v>26190.76</v>
      </c>
      <c r="F24" s="15">
        <v>2.01E-2</v>
      </c>
      <c r="G24" s="15">
        <v>7.6749999999999999E-2</v>
      </c>
    </row>
    <row r="25" spans="1:7" x14ac:dyDescent="0.25">
      <c r="A25" s="12" t="s">
        <v>481</v>
      </c>
      <c r="B25" s="30" t="s">
        <v>482</v>
      </c>
      <c r="C25" s="30" t="s">
        <v>218</v>
      </c>
      <c r="D25" s="13">
        <v>27500000</v>
      </c>
      <c r="E25" s="14">
        <v>26147.52</v>
      </c>
      <c r="F25" s="15">
        <v>0.02</v>
      </c>
      <c r="G25" s="15">
        <v>7.7380000000000004E-2</v>
      </c>
    </row>
    <row r="26" spans="1:7" x14ac:dyDescent="0.25">
      <c r="A26" s="12" t="s">
        <v>309</v>
      </c>
      <c r="B26" s="30" t="s">
        <v>310</v>
      </c>
      <c r="C26" s="30" t="s">
        <v>218</v>
      </c>
      <c r="D26" s="13">
        <v>13500000</v>
      </c>
      <c r="E26" s="14">
        <v>13591.31</v>
      </c>
      <c r="F26" s="15">
        <v>1.04E-2</v>
      </c>
      <c r="G26" s="15">
        <v>7.7380000000000004E-2</v>
      </c>
    </row>
    <row r="27" spans="1:7" x14ac:dyDescent="0.25">
      <c r="A27" s="12" t="s">
        <v>483</v>
      </c>
      <c r="B27" s="30" t="s">
        <v>484</v>
      </c>
      <c r="C27" s="30" t="s">
        <v>218</v>
      </c>
      <c r="D27" s="13">
        <v>12500000</v>
      </c>
      <c r="E27" s="14">
        <v>12079.76</v>
      </c>
      <c r="F27" s="15">
        <v>9.1999999999999998E-3</v>
      </c>
      <c r="G27" s="15">
        <v>7.6768000000000003E-2</v>
      </c>
    </row>
    <row r="28" spans="1:7" x14ac:dyDescent="0.25">
      <c r="A28" s="12" t="s">
        <v>485</v>
      </c>
      <c r="B28" s="30" t="s">
        <v>486</v>
      </c>
      <c r="C28" s="30" t="s">
        <v>218</v>
      </c>
      <c r="D28" s="13">
        <v>11500000</v>
      </c>
      <c r="E28" s="14">
        <v>11001.8</v>
      </c>
      <c r="F28" s="15">
        <v>8.3999999999999995E-3</v>
      </c>
      <c r="G28" s="15">
        <v>7.7130000000000004E-2</v>
      </c>
    </row>
    <row r="29" spans="1:7" x14ac:dyDescent="0.25">
      <c r="A29" s="12" t="s">
        <v>421</v>
      </c>
      <c r="B29" s="30" t="s">
        <v>422</v>
      </c>
      <c r="C29" s="30" t="s">
        <v>218</v>
      </c>
      <c r="D29" s="13">
        <v>9500000</v>
      </c>
      <c r="E29" s="14">
        <v>9764.9500000000007</v>
      </c>
      <c r="F29" s="15">
        <v>7.4999999999999997E-3</v>
      </c>
      <c r="G29" s="15">
        <v>7.6050000000000006E-2</v>
      </c>
    </row>
    <row r="30" spans="1:7" x14ac:dyDescent="0.25">
      <c r="A30" s="12" t="s">
        <v>487</v>
      </c>
      <c r="B30" s="30" t="s">
        <v>488</v>
      </c>
      <c r="C30" s="30" t="s">
        <v>218</v>
      </c>
      <c r="D30" s="13">
        <v>6000000</v>
      </c>
      <c r="E30" s="14">
        <v>6343.16</v>
      </c>
      <c r="F30" s="15">
        <v>4.8999999999999998E-3</v>
      </c>
      <c r="G30" s="15">
        <v>7.6768000000000003E-2</v>
      </c>
    </row>
    <row r="31" spans="1:7" x14ac:dyDescent="0.25">
      <c r="A31" s="12" t="s">
        <v>489</v>
      </c>
      <c r="B31" s="30" t="s">
        <v>490</v>
      </c>
      <c r="C31" s="30" t="s">
        <v>218</v>
      </c>
      <c r="D31" s="13">
        <v>6000000</v>
      </c>
      <c r="E31" s="14">
        <v>6017.44</v>
      </c>
      <c r="F31" s="15">
        <v>4.5999999999999999E-3</v>
      </c>
      <c r="G31" s="15">
        <v>7.6768000000000003E-2</v>
      </c>
    </row>
    <row r="32" spans="1:7" x14ac:dyDescent="0.25">
      <c r="A32" s="12" t="s">
        <v>491</v>
      </c>
      <c r="B32" s="30" t="s">
        <v>492</v>
      </c>
      <c r="C32" s="30" t="s">
        <v>218</v>
      </c>
      <c r="D32" s="13">
        <v>6000000</v>
      </c>
      <c r="E32" s="14">
        <v>6011.13</v>
      </c>
      <c r="F32" s="15">
        <v>4.5999999999999999E-3</v>
      </c>
      <c r="G32" s="15">
        <v>7.7380000000000004E-2</v>
      </c>
    </row>
    <row r="33" spans="1:7" x14ac:dyDescent="0.25">
      <c r="A33" s="12" t="s">
        <v>493</v>
      </c>
      <c r="B33" s="30" t="s">
        <v>494</v>
      </c>
      <c r="C33" s="30" t="s">
        <v>218</v>
      </c>
      <c r="D33" s="13">
        <v>3500000</v>
      </c>
      <c r="E33" s="14">
        <v>3457.86</v>
      </c>
      <c r="F33" s="15">
        <v>2.5999999999999999E-3</v>
      </c>
      <c r="G33" s="15">
        <v>7.5850000000000001E-2</v>
      </c>
    </row>
    <row r="34" spans="1:7" x14ac:dyDescent="0.25">
      <c r="A34" s="12" t="s">
        <v>495</v>
      </c>
      <c r="B34" s="30" t="s">
        <v>496</v>
      </c>
      <c r="C34" s="30" t="s">
        <v>218</v>
      </c>
      <c r="D34" s="13">
        <v>3300000</v>
      </c>
      <c r="E34" s="14">
        <v>3423.94</v>
      </c>
      <c r="F34" s="15">
        <v>2.5999999999999999E-3</v>
      </c>
      <c r="G34" s="15">
        <v>7.6050000000000006E-2</v>
      </c>
    </row>
    <row r="35" spans="1:7" x14ac:dyDescent="0.25">
      <c r="A35" s="12" t="s">
        <v>497</v>
      </c>
      <c r="B35" s="30" t="s">
        <v>498</v>
      </c>
      <c r="C35" s="30" t="s">
        <v>218</v>
      </c>
      <c r="D35" s="13">
        <v>3500000</v>
      </c>
      <c r="E35" s="14">
        <v>3290.57</v>
      </c>
      <c r="F35" s="15">
        <v>2.5000000000000001E-3</v>
      </c>
      <c r="G35" s="15">
        <v>7.5499999999999998E-2</v>
      </c>
    </row>
    <row r="36" spans="1:7" x14ac:dyDescent="0.25">
      <c r="A36" s="12" t="s">
        <v>499</v>
      </c>
      <c r="B36" s="30" t="s">
        <v>500</v>
      </c>
      <c r="C36" s="30" t="s">
        <v>218</v>
      </c>
      <c r="D36" s="13">
        <v>3000000</v>
      </c>
      <c r="E36" s="14">
        <v>3110.45</v>
      </c>
      <c r="F36" s="15">
        <v>2.3999999999999998E-3</v>
      </c>
      <c r="G36" s="15">
        <v>7.5981999999999994E-2</v>
      </c>
    </row>
    <row r="37" spans="1:7" x14ac:dyDescent="0.25">
      <c r="A37" s="12" t="s">
        <v>501</v>
      </c>
      <c r="B37" s="30" t="s">
        <v>502</v>
      </c>
      <c r="C37" s="30" t="s">
        <v>218</v>
      </c>
      <c r="D37" s="13">
        <v>2500000</v>
      </c>
      <c r="E37" s="14">
        <v>2562.33</v>
      </c>
      <c r="F37" s="15">
        <v>2E-3</v>
      </c>
      <c r="G37" s="15">
        <v>7.6050000000000006E-2</v>
      </c>
    </row>
    <row r="38" spans="1:7" x14ac:dyDescent="0.25">
      <c r="A38" s="12" t="s">
        <v>311</v>
      </c>
      <c r="B38" s="30" t="s">
        <v>312</v>
      </c>
      <c r="C38" s="30" t="s">
        <v>218</v>
      </c>
      <c r="D38" s="13">
        <v>2500000</v>
      </c>
      <c r="E38" s="14">
        <v>2526.77</v>
      </c>
      <c r="F38" s="15">
        <v>1.9E-3</v>
      </c>
      <c r="G38" s="15">
        <v>7.6437000000000005E-2</v>
      </c>
    </row>
    <row r="39" spans="1:7" x14ac:dyDescent="0.25">
      <c r="A39" s="12" t="s">
        <v>503</v>
      </c>
      <c r="B39" s="30" t="s">
        <v>504</v>
      </c>
      <c r="C39" s="30" t="s">
        <v>218</v>
      </c>
      <c r="D39" s="13">
        <v>2500000</v>
      </c>
      <c r="E39" s="14">
        <v>2499.35</v>
      </c>
      <c r="F39" s="15">
        <v>1.9E-3</v>
      </c>
      <c r="G39" s="15">
        <v>7.6768000000000003E-2</v>
      </c>
    </row>
    <row r="40" spans="1:7" x14ac:dyDescent="0.25">
      <c r="A40" s="12" t="s">
        <v>505</v>
      </c>
      <c r="B40" s="30" t="s">
        <v>506</v>
      </c>
      <c r="C40" s="30" t="s">
        <v>218</v>
      </c>
      <c r="D40" s="13">
        <v>2000000</v>
      </c>
      <c r="E40" s="14">
        <v>1971.72</v>
      </c>
      <c r="F40" s="15">
        <v>1.5E-3</v>
      </c>
      <c r="G40" s="15">
        <v>7.6768000000000003E-2</v>
      </c>
    </row>
    <row r="41" spans="1:7" x14ac:dyDescent="0.25">
      <c r="A41" s="12" t="s">
        <v>507</v>
      </c>
      <c r="B41" s="30" t="s">
        <v>508</v>
      </c>
      <c r="C41" s="30" t="s">
        <v>218</v>
      </c>
      <c r="D41" s="13">
        <v>1500000</v>
      </c>
      <c r="E41" s="14">
        <v>1613.58</v>
      </c>
      <c r="F41" s="15">
        <v>1.1999999999999999E-3</v>
      </c>
      <c r="G41" s="15">
        <v>7.6350000000000001E-2</v>
      </c>
    </row>
    <row r="42" spans="1:7" x14ac:dyDescent="0.25">
      <c r="A42" s="12" t="s">
        <v>509</v>
      </c>
      <c r="B42" s="30" t="s">
        <v>510</v>
      </c>
      <c r="C42" s="30" t="s">
        <v>218</v>
      </c>
      <c r="D42" s="13">
        <v>1500000</v>
      </c>
      <c r="E42" s="14">
        <v>1507.84</v>
      </c>
      <c r="F42" s="15">
        <v>1.1999999999999999E-3</v>
      </c>
      <c r="G42" s="15">
        <v>7.6768000000000003E-2</v>
      </c>
    </row>
    <row r="43" spans="1:7" x14ac:dyDescent="0.25">
      <c r="A43" s="12" t="s">
        <v>411</v>
      </c>
      <c r="B43" s="30" t="s">
        <v>412</v>
      </c>
      <c r="C43" s="30" t="s">
        <v>218</v>
      </c>
      <c r="D43" s="13">
        <v>1000000</v>
      </c>
      <c r="E43" s="14">
        <v>1073.69</v>
      </c>
      <c r="F43" s="15">
        <v>8.0000000000000004E-4</v>
      </c>
      <c r="G43" s="15">
        <v>7.6350000000000001E-2</v>
      </c>
    </row>
    <row r="44" spans="1:7" x14ac:dyDescent="0.25">
      <c r="A44" s="12" t="s">
        <v>511</v>
      </c>
      <c r="B44" s="30" t="s">
        <v>512</v>
      </c>
      <c r="C44" s="30" t="s">
        <v>229</v>
      </c>
      <c r="D44" s="13">
        <v>1000000</v>
      </c>
      <c r="E44" s="14">
        <v>1038.44</v>
      </c>
      <c r="F44" s="15">
        <v>8.0000000000000004E-4</v>
      </c>
      <c r="G44" s="15">
        <v>7.6466999999999993E-2</v>
      </c>
    </row>
    <row r="45" spans="1:7" x14ac:dyDescent="0.25">
      <c r="A45" s="12" t="s">
        <v>513</v>
      </c>
      <c r="B45" s="30" t="s">
        <v>514</v>
      </c>
      <c r="C45" s="30" t="s">
        <v>218</v>
      </c>
      <c r="D45" s="13">
        <v>1000000</v>
      </c>
      <c r="E45" s="14">
        <v>1038.4100000000001</v>
      </c>
      <c r="F45" s="15">
        <v>8.0000000000000004E-4</v>
      </c>
      <c r="G45" s="15">
        <v>7.6050000000000006E-2</v>
      </c>
    </row>
    <row r="46" spans="1:7" x14ac:dyDescent="0.25">
      <c r="A46" s="12" t="s">
        <v>515</v>
      </c>
      <c r="B46" s="30" t="s">
        <v>516</v>
      </c>
      <c r="C46" s="30" t="s">
        <v>218</v>
      </c>
      <c r="D46" s="13">
        <v>1000000</v>
      </c>
      <c r="E46" s="14">
        <v>1027.29</v>
      </c>
      <c r="F46" s="15">
        <v>8.0000000000000004E-4</v>
      </c>
      <c r="G46" s="15">
        <v>7.6263999999999998E-2</v>
      </c>
    </row>
    <row r="47" spans="1:7" x14ac:dyDescent="0.25">
      <c r="A47" s="12" t="s">
        <v>409</v>
      </c>
      <c r="B47" s="30" t="s">
        <v>410</v>
      </c>
      <c r="C47" s="30" t="s">
        <v>218</v>
      </c>
      <c r="D47" s="13">
        <v>1000000</v>
      </c>
      <c r="E47" s="14">
        <v>1025.67</v>
      </c>
      <c r="F47" s="15">
        <v>8.0000000000000004E-4</v>
      </c>
      <c r="G47" s="15">
        <v>7.6050000000000006E-2</v>
      </c>
    </row>
    <row r="48" spans="1:7" x14ac:dyDescent="0.25">
      <c r="A48" s="12" t="s">
        <v>517</v>
      </c>
      <c r="B48" s="30" t="s">
        <v>518</v>
      </c>
      <c r="C48" s="30" t="s">
        <v>218</v>
      </c>
      <c r="D48" s="13">
        <v>1000000</v>
      </c>
      <c r="E48" s="14">
        <v>988.92</v>
      </c>
      <c r="F48" s="15">
        <v>8.0000000000000004E-4</v>
      </c>
      <c r="G48" s="15">
        <v>7.5950000000000004E-2</v>
      </c>
    </row>
    <row r="49" spans="1:7" x14ac:dyDescent="0.25">
      <c r="A49" s="12" t="s">
        <v>519</v>
      </c>
      <c r="B49" s="30" t="s">
        <v>520</v>
      </c>
      <c r="C49" s="30" t="s">
        <v>218</v>
      </c>
      <c r="D49" s="13">
        <v>1000000</v>
      </c>
      <c r="E49" s="14">
        <v>964.1</v>
      </c>
      <c r="F49" s="15">
        <v>6.9999999999999999E-4</v>
      </c>
      <c r="G49" s="15">
        <v>7.6749999999999999E-2</v>
      </c>
    </row>
    <row r="50" spans="1:7" x14ac:dyDescent="0.25">
      <c r="A50" s="12" t="s">
        <v>521</v>
      </c>
      <c r="B50" s="30" t="s">
        <v>522</v>
      </c>
      <c r="C50" s="30" t="s">
        <v>218</v>
      </c>
      <c r="D50" s="13">
        <v>500000</v>
      </c>
      <c r="E50" s="14">
        <v>543.91999999999996</v>
      </c>
      <c r="F50" s="15">
        <v>4.0000000000000002E-4</v>
      </c>
      <c r="G50" s="15">
        <v>7.6050000000000006E-2</v>
      </c>
    </row>
    <row r="51" spans="1:7" x14ac:dyDescent="0.25">
      <c r="A51" s="12" t="s">
        <v>523</v>
      </c>
      <c r="B51" s="30" t="s">
        <v>524</v>
      </c>
      <c r="C51" s="30" t="s">
        <v>229</v>
      </c>
      <c r="D51" s="13">
        <v>500000</v>
      </c>
      <c r="E51" s="14">
        <v>518.44000000000005</v>
      </c>
      <c r="F51" s="15">
        <v>4.0000000000000002E-4</v>
      </c>
      <c r="G51" s="15">
        <v>7.6411000000000007E-2</v>
      </c>
    </row>
    <row r="52" spans="1:7" x14ac:dyDescent="0.25">
      <c r="A52" s="12" t="s">
        <v>525</v>
      </c>
      <c r="B52" s="30" t="s">
        <v>526</v>
      </c>
      <c r="C52" s="30" t="s">
        <v>218</v>
      </c>
      <c r="D52" s="13">
        <v>500000</v>
      </c>
      <c r="E52" s="14">
        <v>516.76</v>
      </c>
      <c r="F52" s="15">
        <v>4.0000000000000002E-4</v>
      </c>
      <c r="G52" s="15">
        <v>7.5950000000000004E-2</v>
      </c>
    </row>
    <row r="53" spans="1:7" x14ac:dyDescent="0.25">
      <c r="A53" s="12" t="s">
        <v>385</v>
      </c>
      <c r="B53" s="30" t="s">
        <v>386</v>
      </c>
      <c r="C53" s="30" t="s">
        <v>218</v>
      </c>
      <c r="D53" s="13">
        <v>500000</v>
      </c>
      <c r="E53" s="14">
        <v>514.66999999999996</v>
      </c>
      <c r="F53" s="15">
        <v>4.0000000000000002E-4</v>
      </c>
      <c r="G53" s="15">
        <v>7.5749999999999998E-2</v>
      </c>
    </row>
    <row r="54" spans="1:7" x14ac:dyDescent="0.25">
      <c r="A54" s="12" t="s">
        <v>527</v>
      </c>
      <c r="B54" s="30" t="s">
        <v>528</v>
      </c>
      <c r="C54" s="30" t="s">
        <v>218</v>
      </c>
      <c r="D54" s="13">
        <v>500000</v>
      </c>
      <c r="E54" s="14">
        <v>512.32000000000005</v>
      </c>
      <c r="F54" s="15">
        <v>4.0000000000000002E-4</v>
      </c>
      <c r="G54" s="15">
        <v>7.5744000000000006E-2</v>
      </c>
    </row>
    <row r="55" spans="1:7" x14ac:dyDescent="0.25">
      <c r="A55" s="12" t="s">
        <v>439</v>
      </c>
      <c r="B55" s="30" t="s">
        <v>440</v>
      </c>
      <c r="C55" s="30" t="s">
        <v>218</v>
      </c>
      <c r="D55" s="13">
        <v>500000</v>
      </c>
      <c r="E55" s="14">
        <v>510.17</v>
      </c>
      <c r="F55" s="15">
        <v>4.0000000000000002E-4</v>
      </c>
      <c r="G55" s="15">
        <v>7.6350000000000001E-2</v>
      </c>
    </row>
    <row r="56" spans="1:7" x14ac:dyDescent="0.25">
      <c r="A56" s="12" t="s">
        <v>529</v>
      </c>
      <c r="B56" s="30" t="s">
        <v>530</v>
      </c>
      <c r="C56" s="30" t="s">
        <v>215</v>
      </c>
      <c r="D56" s="13">
        <v>500000</v>
      </c>
      <c r="E56" s="14">
        <v>479.18</v>
      </c>
      <c r="F56" s="15">
        <v>4.0000000000000002E-4</v>
      </c>
      <c r="G56" s="15">
        <v>7.6450000000000004E-2</v>
      </c>
    </row>
    <row r="57" spans="1:7" x14ac:dyDescent="0.25">
      <c r="A57" s="12" t="s">
        <v>531</v>
      </c>
      <c r="B57" s="30" t="s">
        <v>532</v>
      </c>
      <c r="C57" s="30" t="s">
        <v>229</v>
      </c>
      <c r="D57" s="13">
        <v>500000</v>
      </c>
      <c r="E57" s="14">
        <v>478.28</v>
      </c>
      <c r="F57" s="15">
        <v>4.0000000000000002E-4</v>
      </c>
      <c r="G57" s="15">
        <v>7.6200000000000004E-2</v>
      </c>
    </row>
    <row r="58" spans="1:7" x14ac:dyDescent="0.25">
      <c r="A58" s="16" t="s">
        <v>126</v>
      </c>
      <c r="B58" s="31"/>
      <c r="C58" s="31"/>
      <c r="D58" s="17"/>
      <c r="E58" s="18">
        <v>1097414.78</v>
      </c>
      <c r="F58" s="19">
        <v>0.84019999999999995</v>
      </c>
      <c r="G58" s="20"/>
    </row>
    <row r="59" spans="1:7" x14ac:dyDescent="0.25">
      <c r="A59" s="12"/>
      <c r="B59" s="30"/>
      <c r="C59" s="30"/>
      <c r="D59" s="13"/>
      <c r="E59" s="14"/>
      <c r="F59" s="15"/>
      <c r="G59" s="15"/>
    </row>
    <row r="60" spans="1:7" x14ac:dyDescent="0.25">
      <c r="A60" s="16" t="s">
        <v>296</v>
      </c>
      <c r="B60" s="30"/>
      <c r="C60" s="30"/>
      <c r="D60" s="13"/>
      <c r="E60" s="14"/>
      <c r="F60" s="15"/>
      <c r="G60" s="15"/>
    </row>
    <row r="61" spans="1:7" x14ac:dyDescent="0.25">
      <c r="A61" s="12" t="s">
        <v>533</v>
      </c>
      <c r="B61" s="30" t="s">
        <v>534</v>
      </c>
      <c r="C61" s="30" t="s">
        <v>123</v>
      </c>
      <c r="D61" s="13">
        <v>73000000</v>
      </c>
      <c r="E61" s="14">
        <v>73105.7</v>
      </c>
      <c r="F61" s="15">
        <v>5.6000000000000001E-2</v>
      </c>
      <c r="G61" s="15">
        <v>7.2653776099999998E-2</v>
      </c>
    </row>
    <row r="62" spans="1:7" x14ac:dyDescent="0.25">
      <c r="A62" s="12" t="s">
        <v>535</v>
      </c>
      <c r="B62" s="30" t="s">
        <v>536</v>
      </c>
      <c r="C62" s="30" t="s">
        <v>123</v>
      </c>
      <c r="D62" s="13">
        <v>56000000</v>
      </c>
      <c r="E62" s="14">
        <v>57291.53</v>
      </c>
      <c r="F62" s="15">
        <v>4.3900000000000002E-2</v>
      </c>
      <c r="G62" s="15">
        <v>7.2771848008999995E-2</v>
      </c>
    </row>
    <row r="63" spans="1:7" x14ac:dyDescent="0.25">
      <c r="A63" s="12" t="s">
        <v>445</v>
      </c>
      <c r="B63" s="30" t="s">
        <v>446</v>
      </c>
      <c r="C63" s="30" t="s">
        <v>123</v>
      </c>
      <c r="D63" s="13">
        <v>34500000</v>
      </c>
      <c r="E63" s="14">
        <v>34448.769999999997</v>
      </c>
      <c r="F63" s="15">
        <v>2.64E-2</v>
      </c>
      <c r="G63" s="15">
        <v>7.2578172061999999E-2</v>
      </c>
    </row>
    <row r="64" spans="1:7" x14ac:dyDescent="0.25">
      <c r="A64" s="16" t="s">
        <v>126</v>
      </c>
      <c r="B64" s="31"/>
      <c r="C64" s="31"/>
      <c r="D64" s="17"/>
      <c r="E64" s="18">
        <v>164846</v>
      </c>
      <c r="F64" s="19">
        <v>0.1263</v>
      </c>
      <c r="G64" s="20"/>
    </row>
    <row r="65" spans="1:7" x14ac:dyDescent="0.25">
      <c r="A65" s="12"/>
      <c r="B65" s="30"/>
      <c r="C65" s="30"/>
      <c r="D65" s="13"/>
      <c r="E65" s="14"/>
      <c r="F65" s="15"/>
      <c r="G65" s="15"/>
    </row>
    <row r="66" spans="1:7" x14ac:dyDescent="0.25">
      <c r="A66" s="16" t="s">
        <v>299</v>
      </c>
      <c r="B66" s="30"/>
      <c r="C66" s="30"/>
      <c r="D66" s="13"/>
      <c r="E66" s="14"/>
      <c r="F66" s="15"/>
      <c r="G66" s="15"/>
    </row>
    <row r="67" spans="1:7" x14ac:dyDescent="0.25">
      <c r="A67" s="16" t="s">
        <v>126</v>
      </c>
      <c r="B67" s="30"/>
      <c r="C67" s="30"/>
      <c r="D67" s="13"/>
      <c r="E67" s="35" t="s">
        <v>118</v>
      </c>
      <c r="F67" s="36" t="s">
        <v>118</v>
      </c>
      <c r="G67" s="15"/>
    </row>
    <row r="68" spans="1:7" x14ac:dyDescent="0.25">
      <c r="A68" s="12"/>
      <c r="B68" s="30"/>
      <c r="C68" s="30"/>
      <c r="D68" s="13"/>
      <c r="E68" s="14"/>
      <c r="F68" s="15"/>
      <c r="G68" s="15"/>
    </row>
    <row r="69" spans="1:7" x14ac:dyDescent="0.25">
      <c r="A69" s="16" t="s">
        <v>300</v>
      </c>
      <c r="B69" s="30"/>
      <c r="C69" s="30"/>
      <c r="D69" s="13"/>
      <c r="E69" s="14"/>
      <c r="F69" s="15"/>
      <c r="G69" s="15"/>
    </row>
    <row r="70" spans="1:7" x14ac:dyDescent="0.25">
      <c r="A70" s="16" t="s">
        <v>126</v>
      </c>
      <c r="B70" s="30"/>
      <c r="C70" s="30"/>
      <c r="D70" s="13"/>
      <c r="E70" s="35" t="s">
        <v>118</v>
      </c>
      <c r="F70" s="36" t="s">
        <v>118</v>
      </c>
      <c r="G70" s="15"/>
    </row>
    <row r="71" spans="1:7" x14ac:dyDescent="0.25">
      <c r="A71" s="12"/>
      <c r="B71" s="30"/>
      <c r="C71" s="30"/>
      <c r="D71" s="13"/>
      <c r="E71" s="14"/>
      <c r="F71" s="15"/>
      <c r="G71" s="15"/>
    </row>
    <row r="72" spans="1:7" x14ac:dyDescent="0.25">
      <c r="A72" s="21" t="s">
        <v>158</v>
      </c>
      <c r="B72" s="32"/>
      <c r="C72" s="32"/>
      <c r="D72" s="22"/>
      <c r="E72" s="18">
        <v>1262260.78</v>
      </c>
      <c r="F72" s="19">
        <v>0.96650000000000003</v>
      </c>
      <c r="G72" s="20"/>
    </row>
    <row r="73" spans="1:7" x14ac:dyDescent="0.25">
      <c r="A73" s="12"/>
      <c r="B73" s="30"/>
      <c r="C73" s="30"/>
      <c r="D73" s="13"/>
      <c r="E73" s="14"/>
      <c r="F73" s="15"/>
      <c r="G73" s="15"/>
    </row>
    <row r="74" spans="1:7" x14ac:dyDescent="0.25">
      <c r="A74" s="12"/>
      <c r="B74" s="30"/>
      <c r="C74" s="30"/>
      <c r="D74" s="13"/>
      <c r="E74" s="14"/>
      <c r="F74" s="15"/>
      <c r="G74" s="15"/>
    </row>
    <row r="75" spans="1:7" x14ac:dyDescent="0.25">
      <c r="A75" s="16" t="s">
        <v>162</v>
      </c>
      <c r="B75" s="30"/>
      <c r="C75" s="30"/>
      <c r="D75" s="13"/>
      <c r="E75" s="14"/>
      <c r="F75" s="15"/>
      <c r="G75" s="15"/>
    </row>
    <row r="76" spans="1:7" x14ac:dyDescent="0.25">
      <c r="A76" s="12" t="s">
        <v>163</v>
      </c>
      <c r="B76" s="30"/>
      <c r="C76" s="30"/>
      <c r="D76" s="13"/>
      <c r="E76" s="14">
        <v>555.69000000000005</v>
      </c>
      <c r="F76" s="15">
        <v>4.0000000000000002E-4</v>
      </c>
      <c r="G76" s="15">
        <v>6.7793000000000006E-2</v>
      </c>
    </row>
    <row r="77" spans="1:7" x14ac:dyDescent="0.25">
      <c r="A77" s="16" t="s">
        <v>126</v>
      </c>
      <c r="B77" s="31"/>
      <c r="C77" s="31"/>
      <c r="D77" s="17"/>
      <c r="E77" s="18">
        <v>555.69000000000005</v>
      </c>
      <c r="F77" s="19">
        <v>4.0000000000000002E-4</v>
      </c>
      <c r="G77" s="20"/>
    </row>
    <row r="78" spans="1:7" x14ac:dyDescent="0.25">
      <c r="A78" s="12"/>
      <c r="B78" s="30"/>
      <c r="C78" s="30"/>
      <c r="D78" s="13"/>
      <c r="E78" s="14"/>
      <c r="F78" s="15"/>
      <c r="G78" s="15"/>
    </row>
    <row r="79" spans="1:7" x14ac:dyDescent="0.25">
      <c r="A79" s="21" t="s">
        <v>158</v>
      </c>
      <c r="B79" s="32"/>
      <c r="C79" s="32"/>
      <c r="D79" s="22"/>
      <c r="E79" s="18">
        <v>555.69000000000005</v>
      </c>
      <c r="F79" s="19">
        <v>4.0000000000000002E-4</v>
      </c>
      <c r="G79" s="20"/>
    </row>
    <row r="80" spans="1:7" x14ac:dyDescent="0.25">
      <c r="A80" s="12" t="s">
        <v>164</v>
      </c>
      <c r="B80" s="30"/>
      <c r="C80" s="30"/>
      <c r="D80" s="13"/>
      <c r="E80" s="14">
        <v>43313.034005100002</v>
      </c>
      <c r="F80" s="15">
        <v>3.3160000000000002E-2</v>
      </c>
      <c r="G80" s="15"/>
    </row>
    <row r="81" spans="1:7" x14ac:dyDescent="0.25">
      <c r="A81" s="12" t="s">
        <v>165</v>
      </c>
      <c r="B81" s="30"/>
      <c r="C81" s="30"/>
      <c r="D81" s="13"/>
      <c r="E81" s="14">
        <v>19.105994899999999</v>
      </c>
      <c r="F81" s="24">
        <v>-6.0000000000000002E-5</v>
      </c>
      <c r="G81" s="15">
        <v>6.7793000000000006E-2</v>
      </c>
    </row>
    <row r="82" spans="1:7" x14ac:dyDescent="0.25">
      <c r="A82" s="25" t="s">
        <v>166</v>
      </c>
      <c r="B82" s="33"/>
      <c r="C82" s="33"/>
      <c r="D82" s="26"/>
      <c r="E82" s="27">
        <v>1306148.6100000001</v>
      </c>
      <c r="F82" s="28">
        <v>1</v>
      </c>
      <c r="G82" s="28"/>
    </row>
    <row r="84" spans="1:7" x14ac:dyDescent="0.25">
      <c r="A84" s="1" t="s">
        <v>168</v>
      </c>
    </row>
    <row r="87" spans="1:7" x14ac:dyDescent="0.25">
      <c r="A87" s="1" t="s">
        <v>169</v>
      </c>
    </row>
    <row r="88" spans="1:7" x14ac:dyDescent="0.25">
      <c r="A88" s="47" t="s">
        <v>170</v>
      </c>
      <c r="B88" s="34" t="s">
        <v>118</v>
      </c>
    </row>
    <row r="89" spans="1:7" x14ac:dyDescent="0.25">
      <c r="A89" t="s">
        <v>171</v>
      </c>
    </row>
    <row r="90" spans="1:7" x14ac:dyDescent="0.25">
      <c r="A90" t="s">
        <v>303</v>
      </c>
      <c r="B90" t="s">
        <v>173</v>
      </c>
      <c r="C90" t="s">
        <v>173</v>
      </c>
    </row>
    <row r="91" spans="1:7" x14ac:dyDescent="0.25">
      <c r="B91" s="48">
        <v>45260</v>
      </c>
      <c r="C91" s="48">
        <v>45289</v>
      </c>
    </row>
    <row r="92" spans="1:7" x14ac:dyDescent="0.25">
      <c r="A92" t="s">
        <v>304</v>
      </c>
      <c r="B92">
        <v>1168.0462</v>
      </c>
      <c r="C92">
        <v>1178.7394999999999</v>
      </c>
      <c r="E92" s="2"/>
    </row>
    <row r="93" spans="1:7" x14ac:dyDescent="0.25">
      <c r="E93" s="2"/>
    </row>
    <row r="94" spans="1:7" x14ac:dyDescent="0.25">
      <c r="A94" t="s">
        <v>188</v>
      </c>
      <c r="B94" s="34" t="s">
        <v>118</v>
      </c>
    </row>
    <row r="95" spans="1:7" x14ac:dyDescent="0.25">
      <c r="A95" t="s">
        <v>189</v>
      </c>
      <c r="B95" s="34" t="s">
        <v>118</v>
      </c>
    </row>
    <row r="96" spans="1:7" ht="30" customHeight="1" x14ac:dyDescent="0.25">
      <c r="A96" s="47" t="s">
        <v>190</v>
      </c>
      <c r="B96" s="34" t="s">
        <v>118</v>
      </c>
    </row>
    <row r="97" spans="1:2" ht="30" customHeight="1" x14ac:dyDescent="0.25">
      <c r="A97" s="47" t="s">
        <v>191</v>
      </c>
      <c r="B97" s="34" t="s">
        <v>118</v>
      </c>
    </row>
    <row r="98" spans="1:2" x14ac:dyDescent="0.25">
      <c r="A98" t="s">
        <v>192</v>
      </c>
      <c r="B98" s="49">
        <f>+B112</f>
        <v>6.9862938129686087</v>
      </c>
    </row>
    <row r="99" spans="1:2" ht="45" customHeight="1" x14ac:dyDescent="0.25">
      <c r="A99" s="47" t="s">
        <v>193</v>
      </c>
      <c r="B99" s="34" t="s">
        <v>118</v>
      </c>
    </row>
    <row r="100" spans="1:2" ht="30" customHeight="1" x14ac:dyDescent="0.25">
      <c r="A100" s="47" t="s">
        <v>194</v>
      </c>
      <c r="B100" s="34" t="s">
        <v>118</v>
      </c>
    </row>
    <row r="101" spans="1:2" ht="30" customHeight="1" x14ac:dyDescent="0.25">
      <c r="A101" s="47" t="s">
        <v>195</v>
      </c>
      <c r="B101" s="49">
        <v>433920.9043624</v>
      </c>
    </row>
    <row r="102" spans="1:2" x14ac:dyDescent="0.25">
      <c r="A102" t="s">
        <v>196</v>
      </c>
      <c r="B102" s="34" t="s">
        <v>118</v>
      </c>
    </row>
    <row r="103" spans="1:2" x14ac:dyDescent="0.25">
      <c r="A103" t="s">
        <v>197</v>
      </c>
      <c r="B103" s="34" t="s">
        <v>118</v>
      </c>
    </row>
    <row r="105" spans="1:2" x14ac:dyDescent="0.25">
      <c r="A105" t="s">
        <v>198</v>
      </c>
    </row>
    <row r="106" spans="1:2" ht="30" customHeight="1" x14ac:dyDescent="0.25">
      <c r="A106" s="56" t="s">
        <v>199</v>
      </c>
      <c r="B106" s="57" t="s">
        <v>537</v>
      </c>
    </row>
    <row r="107" spans="1:2" x14ac:dyDescent="0.25">
      <c r="A107" s="56" t="s">
        <v>201</v>
      </c>
      <c r="B107" s="56" t="s">
        <v>306</v>
      </c>
    </row>
    <row r="108" spans="1:2" x14ac:dyDescent="0.25">
      <c r="A108" s="56"/>
      <c r="B108" s="56"/>
    </row>
    <row r="109" spans="1:2" x14ac:dyDescent="0.25">
      <c r="A109" s="56" t="s">
        <v>203</v>
      </c>
      <c r="B109" s="58">
        <v>7.5978264617220823</v>
      </c>
    </row>
    <row r="110" spans="1:2" x14ac:dyDescent="0.25">
      <c r="A110" s="56"/>
      <c r="B110" s="56"/>
    </row>
    <row r="111" spans="1:2" x14ac:dyDescent="0.25">
      <c r="A111" s="56" t="s">
        <v>204</v>
      </c>
      <c r="B111" s="59">
        <v>5.5518999999999998</v>
      </c>
    </row>
    <row r="112" spans="1:2" x14ac:dyDescent="0.25">
      <c r="A112" s="56" t="s">
        <v>205</v>
      </c>
      <c r="B112" s="59">
        <v>6.9862938129686087</v>
      </c>
    </row>
    <row r="113" spans="1:4" x14ac:dyDescent="0.25">
      <c r="A113" s="56"/>
      <c r="B113" s="56"/>
    </row>
    <row r="114" spans="1:4" x14ac:dyDescent="0.25">
      <c r="A114" s="56" t="s">
        <v>206</v>
      </c>
      <c r="B114" s="60">
        <v>45291</v>
      </c>
    </row>
    <row r="116" spans="1:4" ht="69.95" customHeight="1" x14ac:dyDescent="0.25">
      <c r="A116" s="72" t="s">
        <v>207</v>
      </c>
      <c r="B116" s="72" t="s">
        <v>208</v>
      </c>
      <c r="C116" s="72" t="s">
        <v>5</v>
      </c>
      <c r="D116" s="72" t="s">
        <v>6</v>
      </c>
    </row>
    <row r="117" spans="1:4" ht="69.95" customHeight="1" x14ac:dyDescent="0.25">
      <c r="A117" s="72" t="s">
        <v>537</v>
      </c>
      <c r="B117" s="72"/>
      <c r="C117" s="72" t="s">
        <v>16</v>
      </c>
      <c r="D117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H45"/>
  <sheetViews>
    <sheetView showGridLines="0" workbookViewId="0">
      <pane ySplit="4" topLeftCell="A5" activePane="bottomLeft" state="frozen"/>
      <selection pane="bottomLeft" activeCell="A8" sqref="A8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4" t="s">
        <v>2890</v>
      </c>
      <c r="B1" s="75"/>
      <c r="C1" s="75"/>
      <c r="D1" s="75"/>
      <c r="E1" s="75"/>
      <c r="F1" s="75"/>
      <c r="G1" s="76"/>
      <c r="H1" s="51" t="str">
        <f>HYPERLINK("[EDEL_Portfolio Monthly Notes 31-Dec-2023.xlsx]Index!A1","Index")</f>
        <v>Index</v>
      </c>
    </row>
    <row r="2" spans="1:8" ht="19.5" customHeight="1" x14ac:dyDescent="0.25">
      <c r="A2" s="74" t="s">
        <v>2891</v>
      </c>
      <c r="B2" s="75"/>
      <c r="C2" s="75"/>
      <c r="D2" s="75"/>
      <c r="E2" s="75"/>
      <c r="F2" s="75"/>
      <c r="G2" s="76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2821</v>
      </c>
      <c r="B7" s="30"/>
      <c r="C7" s="30"/>
      <c r="D7" s="13"/>
      <c r="E7" s="14"/>
      <c r="F7" s="15"/>
      <c r="G7" s="15"/>
    </row>
    <row r="8" spans="1:8" x14ac:dyDescent="0.25">
      <c r="A8" s="16" t="s">
        <v>2822</v>
      </c>
      <c r="B8" s="31"/>
      <c r="C8" s="31"/>
      <c r="D8" s="17"/>
      <c r="E8" s="46"/>
      <c r="F8" s="20"/>
      <c r="G8" s="20"/>
    </row>
    <row r="9" spans="1:8" x14ac:dyDescent="0.25">
      <c r="A9" s="12" t="s">
        <v>2892</v>
      </c>
      <c r="B9" s="30" t="s">
        <v>2893</v>
      </c>
      <c r="C9" s="30"/>
      <c r="D9" s="13">
        <v>113800.87131</v>
      </c>
      <c r="E9" s="14">
        <v>12527.13</v>
      </c>
      <c r="F9" s="15">
        <v>1.0055000000000001</v>
      </c>
      <c r="G9" s="15"/>
    </row>
    <row r="10" spans="1:8" x14ac:dyDescent="0.25">
      <c r="A10" s="16" t="s">
        <v>126</v>
      </c>
      <c r="B10" s="31"/>
      <c r="C10" s="31"/>
      <c r="D10" s="17"/>
      <c r="E10" s="18">
        <v>12527.13</v>
      </c>
      <c r="F10" s="19">
        <v>1.0055000000000001</v>
      </c>
      <c r="G10" s="20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21" t="s">
        <v>158</v>
      </c>
      <c r="B12" s="32"/>
      <c r="C12" s="32"/>
      <c r="D12" s="22"/>
      <c r="E12" s="18">
        <v>12527.13</v>
      </c>
      <c r="F12" s="19">
        <v>1.0055000000000001</v>
      </c>
      <c r="G12" s="20"/>
    </row>
    <row r="13" spans="1:8" x14ac:dyDescent="0.25">
      <c r="A13" s="12"/>
      <c r="B13" s="30"/>
      <c r="C13" s="30"/>
      <c r="D13" s="13"/>
      <c r="E13" s="14"/>
      <c r="F13" s="15"/>
      <c r="G13" s="15"/>
    </row>
    <row r="14" spans="1:8" x14ac:dyDescent="0.25">
      <c r="A14" s="16" t="s">
        <v>162</v>
      </c>
      <c r="B14" s="30"/>
      <c r="C14" s="30"/>
      <c r="D14" s="13"/>
      <c r="E14" s="14"/>
      <c r="F14" s="15"/>
      <c r="G14" s="15"/>
    </row>
    <row r="15" spans="1:8" x14ac:dyDescent="0.25">
      <c r="A15" s="12" t="s">
        <v>163</v>
      </c>
      <c r="B15" s="30"/>
      <c r="C15" s="30"/>
      <c r="D15" s="13"/>
      <c r="E15" s="14">
        <v>30.98</v>
      </c>
      <c r="F15" s="15">
        <v>2.5000000000000001E-3</v>
      </c>
      <c r="G15" s="15">
        <v>6.7793000000000006E-2</v>
      </c>
    </row>
    <row r="16" spans="1:8" x14ac:dyDescent="0.25">
      <c r="A16" s="16" t="s">
        <v>126</v>
      </c>
      <c r="B16" s="31"/>
      <c r="C16" s="31"/>
      <c r="D16" s="17"/>
      <c r="E16" s="18">
        <v>30.98</v>
      </c>
      <c r="F16" s="19">
        <v>2.5000000000000001E-3</v>
      </c>
      <c r="G16" s="20"/>
    </row>
    <row r="17" spans="1:7" x14ac:dyDescent="0.25">
      <c r="A17" s="12"/>
      <c r="B17" s="30"/>
      <c r="C17" s="30"/>
      <c r="D17" s="13"/>
      <c r="E17" s="14"/>
      <c r="F17" s="15"/>
      <c r="G17" s="15"/>
    </row>
    <row r="18" spans="1:7" x14ac:dyDescent="0.25">
      <c r="A18" s="21" t="s">
        <v>158</v>
      </c>
      <c r="B18" s="32"/>
      <c r="C18" s="32"/>
      <c r="D18" s="22"/>
      <c r="E18" s="18">
        <v>30.98</v>
      </c>
      <c r="F18" s="19">
        <v>2.5000000000000001E-3</v>
      </c>
      <c r="G18" s="20"/>
    </row>
    <row r="19" spans="1:7" x14ac:dyDescent="0.25">
      <c r="A19" s="12" t="s">
        <v>164</v>
      </c>
      <c r="B19" s="30"/>
      <c r="C19" s="30"/>
      <c r="D19" s="13"/>
      <c r="E19" s="14">
        <v>1.72637E-2</v>
      </c>
      <c r="F19" s="15">
        <v>9.9999999999999995E-7</v>
      </c>
      <c r="G19" s="15"/>
    </row>
    <row r="20" spans="1:7" x14ac:dyDescent="0.25">
      <c r="A20" s="12" t="s">
        <v>165</v>
      </c>
      <c r="B20" s="30"/>
      <c r="C20" s="30"/>
      <c r="D20" s="13"/>
      <c r="E20" s="23">
        <v>-99.157263700000001</v>
      </c>
      <c r="F20" s="24">
        <v>-8.0009999999999994E-3</v>
      </c>
      <c r="G20" s="15">
        <v>6.7793000000000006E-2</v>
      </c>
    </row>
    <row r="21" spans="1:7" x14ac:dyDescent="0.25">
      <c r="A21" s="25" t="s">
        <v>166</v>
      </c>
      <c r="B21" s="33"/>
      <c r="C21" s="33"/>
      <c r="D21" s="26"/>
      <c r="E21" s="27">
        <v>12458.97</v>
      </c>
      <c r="F21" s="28">
        <v>1</v>
      </c>
      <c r="G21" s="28"/>
    </row>
    <row r="26" spans="1:7" x14ac:dyDescent="0.25">
      <c r="A26" s="1" t="s">
        <v>169</v>
      </c>
    </row>
    <row r="27" spans="1:7" x14ac:dyDescent="0.25">
      <c r="A27" s="47" t="s">
        <v>170</v>
      </c>
      <c r="B27" s="34" t="s">
        <v>118</v>
      </c>
    </row>
    <row r="28" spans="1:7" x14ac:dyDescent="0.25">
      <c r="A28" t="s">
        <v>171</v>
      </c>
    </row>
    <row r="29" spans="1:7" x14ac:dyDescent="0.25">
      <c r="A29" t="s">
        <v>172</v>
      </c>
      <c r="B29" t="s">
        <v>173</v>
      </c>
      <c r="C29" t="s">
        <v>173</v>
      </c>
    </row>
    <row r="30" spans="1:7" x14ac:dyDescent="0.25">
      <c r="B30" s="48">
        <v>45260</v>
      </c>
      <c r="C30" s="48">
        <v>45289</v>
      </c>
    </row>
    <row r="31" spans="1:7" x14ac:dyDescent="0.25">
      <c r="A31" t="s">
        <v>177</v>
      </c>
      <c r="B31">
        <v>14.695600000000001</v>
      </c>
      <c r="C31">
        <v>15.2209</v>
      </c>
      <c r="E31" s="2"/>
    </row>
    <row r="32" spans="1:7" x14ac:dyDescent="0.25">
      <c r="A32" t="s">
        <v>651</v>
      </c>
      <c r="B32">
        <v>13.719200000000001</v>
      </c>
      <c r="C32">
        <v>14.1996</v>
      </c>
      <c r="E32" s="2"/>
    </row>
    <row r="33" spans="1:5" x14ac:dyDescent="0.25">
      <c r="E33" s="2"/>
    </row>
    <row r="34" spans="1:5" x14ac:dyDescent="0.25">
      <c r="A34" t="s">
        <v>188</v>
      </c>
      <c r="B34" s="34" t="s">
        <v>118</v>
      </c>
    </row>
    <row r="35" spans="1:5" x14ac:dyDescent="0.25">
      <c r="A35" t="s">
        <v>189</v>
      </c>
      <c r="B35" s="34" t="s">
        <v>118</v>
      </c>
    </row>
    <row r="36" spans="1:5" ht="30" customHeight="1" x14ac:dyDescent="0.25">
      <c r="A36" s="47" t="s">
        <v>190</v>
      </c>
      <c r="B36" s="34" t="s">
        <v>118</v>
      </c>
    </row>
    <row r="37" spans="1:5" ht="30" customHeight="1" x14ac:dyDescent="0.25">
      <c r="A37" s="47" t="s">
        <v>191</v>
      </c>
      <c r="B37" s="49">
        <v>12527.127102500001</v>
      </c>
    </row>
    <row r="38" spans="1:5" ht="45" customHeight="1" x14ac:dyDescent="0.25">
      <c r="A38" s="47" t="s">
        <v>2825</v>
      </c>
      <c r="B38" s="34" t="s">
        <v>118</v>
      </c>
    </row>
    <row r="39" spans="1:5" ht="30" customHeight="1" x14ac:dyDescent="0.25">
      <c r="A39" s="47" t="s">
        <v>2826</v>
      </c>
      <c r="B39" s="34" t="s">
        <v>118</v>
      </c>
    </row>
    <row r="40" spans="1:5" ht="30" customHeight="1" x14ac:dyDescent="0.25">
      <c r="A40" s="47" t="s">
        <v>2827</v>
      </c>
      <c r="B40" s="34" t="s">
        <v>118</v>
      </c>
    </row>
    <row r="41" spans="1:5" x14ac:dyDescent="0.25">
      <c r="A41" t="s">
        <v>2828</v>
      </c>
      <c r="B41" s="34" t="s">
        <v>118</v>
      </c>
    </row>
    <row r="42" spans="1:5" x14ac:dyDescent="0.25">
      <c r="A42" t="s">
        <v>2829</v>
      </c>
      <c r="B42" s="34" t="s">
        <v>118</v>
      </c>
    </row>
    <row r="44" spans="1:5" ht="69.95" customHeight="1" x14ac:dyDescent="0.25">
      <c r="A44" s="72" t="s">
        <v>207</v>
      </c>
      <c r="B44" s="72" t="s">
        <v>208</v>
      </c>
      <c r="C44" s="72" t="s">
        <v>5</v>
      </c>
      <c r="D44" s="72" t="s">
        <v>6</v>
      </c>
    </row>
    <row r="45" spans="1:5" ht="69.95" customHeight="1" x14ac:dyDescent="0.25">
      <c r="A45" s="72" t="s">
        <v>2894</v>
      </c>
      <c r="B45" s="72"/>
      <c r="C45" s="72" t="s">
        <v>101</v>
      </c>
      <c r="D45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H45"/>
  <sheetViews>
    <sheetView showGridLines="0" workbookViewId="0">
      <pane ySplit="4" topLeftCell="A5" activePane="bottomLeft" state="frozen"/>
      <selection pane="bottomLeft" activeCell="A8" sqref="A8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4" t="s">
        <v>2895</v>
      </c>
      <c r="B1" s="75"/>
      <c r="C1" s="75"/>
      <c r="D1" s="75"/>
      <c r="E1" s="75"/>
      <c r="F1" s="75"/>
      <c r="G1" s="76"/>
      <c r="H1" s="51" t="str">
        <f>HYPERLINK("[EDEL_Portfolio Monthly Notes 31-Dec-2023.xlsx]Index!A1","Index")</f>
        <v>Index</v>
      </c>
    </row>
    <row r="2" spans="1:8" ht="19.5" customHeight="1" x14ac:dyDescent="0.25">
      <c r="A2" s="74" t="s">
        <v>2896</v>
      </c>
      <c r="B2" s="75"/>
      <c r="C2" s="75"/>
      <c r="D2" s="75"/>
      <c r="E2" s="75"/>
      <c r="F2" s="75"/>
      <c r="G2" s="76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2821</v>
      </c>
      <c r="B7" s="30"/>
      <c r="C7" s="30"/>
      <c r="D7" s="13"/>
      <c r="E7" s="14"/>
      <c r="F7" s="15"/>
      <c r="G7" s="15"/>
    </row>
    <row r="8" spans="1:8" x14ac:dyDescent="0.25">
      <c r="A8" s="16" t="s">
        <v>2822</v>
      </c>
      <c r="B8" s="31"/>
      <c r="C8" s="31"/>
      <c r="D8" s="17"/>
      <c r="E8" s="46"/>
      <c r="F8" s="20"/>
      <c r="G8" s="20"/>
    </row>
    <row r="9" spans="1:8" x14ac:dyDescent="0.25">
      <c r="A9" s="12" t="s">
        <v>2897</v>
      </c>
      <c r="B9" s="30" t="s">
        <v>2898</v>
      </c>
      <c r="C9" s="30"/>
      <c r="D9" s="13">
        <v>34322.614000000001</v>
      </c>
      <c r="E9" s="14">
        <v>9425.56</v>
      </c>
      <c r="F9" s="15">
        <v>1.0004</v>
      </c>
      <c r="G9" s="15"/>
    </row>
    <row r="10" spans="1:8" x14ac:dyDescent="0.25">
      <c r="A10" s="16" t="s">
        <v>126</v>
      </c>
      <c r="B10" s="31"/>
      <c r="C10" s="31"/>
      <c r="D10" s="17"/>
      <c r="E10" s="18">
        <v>9425.56</v>
      </c>
      <c r="F10" s="19">
        <v>1.0004</v>
      </c>
      <c r="G10" s="20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21" t="s">
        <v>158</v>
      </c>
      <c r="B12" s="32"/>
      <c r="C12" s="32"/>
      <c r="D12" s="22"/>
      <c r="E12" s="18">
        <v>9425.56</v>
      </c>
      <c r="F12" s="19">
        <v>1.0004</v>
      </c>
      <c r="G12" s="20"/>
    </row>
    <row r="13" spans="1:8" x14ac:dyDescent="0.25">
      <c r="A13" s="12"/>
      <c r="B13" s="30"/>
      <c r="C13" s="30"/>
      <c r="D13" s="13"/>
      <c r="E13" s="14"/>
      <c r="F13" s="15"/>
      <c r="G13" s="15"/>
    </row>
    <row r="14" spans="1:8" x14ac:dyDescent="0.25">
      <c r="A14" s="16" t="s">
        <v>162</v>
      </c>
      <c r="B14" s="30"/>
      <c r="C14" s="30"/>
      <c r="D14" s="13"/>
      <c r="E14" s="14"/>
      <c r="F14" s="15"/>
      <c r="G14" s="15"/>
    </row>
    <row r="15" spans="1:8" x14ac:dyDescent="0.25">
      <c r="A15" s="12" t="s">
        <v>163</v>
      </c>
      <c r="B15" s="30"/>
      <c r="C15" s="30"/>
      <c r="D15" s="13"/>
      <c r="E15" s="14">
        <v>126.93</v>
      </c>
      <c r="F15" s="15">
        <v>1.35E-2</v>
      </c>
      <c r="G15" s="15">
        <v>6.7793000000000006E-2</v>
      </c>
    </row>
    <row r="16" spans="1:8" x14ac:dyDescent="0.25">
      <c r="A16" s="16" t="s">
        <v>126</v>
      </c>
      <c r="B16" s="31"/>
      <c r="C16" s="31"/>
      <c r="D16" s="17"/>
      <c r="E16" s="18">
        <v>126.93</v>
      </c>
      <c r="F16" s="19">
        <v>1.35E-2</v>
      </c>
      <c r="G16" s="20"/>
    </row>
    <row r="17" spans="1:7" x14ac:dyDescent="0.25">
      <c r="A17" s="12"/>
      <c r="B17" s="30"/>
      <c r="C17" s="30"/>
      <c r="D17" s="13"/>
      <c r="E17" s="14"/>
      <c r="F17" s="15"/>
      <c r="G17" s="15"/>
    </row>
    <row r="18" spans="1:7" x14ac:dyDescent="0.25">
      <c r="A18" s="21" t="s">
        <v>158</v>
      </c>
      <c r="B18" s="32"/>
      <c r="C18" s="32"/>
      <c r="D18" s="22"/>
      <c r="E18" s="18">
        <v>126.93</v>
      </c>
      <c r="F18" s="19">
        <v>1.35E-2</v>
      </c>
      <c r="G18" s="20"/>
    </row>
    <row r="19" spans="1:7" x14ac:dyDescent="0.25">
      <c r="A19" s="12" t="s">
        <v>164</v>
      </c>
      <c r="B19" s="30"/>
      <c r="C19" s="30"/>
      <c r="D19" s="13"/>
      <c r="E19" s="14">
        <v>7.0725300000000005E-2</v>
      </c>
      <c r="F19" s="15">
        <v>6.9999999999999999E-6</v>
      </c>
      <c r="G19" s="15"/>
    </row>
    <row r="20" spans="1:7" x14ac:dyDescent="0.25">
      <c r="A20" s="12" t="s">
        <v>165</v>
      </c>
      <c r="B20" s="30"/>
      <c r="C20" s="30"/>
      <c r="D20" s="13"/>
      <c r="E20" s="23">
        <v>-130.92072529999999</v>
      </c>
      <c r="F20" s="24">
        <v>-1.3906999999999999E-2</v>
      </c>
      <c r="G20" s="15">
        <v>6.7793000000000006E-2</v>
      </c>
    </row>
    <row r="21" spans="1:7" x14ac:dyDescent="0.25">
      <c r="A21" s="25" t="s">
        <v>166</v>
      </c>
      <c r="B21" s="33"/>
      <c r="C21" s="33"/>
      <c r="D21" s="26"/>
      <c r="E21" s="27">
        <v>9421.64</v>
      </c>
      <c r="F21" s="28">
        <v>1</v>
      </c>
      <c r="G21" s="28"/>
    </row>
    <row r="26" spans="1:7" x14ac:dyDescent="0.25">
      <c r="A26" s="1" t="s">
        <v>169</v>
      </c>
    </row>
    <row r="27" spans="1:7" x14ac:dyDescent="0.25">
      <c r="A27" s="47" t="s">
        <v>170</v>
      </c>
      <c r="B27" s="34" t="s">
        <v>118</v>
      </c>
    </row>
    <row r="28" spans="1:7" x14ac:dyDescent="0.25">
      <c r="A28" t="s">
        <v>171</v>
      </c>
    </row>
    <row r="29" spans="1:7" x14ac:dyDescent="0.25">
      <c r="A29" t="s">
        <v>172</v>
      </c>
      <c r="B29" t="s">
        <v>173</v>
      </c>
      <c r="C29" t="s">
        <v>173</v>
      </c>
    </row>
    <row r="30" spans="1:7" x14ac:dyDescent="0.25">
      <c r="B30" s="48">
        <v>45260</v>
      </c>
      <c r="C30" s="48">
        <v>45289</v>
      </c>
    </row>
    <row r="31" spans="1:7" x14ac:dyDescent="0.25">
      <c r="A31" t="s">
        <v>177</v>
      </c>
      <c r="B31">
        <v>28.122699999999998</v>
      </c>
      <c r="C31">
        <v>29.656400000000001</v>
      </c>
      <c r="E31" s="2"/>
    </row>
    <row r="32" spans="1:7" x14ac:dyDescent="0.25">
      <c r="A32" t="s">
        <v>651</v>
      </c>
      <c r="B32">
        <v>25.815300000000001</v>
      </c>
      <c r="C32">
        <v>27.203800000000001</v>
      </c>
      <c r="E32" s="2"/>
    </row>
    <row r="33" spans="1:5" x14ac:dyDescent="0.25">
      <c r="E33" s="2"/>
    </row>
    <row r="34" spans="1:5" x14ac:dyDescent="0.25">
      <c r="A34" t="s">
        <v>188</v>
      </c>
      <c r="B34" s="34" t="s">
        <v>118</v>
      </c>
    </row>
    <row r="35" spans="1:5" x14ac:dyDescent="0.25">
      <c r="A35" t="s">
        <v>189</v>
      </c>
      <c r="B35" s="34" t="s">
        <v>118</v>
      </c>
    </row>
    <row r="36" spans="1:5" ht="30" customHeight="1" x14ac:dyDescent="0.25">
      <c r="A36" s="47" t="s">
        <v>190</v>
      </c>
      <c r="B36" s="34" t="s">
        <v>118</v>
      </c>
    </row>
    <row r="37" spans="1:5" ht="30" customHeight="1" x14ac:dyDescent="0.25">
      <c r="A37" s="47" t="s">
        <v>191</v>
      </c>
      <c r="B37" s="49">
        <v>9425.5590691999987</v>
      </c>
    </row>
    <row r="38" spans="1:5" ht="45" customHeight="1" x14ac:dyDescent="0.25">
      <c r="A38" s="47" t="s">
        <v>2825</v>
      </c>
      <c r="B38" s="34" t="s">
        <v>118</v>
      </c>
    </row>
    <row r="39" spans="1:5" ht="30" customHeight="1" x14ac:dyDescent="0.25">
      <c r="A39" s="47" t="s">
        <v>2826</v>
      </c>
      <c r="B39" s="34" t="s">
        <v>118</v>
      </c>
    </row>
    <row r="40" spans="1:5" ht="30" customHeight="1" x14ac:dyDescent="0.25">
      <c r="A40" s="47" t="s">
        <v>2827</v>
      </c>
      <c r="B40" s="34" t="s">
        <v>118</v>
      </c>
    </row>
    <row r="41" spans="1:5" x14ac:dyDescent="0.25">
      <c r="A41" t="s">
        <v>2828</v>
      </c>
      <c r="B41" s="34" t="s">
        <v>118</v>
      </c>
    </row>
    <row r="42" spans="1:5" x14ac:dyDescent="0.25">
      <c r="A42" t="s">
        <v>2829</v>
      </c>
      <c r="B42" s="34" t="s">
        <v>118</v>
      </c>
    </row>
    <row r="44" spans="1:5" ht="69.95" customHeight="1" x14ac:dyDescent="0.25">
      <c r="A44" s="72" t="s">
        <v>207</v>
      </c>
      <c r="B44" s="72" t="s">
        <v>208</v>
      </c>
      <c r="C44" s="72" t="s">
        <v>5</v>
      </c>
      <c r="D44" s="72" t="s">
        <v>6</v>
      </c>
    </row>
    <row r="45" spans="1:5" ht="69.95" customHeight="1" x14ac:dyDescent="0.25">
      <c r="A45" s="72" t="s">
        <v>2899</v>
      </c>
      <c r="B45" s="72"/>
      <c r="C45" s="72" t="s">
        <v>103</v>
      </c>
      <c r="D45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H45"/>
  <sheetViews>
    <sheetView showGridLines="0" workbookViewId="0">
      <pane ySplit="4" topLeftCell="A5" activePane="bottomLeft" state="frozen"/>
      <selection pane="bottomLeft" activeCell="A8" sqref="A8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4" t="s">
        <v>2900</v>
      </c>
      <c r="B1" s="75"/>
      <c r="C1" s="75"/>
      <c r="D1" s="75"/>
      <c r="E1" s="75"/>
      <c r="F1" s="75"/>
      <c r="G1" s="76"/>
      <c r="H1" s="51" t="str">
        <f>HYPERLINK("[EDEL_Portfolio Monthly Notes 31-Dec-2023.xlsx]Index!A1","Index")</f>
        <v>Index</v>
      </c>
    </row>
    <row r="2" spans="1:8" ht="19.5" customHeight="1" x14ac:dyDescent="0.25">
      <c r="A2" s="74" t="s">
        <v>2901</v>
      </c>
      <c r="B2" s="75"/>
      <c r="C2" s="75"/>
      <c r="D2" s="75"/>
      <c r="E2" s="75"/>
      <c r="F2" s="75"/>
      <c r="G2" s="76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2821</v>
      </c>
      <c r="B7" s="30"/>
      <c r="C7" s="30"/>
      <c r="D7" s="13"/>
      <c r="E7" s="14"/>
      <c r="F7" s="15"/>
      <c r="G7" s="15"/>
    </row>
    <row r="8" spans="1:8" x14ac:dyDescent="0.25">
      <c r="A8" s="16" t="s">
        <v>2822</v>
      </c>
      <c r="B8" s="31"/>
      <c r="C8" s="31"/>
      <c r="D8" s="17"/>
      <c r="E8" s="46"/>
      <c r="F8" s="20"/>
      <c r="G8" s="20"/>
    </row>
    <row r="9" spans="1:8" x14ac:dyDescent="0.25">
      <c r="A9" s="12" t="s">
        <v>2902</v>
      </c>
      <c r="B9" s="30" t="s">
        <v>2903</v>
      </c>
      <c r="C9" s="30"/>
      <c r="D9" s="13">
        <v>1086711.29</v>
      </c>
      <c r="E9" s="14">
        <v>212052.55</v>
      </c>
      <c r="F9" s="15">
        <v>1.0024</v>
      </c>
      <c r="G9" s="15"/>
    </row>
    <row r="10" spans="1:8" x14ac:dyDescent="0.25">
      <c r="A10" s="16" t="s">
        <v>126</v>
      </c>
      <c r="B10" s="31"/>
      <c r="C10" s="31"/>
      <c r="D10" s="17"/>
      <c r="E10" s="18">
        <v>212052.55</v>
      </c>
      <c r="F10" s="19">
        <v>1.0024</v>
      </c>
      <c r="G10" s="20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21" t="s">
        <v>158</v>
      </c>
      <c r="B12" s="32"/>
      <c r="C12" s="32"/>
      <c r="D12" s="22"/>
      <c r="E12" s="18">
        <v>212052.55</v>
      </c>
      <c r="F12" s="19">
        <v>1.0024</v>
      </c>
      <c r="G12" s="20"/>
    </row>
    <row r="13" spans="1:8" x14ac:dyDescent="0.25">
      <c r="A13" s="12"/>
      <c r="B13" s="30"/>
      <c r="C13" s="30"/>
      <c r="D13" s="13"/>
      <c r="E13" s="14"/>
      <c r="F13" s="15"/>
      <c r="G13" s="15"/>
    </row>
    <row r="14" spans="1:8" x14ac:dyDescent="0.25">
      <c r="A14" s="16" t="s">
        <v>162</v>
      </c>
      <c r="B14" s="30"/>
      <c r="C14" s="30"/>
      <c r="D14" s="13"/>
      <c r="E14" s="14"/>
      <c r="F14" s="15"/>
      <c r="G14" s="15"/>
    </row>
    <row r="15" spans="1:8" x14ac:dyDescent="0.25">
      <c r="A15" s="12" t="s">
        <v>163</v>
      </c>
      <c r="B15" s="30"/>
      <c r="C15" s="30"/>
      <c r="D15" s="13"/>
      <c r="E15" s="14">
        <v>788.56</v>
      </c>
      <c r="F15" s="15">
        <v>3.7000000000000002E-3</v>
      </c>
      <c r="G15" s="15">
        <v>6.7793000000000006E-2</v>
      </c>
    </row>
    <row r="16" spans="1:8" x14ac:dyDescent="0.25">
      <c r="A16" s="16" t="s">
        <v>126</v>
      </c>
      <c r="B16" s="31"/>
      <c r="C16" s="31"/>
      <c r="D16" s="17"/>
      <c r="E16" s="18">
        <v>788.56</v>
      </c>
      <c r="F16" s="19">
        <v>3.7000000000000002E-3</v>
      </c>
      <c r="G16" s="20"/>
    </row>
    <row r="17" spans="1:7" x14ac:dyDescent="0.25">
      <c r="A17" s="12"/>
      <c r="B17" s="30"/>
      <c r="C17" s="30"/>
      <c r="D17" s="13"/>
      <c r="E17" s="14"/>
      <c r="F17" s="15"/>
      <c r="G17" s="15"/>
    </row>
    <row r="18" spans="1:7" x14ac:dyDescent="0.25">
      <c r="A18" s="21" t="s">
        <v>158</v>
      </c>
      <c r="B18" s="32"/>
      <c r="C18" s="32"/>
      <c r="D18" s="22"/>
      <c r="E18" s="18">
        <v>788.56</v>
      </c>
      <c r="F18" s="19">
        <v>3.7000000000000002E-3</v>
      </c>
      <c r="G18" s="20"/>
    </row>
    <row r="19" spans="1:7" x14ac:dyDescent="0.25">
      <c r="A19" s="12" t="s">
        <v>164</v>
      </c>
      <c r="B19" s="30"/>
      <c r="C19" s="30"/>
      <c r="D19" s="13"/>
      <c r="E19" s="14">
        <v>0.4393881</v>
      </c>
      <c r="F19" s="15">
        <v>1.9999999999999999E-6</v>
      </c>
      <c r="G19" s="15"/>
    </row>
    <row r="20" spans="1:7" x14ac:dyDescent="0.25">
      <c r="A20" s="12" t="s">
        <v>165</v>
      </c>
      <c r="B20" s="30"/>
      <c r="C20" s="30"/>
      <c r="D20" s="13"/>
      <c r="E20" s="23">
        <v>-1289.8793880999999</v>
      </c>
      <c r="F20" s="24">
        <v>-6.1019999999999998E-3</v>
      </c>
      <c r="G20" s="15">
        <v>6.7793000000000006E-2</v>
      </c>
    </row>
    <row r="21" spans="1:7" x14ac:dyDescent="0.25">
      <c r="A21" s="25" t="s">
        <v>166</v>
      </c>
      <c r="B21" s="33"/>
      <c r="C21" s="33"/>
      <c r="D21" s="26"/>
      <c r="E21" s="27">
        <v>211551.67</v>
      </c>
      <c r="F21" s="28">
        <v>1</v>
      </c>
      <c r="G21" s="28"/>
    </row>
    <row r="26" spans="1:7" x14ac:dyDescent="0.25">
      <c r="A26" s="1" t="s">
        <v>169</v>
      </c>
    </row>
    <row r="27" spans="1:7" x14ac:dyDescent="0.25">
      <c r="A27" s="47" t="s">
        <v>170</v>
      </c>
      <c r="B27" s="34" t="s">
        <v>118</v>
      </c>
    </row>
    <row r="28" spans="1:7" x14ac:dyDescent="0.25">
      <c r="A28" t="s">
        <v>171</v>
      </c>
    </row>
    <row r="29" spans="1:7" x14ac:dyDescent="0.25">
      <c r="A29" t="s">
        <v>172</v>
      </c>
      <c r="B29" t="s">
        <v>173</v>
      </c>
      <c r="C29" t="s">
        <v>173</v>
      </c>
    </row>
    <row r="30" spans="1:7" x14ac:dyDescent="0.25">
      <c r="B30" s="48">
        <v>45260</v>
      </c>
      <c r="C30" s="48">
        <v>45289</v>
      </c>
    </row>
    <row r="31" spans="1:7" x14ac:dyDescent="0.25">
      <c r="A31" t="s">
        <v>177</v>
      </c>
      <c r="B31">
        <v>19.814499999999999</v>
      </c>
      <c r="C31">
        <v>21.208600000000001</v>
      </c>
      <c r="E31" s="2"/>
    </row>
    <row r="32" spans="1:7" x14ac:dyDescent="0.25">
      <c r="A32" t="s">
        <v>651</v>
      </c>
      <c r="B32">
        <v>19.0944</v>
      </c>
      <c r="C32">
        <v>20.422599999999999</v>
      </c>
      <c r="E32" s="2"/>
    </row>
    <row r="33" spans="1:5" x14ac:dyDescent="0.25">
      <c r="E33" s="2"/>
    </row>
    <row r="34" spans="1:5" x14ac:dyDescent="0.25">
      <c r="A34" t="s">
        <v>188</v>
      </c>
      <c r="B34" s="34" t="s">
        <v>118</v>
      </c>
    </row>
    <row r="35" spans="1:5" x14ac:dyDescent="0.25">
      <c r="A35" t="s">
        <v>189</v>
      </c>
      <c r="B35" s="34" t="s">
        <v>118</v>
      </c>
    </row>
    <row r="36" spans="1:5" ht="30" customHeight="1" x14ac:dyDescent="0.25">
      <c r="A36" s="47" t="s">
        <v>190</v>
      </c>
      <c r="B36" s="34" t="s">
        <v>118</v>
      </c>
    </row>
    <row r="37" spans="1:5" ht="30" customHeight="1" x14ac:dyDescent="0.25">
      <c r="A37" s="47" t="s">
        <v>191</v>
      </c>
      <c r="B37" s="49">
        <v>212052.55199840001</v>
      </c>
    </row>
    <row r="38" spans="1:5" ht="45" customHeight="1" x14ac:dyDescent="0.25">
      <c r="A38" s="47" t="s">
        <v>2825</v>
      </c>
      <c r="B38" s="34" t="s">
        <v>118</v>
      </c>
    </row>
    <row r="39" spans="1:5" ht="30" customHeight="1" x14ac:dyDescent="0.25">
      <c r="A39" s="47" t="s">
        <v>2826</v>
      </c>
      <c r="B39" s="34" t="s">
        <v>118</v>
      </c>
    </row>
    <row r="40" spans="1:5" ht="30" customHeight="1" x14ac:dyDescent="0.25">
      <c r="A40" s="47" t="s">
        <v>2827</v>
      </c>
      <c r="B40" s="34" t="s">
        <v>118</v>
      </c>
    </row>
    <row r="41" spans="1:5" x14ac:dyDescent="0.25">
      <c r="A41" t="s">
        <v>2828</v>
      </c>
      <c r="B41" s="34" t="s">
        <v>118</v>
      </c>
    </row>
    <row r="42" spans="1:5" x14ac:dyDescent="0.25">
      <c r="A42" t="s">
        <v>2829</v>
      </c>
      <c r="B42" s="34" t="s">
        <v>118</v>
      </c>
    </row>
    <row r="44" spans="1:5" ht="69.95" customHeight="1" x14ac:dyDescent="0.25">
      <c r="A44" s="72" t="s">
        <v>207</v>
      </c>
      <c r="B44" s="72" t="s">
        <v>208</v>
      </c>
      <c r="C44" s="72" t="s">
        <v>5</v>
      </c>
      <c r="D44" s="72" t="s">
        <v>6</v>
      </c>
    </row>
    <row r="45" spans="1:5" ht="69.95" customHeight="1" x14ac:dyDescent="0.25">
      <c r="A45" s="72" t="s">
        <v>2904</v>
      </c>
      <c r="B45" s="72"/>
      <c r="C45" s="72" t="s">
        <v>105</v>
      </c>
      <c r="D45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I48"/>
  <sheetViews>
    <sheetView showGridLines="0" workbookViewId="0">
      <pane ySplit="4" topLeftCell="A5" activePane="bottomLeft" state="frozen"/>
      <selection pane="bottomLeft" activeCell="F15" sqref="F15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4" t="s">
        <v>2905</v>
      </c>
      <c r="B1" s="75"/>
      <c r="C1" s="75"/>
      <c r="D1" s="75"/>
      <c r="E1" s="75"/>
      <c r="F1" s="75"/>
      <c r="G1" s="76"/>
      <c r="H1" s="51" t="str">
        <f>HYPERLINK("[EDEL_Portfolio Monthly Notes 31-Dec-2023.xlsx]Index!A1","Index")</f>
        <v>Index</v>
      </c>
    </row>
    <row r="2" spans="1:8" ht="19.5" customHeight="1" x14ac:dyDescent="0.25">
      <c r="A2" s="74" t="s">
        <v>2906</v>
      </c>
      <c r="B2" s="75"/>
      <c r="C2" s="75"/>
      <c r="D2" s="75"/>
      <c r="E2" s="75"/>
      <c r="F2" s="75"/>
      <c r="G2" s="76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67" t="s">
        <v>158</v>
      </c>
      <c r="B8" s="68"/>
      <c r="C8" s="68"/>
      <c r="D8" s="69"/>
      <c r="E8" s="37">
        <f>+E5</f>
        <v>0</v>
      </c>
      <c r="F8" s="38">
        <f>+F5</f>
        <v>0</v>
      </c>
      <c r="G8" s="15"/>
    </row>
    <row r="9" spans="1:8" x14ac:dyDescent="0.25">
      <c r="A9" s="16"/>
      <c r="B9" s="31"/>
      <c r="C9" s="31"/>
      <c r="D9" s="17"/>
      <c r="E9" s="46"/>
      <c r="F9" s="20"/>
      <c r="G9" s="15"/>
    </row>
    <row r="10" spans="1:8" x14ac:dyDescent="0.25">
      <c r="A10" s="16" t="s">
        <v>2217</v>
      </c>
      <c r="B10" s="31"/>
      <c r="C10" s="31"/>
      <c r="D10" s="17"/>
      <c r="E10" s="46"/>
      <c r="F10" s="20"/>
      <c r="G10" s="15"/>
    </row>
    <row r="11" spans="1:8" x14ac:dyDescent="0.25">
      <c r="A11" s="16" t="s">
        <v>2907</v>
      </c>
      <c r="B11" s="31"/>
      <c r="C11" s="31"/>
      <c r="D11" s="17"/>
      <c r="E11" s="46"/>
      <c r="F11" s="20"/>
      <c r="G11" s="15"/>
    </row>
    <row r="12" spans="1:8" x14ac:dyDescent="0.25">
      <c r="A12" s="12" t="s">
        <v>2219</v>
      </c>
      <c r="B12" s="30" t="s">
        <v>2220</v>
      </c>
      <c r="C12" s="31"/>
      <c r="D12" s="13">
        <v>6503.8991999999998</v>
      </c>
      <c r="E12" s="14">
        <v>4749.0821569</v>
      </c>
      <c r="F12" s="15">
        <f>E12/$E$24</f>
        <v>0.96926967373179729</v>
      </c>
      <c r="G12" s="15"/>
    </row>
    <row r="13" spans="1:8" x14ac:dyDescent="0.25">
      <c r="A13" s="16" t="s">
        <v>126</v>
      </c>
      <c r="B13" s="31"/>
      <c r="C13" s="31"/>
      <c r="D13" s="17"/>
      <c r="E13" s="37">
        <f>SUM(E12)</f>
        <v>4749.0821569</v>
      </c>
      <c r="F13" s="38">
        <f>SUM(F12)</f>
        <v>0.96926967373179729</v>
      </c>
      <c r="G13" s="15"/>
    </row>
    <row r="14" spans="1:8" x14ac:dyDescent="0.25">
      <c r="A14" s="16"/>
      <c r="B14" s="31"/>
      <c r="C14" s="31"/>
      <c r="D14" s="17"/>
      <c r="E14" s="46"/>
      <c r="F14" s="20"/>
      <c r="G14" s="15"/>
    </row>
    <row r="15" spans="1:8" x14ac:dyDescent="0.25">
      <c r="A15" s="67" t="s">
        <v>158</v>
      </c>
      <c r="B15" s="68"/>
      <c r="C15" s="68"/>
      <c r="D15" s="69"/>
      <c r="E15" s="37">
        <f>E13</f>
        <v>4749.0821569</v>
      </c>
      <c r="F15" s="38">
        <f>SUM(F13)</f>
        <v>0.96926967373179729</v>
      </c>
      <c r="G15" s="15"/>
    </row>
    <row r="16" spans="1:8" x14ac:dyDescent="0.25">
      <c r="A16" s="16"/>
      <c r="B16" s="31"/>
      <c r="C16" s="31"/>
      <c r="D16" s="17"/>
      <c r="E16" s="46"/>
      <c r="F16" s="20"/>
      <c r="G16" s="15"/>
    </row>
    <row r="17" spans="1:9" x14ac:dyDescent="0.25">
      <c r="A17" s="16" t="s">
        <v>162</v>
      </c>
      <c r="B17" s="30"/>
      <c r="C17" s="30"/>
      <c r="D17" s="13"/>
      <c r="E17" s="14"/>
      <c r="F17" s="15"/>
      <c r="G17" s="15"/>
    </row>
    <row r="18" spans="1:9" x14ac:dyDescent="0.25">
      <c r="A18" s="12" t="s">
        <v>163</v>
      </c>
      <c r="B18" s="30"/>
      <c r="C18" s="30"/>
      <c r="D18" s="13"/>
      <c r="E18" s="14">
        <v>8</v>
      </c>
      <c r="F18" s="15">
        <v>1.632E-3</v>
      </c>
      <c r="G18" s="15">
        <v>6.7793000000000006E-2</v>
      </c>
      <c r="I18" s="55"/>
    </row>
    <row r="19" spans="1:9" x14ac:dyDescent="0.25">
      <c r="A19" s="16" t="s">
        <v>126</v>
      </c>
      <c r="B19" s="31"/>
      <c r="C19" s="31"/>
      <c r="D19" s="17"/>
      <c r="E19" s="18">
        <v>8</v>
      </c>
      <c r="F19" s="19">
        <v>1.6310000000000001E-3</v>
      </c>
      <c r="G19" s="20"/>
    </row>
    <row r="20" spans="1:9" x14ac:dyDescent="0.25">
      <c r="A20" s="12"/>
      <c r="B20" s="30"/>
      <c r="C20" s="30"/>
      <c r="D20" s="13"/>
      <c r="E20" s="14"/>
      <c r="F20" s="15"/>
      <c r="G20" s="15"/>
    </row>
    <row r="21" spans="1:9" x14ac:dyDescent="0.25">
      <c r="A21" s="21" t="s">
        <v>158</v>
      </c>
      <c r="B21" s="32"/>
      <c r="C21" s="32"/>
      <c r="D21" s="22"/>
      <c r="E21" s="18">
        <v>8</v>
      </c>
      <c r="F21" s="19">
        <v>1.632E-3</v>
      </c>
      <c r="G21" s="20"/>
    </row>
    <row r="22" spans="1:9" x14ac:dyDescent="0.25">
      <c r="A22" s="12" t="s">
        <v>164</v>
      </c>
      <c r="B22" s="30"/>
      <c r="C22" s="30"/>
      <c r="D22" s="13"/>
      <c r="E22" s="14">
        <v>4.4551E-3</v>
      </c>
      <c r="F22" s="15">
        <v>0</v>
      </c>
      <c r="G22" s="15"/>
    </row>
    <row r="23" spans="1:9" x14ac:dyDescent="0.25">
      <c r="A23" s="12" t="s">
        <v>165</v>
      </c>
      <c r="B23" s="30"/>
      <c r="C23" s="30"/>
      <c r="D23" s="13"/>
      <c r="E23" s="14">
        <v>142.56554489999999</v>
      </c>
      <c r="F23" s="15">
        <v>2.9100000000000001E-2</v>
      </c>
      <c r="G23" s="15">
        <v>6.7793000000000006E-2</v>
      </c>
    </row>
    <row r="24" spans="1:9" x14ac:dyDescent="0.25">
      <c r="A24" s="25" t="s">
        <v>166</v>
      </c>
      <c r="B24" s="33"/>
      <c r="C24" s="33"/>
      <c r="D24" s="26"/>
      <c r="E24" s="27">
        <v>4899.6499999999996</v>
      </c>
      <c r="F24" s="28">
        <v>1</v>
      </c>
      <c r="G24" s="28"/>
    </row>
    <row r="26" spans="1:9" x14ac:dyDescent="0.25">
      <c r="E26" s="55"/>
      <c r="F26" s="55"/>
    </row>
    <row r="29" spans="1:9" x14ac:dyDescent="0.25">
      <c r="A29" s="1" t="s">
        <v>169</v>
      </c>
    </row>
    <row r="30" spans="1:9" x14ac:dyDescent="0.25">
      <c r="A30" s="47" t="s">
        <v>170</v>
      </c>
      <c r="B30" s="34" t="s">
        <v>118</v>
      </c>
    </row>
    <row r="31" spans="1:9" x14ac:dyDescent="0.25">
      <c r="A31" t="s">
        <v>171</v>
      </c>
    </row>
    <row r="32" spans="1:9" x14ac:dyDescent="0.25">
      <c r="A32" t="s">
        <v>172</v>
      </c>
      <c r="B32" t="s">
        <v>173</v>
      </c>
      <c r="C32" t="s">
        <v>173</v>
      </c>
    </row>
    <row r="33" spans="1:4" x14ac:dyDescent="0.25">
      <c r="B33" s="48">
        <v>45260</v>
      </c>
      <c r="C33" s="48">
        <v>45259</v>
      </c>
    </row>
    <row r="34" spans="1:4" x14ac:dyDescent="0.25">
      <c r="A34" t="s">
        <v>688</v>
      </c>
      <c r="B34">
        <v>78.109700000000004</v>
      </c>
      <c r="C34">
        <v>75.183499999999995</v>
      </c>
    </row>
    <row r="36" spans="1:4" x14ac:dyDescent="0.25">
      <c r="A36" t="s">
        <v>188</v>
      </c>
      <c r="B36" s="34" t="s">
        <v>118</v>
      </c>
    </row>
    <row r="37" spans="1:4" x14ac:dyDescent="0.25">
      <c r="A37" t="s">
        <v>189</v>
      </c>
      <c r="B37" s="34" t="s">
        <v>118</v>
      </c>
    </row>
    <row r="38" spans="1:4" ht="30" customHeight="1" x14ac:dyDescent="0.25">
      <c r="A38" s="47" t="s">
        <v>190</v>
      </c>
      <c r="B38" s="34" t="s">
        <v>118</v>
      </c>
    </row>
    <row r="39" spans="1:4" ht="30" customHeight="1" x14ac:dyDescent="0.25">
      <c r="A39" s="47" t="s">
        <v>191</v>
      </c>
      <c r="B39" s="34" t="s">
        <v>118</v>
      </c>
    </row>
    <row r="40" spans="1:4" x14ac:dyDescent="0.25">
      <c r="A40" t="s">
        <v>1760</v>
      </c>
      <c r="B40" s="49">
        <v>5.755563730915317E-3</v>
      </c>
    </row>
    <row r="41" spans="1:4" ht="45" customHeight="1" x14ac:dyDescent="0.25">
      <c r="A41" s="47" t="s">
        <v>193</v>
      </c>
      <c r="B41" s="34" t="s">
        <v>118</v>
      </c>
    </row>
    <row r="42" spans="1:4" ht="30" customHeight="1" x14ac:dyDescent="0.25">
      <c r="A42" s="47" t="s">
        <v>194</v>
      </c>
      <c r="B42" s="34" t="s">
        <v>118</v>
      </c>
    </row>
    <row r="43" spans="1:4" ht="30" customHeight="1" x14ac:dyDescent="0.25">
      <c r="A43" s="47" t="s">
        <v>195</v>
      </c>
      <c r="B43" s="49">
        <v>4851.4825799999999</v>
      </c>
    </row>
    <row r="44" spans="1:4" x14ac:dyDescent="0.25">
      <c r="A44" t="s">
        <v>196</v>
      </c>
      <c r="B44" s="34" t="s">
        <v>118</v>
      </c>
    </row>
    <row r="45" spans="1:4" x14ac:dyDescent="0.25">
      <c r="A45" t="s">
        <v>197</v>
      </c>
      <c r="B45" s="34" t="s">
        <v>118</v>
      </c>
    </row>
    <row r="47" spans="1:4" ht="69.95" customHeight="1" x14ac:dyDescent="0.25">
      <c r="A47" s="72" t="s">
        <v>207</v>
      </c>
      <c r="B47" s="72" t="s">
        <v>208</v>
      </c>
      <c r="C47" s="72" t="s">
        <v>5</v>
      </c>
      <c r="D47" s="72" t="s">
        <v>6</v>
      </c>
    </row>
    <row r="48" spans="1:4" ht="69.95" customHeight="1" x14ac:dyDescent="0.25">
      <c r="A48" s="72" t="s">
        <v>2908</v>
      </c>
      <c r="B48" s="72"/>
      <c r="C48" s="72" t="s">
        <v>107</v>
      </c>
      <c r="D48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93"/>
  <sheetViews>
    <sheetView showGridLines="0" workbookViewId="0">
      <pane ySplit="4" topLeftCell="A5" activePane="bottomLeft" state="frozen"/>
      <selection pane="bottomLeft" activeCell="A9" sqref="A9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4" t="s">
        <v>538</v>
      </c>
      <c r="B1" s="75"/>
      <c r="C1" s="75"/>
      <c r="D1" s="75"/>
      <c r="E1" s="75"/>
      <c r="F1" s="75"/>
      <c r="G1" s="76"/>
      <c r="H1" s="51" t="str">
        <f>HYPERLINK("[EDEL_Portfolio Monthly Notes 31-Dec-2023.xlsx]Index!A1","Index")</f>
        <v>Index</v>
      </c>
    </row>
    <row r="2" spans="1:8" ht="19.5" customHeight="1" x14ac:dyDescent="0.25">
      <c r="A2" s="74" t="s">
        <v>539</v>
      </c>
      <c r="B2" s="75"/>
      <c r="C2" s="75"/>
      <c r="D2" s="75"/>
      <c r="E2" s="75"/>
      <c r="F2" s="75"/>
      <c r="G2" s="76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211</v>
      </c>
      <c r="B9" s="30"/>
      <c r="C9" s="30"/>
      <c r="D9" s="13"/>
      <c r="E9" s="14"/>
      <c r="F9" s="15"/>
      <c r="G9" s="15"/>
    </row>
    <row r="10" spans="1:8" x14ac:dyDescent="0.25">
      <c r="A10" s="16" t="s">
        <v>212</v>
      </c>
      <c r="B10" s="30"/>
      <c r="C10" s="30"/>
      <c r="D10" s="13"/>
      <c r="E10" s="14"/>
      <c r="F10" s="15"/>
      <c r="G10" s="15"/>
    </row>
    <row r="11" spans="1:8" x14ac:dyDescent="0.25">
      <c r="A11" s="12" t="s">
        <v>540</v>
      </c>
      <c r="B11" s="30" t="s">
        <v>541</v>
      </c>
      <c r="C11" s="30" t="s">
        <v>218</v>
      </c>
      <c r="D11" s="13">
        <v>157000000</v>
      </c>
      <c r="E11" s="14">
        <v>149556.47</v>
      </c>
      <c r="F11" s="15">
        <v>0.14080000000000001</v>
      </c>
      <c r="G11" s="15">
        <v>7.7130000000000004E-2</v>
      </c>
    </row>
    <row r="12" spans="1:8" x14ac:dyDescent="0.25">
      <c r="A12" s="12" t="s">
        <v>542</v>
      </c>
      <c r="B12" s="30" t="s">
        <v>543</v>
      </c>
      <c r="C12" s="30" t="s">
        <v>218</v>
      </c>
      <c r="D12" s="13">
        <v>127500000</v>
      </c>
      <c r="E12" s="14">
        <v>121783.54</v>
      </c>
      <c r="F12" s="15">
        <v>0.1147</v>
      </c>
      <c r="G12" s="15">
        <v>7.6749999999999999E-2</v>
      </c>
    </row>
    <row r="13" spans="1:8" x14ac:dyDescent="0.25">
      <c r="A13" s="12" t="s">
        <v>544</v>
      </c>
      <c r="B13" s="30" t="s">
        <v>545</v>
      </c>
      <c r="C13" s="30" t="s">
        <v>218</v>
      </c>
      <c r="D13" s="13">
        <v>87500000</v>
      </c>
      <c r="E13" s="14">
        <v>83217.05</v>
      </c>
      <c r="F13" s="15">
        <v>7.8399999999999997E-2</v>
      </c>
      <c r="G13" s="15">
        <v>7.5600000000000001E-2</v>
      </c>
    </row>
    <row r="14" spans="1:8" x14ac:dyDescent="0.25">
      <c r="A14" s="12" t="s">
        <v>546</v>
      </c>
      <c r="B14" s="30" t="s">
        <v>547</v>
      </c>
      <c r="C14" s="30" t="s">
        <v>215</v>
      </c>
      <c r="D14" s="13">
        <v>83700000</v>
      </c>
      <c r="E14" s="14">
        <v>82527.360000000001</v>
      </c>
      <c r="F14" s="15">
        <v>7.7700000000000005E-2</v>
      </c>
      <c r="G14" s="15">
        <v>7.7200000000000005E-2</v>
      </c>
    </row>
    <row r="15" spans="1:8" x14ac:dyDescent="0.25">
      <c r="A15" s="12" t="s">
        <v>548</v>
      </c>
      <c r="B15" s="30" t="s">
        <v>549</v>
      </c>
      <c r="C15" s="30" t="s">
        <v>218</v>
      </c>
      <c r="D15" s="13">
        <v>82000000</v>
      </c>
      <c r="E15" s="14">
        <v>78531.070000000007</v>
      </c>
      <c r="F15" s="15">
        <v>7.3999999999999996E-2</v>
      </c>
      <c r="G15" s="15">
        <v>7.5800000000000006E-2</v>
      </c>
    </row>
    <row r="16" spans="1:8" x14ac:dyDescent="0.25">
      <c r="A16" s="12" t="s">
        <v>550</v>
      </c>
      <c r="B16" s="30" t="s">
        <v>551</v>
      </c>
      <c r="C16" s="30" t="s">
        <v>218</v>
      </c>
      <c r="D16" s="13">
        <v>75000000</v>
      </c>
      <c r="E16" s="14">
        <v>71629.88</v>
      </c>
      <c r="F16" s="15">
        <v>6.7500000000000004E-2</v>
      </c>
      <c r="G16" s="15">
        <v>7.6200000000000004E-2</v>
      </c>
    </row>
    <row r="17" spans="1:7" x14ac:dyDescent="0.25">
      <c r="A17" s="12" t="s">
        <v>552</v>
      </c>
      <c r="B17" s="30" t="s">
        <v>553</v>
      </c>
      <c r="C17" s="30" t="s">
        <v>218</v>
      </c>
      <c r="D17" s="13">
        <v>50500000</v>
      </c>
      <c r="E17" s="14">
        <v>50962.53</v>
      </c>
      <c r="F17" s="15">
        <v>4.8000000000000001E-2</v>
      </c>
      <c r="G17" s="15">
        <v>7.6286999999999994E-2</v>
      </c>
    </row>
    <row r="18" spans="1:7" x14ac:dyDescent="0.25">
      <c r="A18" s="12" t="s">
        <v>554</v>
      </c>
      <c r="B18" s="30" t="s">
        <v>555</v>
      </c>
      <c r="C18" s="30" t="s">
        <v>218</v>
      </c>
      <c r="D18" s="13">
        <v>50000000</v>
      </c>
      <c r="E18" s="14">
        <v>47483.5</v>
      </c>
      <c r="F18" s="15">
        <v>4.4699999999999997E-2</v>
      </c>
      <c r="G18" s="15">
        <v>7.6849000000000001E-2</v>
      </c>
    </row>
    <row r="19" spans="1:7" x14ac:dyDescent="0.25">
      <c r="A19" s="12" t="s">
        <v>556</v>
      </c>
      <c r="B19" s="30" t="s">
        <v>557</v>
      </c>
      <c r="C19" s="30" t="s">
        <v>218</v>
      </c>
      <c r="D19" s="13">
        <v>39500000</v>
      </c>
      <c r="E19" s="14">
        <v>40061.370000000003</v>
      </c>
      <c r="F19" s="15">
        <v>3.7699999999999997E-2</v>
      </c>
      <c r="G19" s="15">
        <v>7.5649999999999995E-2</v>
      </c>
    </row>
    <row r="20" spans="1:7" x14ac:dyDescent="0.25">
      <c r="A20" s="12" t="s">
        <v>558</v>
      </c>
      <c r="B20" s="30" t="s">
        <v>559</v>
      </c>
      <c r="C20" s="30" t="s">
        <v>218</v>
      </c>
      <c r="D20" s="13">
        <v>38000000</v>
      </c>
      <c r="E20" s="14">
        <v>36192.53</v>
      </c>
      <c r="F20" s="15">
        <v>3.4099999999999998E-2</v>
      </c>
      <c r="G20" s="15">
        <v>7.6499999999999999E-2</v>
      </c>
    </row>
    <row r="21" spans="1:7" x14ac:dyDescent="0.25">
      <c r="A21" s="12" t="s">
        <v>560</v>
      </c>
      <c r="B21" s="30" t="s">
        <v>561</v>
      </c>
      <c r="C21" s="30" t="s">
        <v>218</v>
      </c>
      <c r="D21" s="13">
        <v>28000000</v>
      </c>
      <c r="E21" s="14">
        <v>26872.83</v>
      </c>
      <c r="F21" s="15">
        <v>2.53E-2</v>
      </c>
      <c r="G21" s="15">
        <v>7.6300000000000007E-2</v>
      </c>
    </row>
    <row r="22" spans="1:7" x14ac:dyDescent="0.25">
      <c r="A22" s="12" t="s">
        <v>562</v>
      </c>
      <c r="B22" s="30" t="s">
        <v>563</v>
      </c>
      <c r="C22" s="30" t="s">
        <v>218</v>
      </c>
      <c r="D22" s="13">
        <v>25000000</v>
      </c>
      <c r="E22" s="14">
        <v>25203.23</v>
      </c>
      <c r="F22" s="15">
        <v>2.3699999999999999E-2</v>
      </c>
      <c r="G22" s="15">
        <v>7.6749999999999999E-2</v>
      </c>
    </row>
    <row r="23" spans="1:7" x14ac:dyDescent="0.25">
      <c r="A23" s="12" t="s">
        <v>564</v>
      </c>
      <c r="B23" s="30" t="s">
        <v>565</v>
      </c>
      <c r="C23" s="30" t="s">
        <v>218</v>
      </c>
      <c r="D23" s="13">
        <v>14000000</v>
      </c>
      <c r="E23" s="14">
        <v>13418.47</v>
      </c>
      <c r="F23" s="15">
        <v>1.26E-2</v>
      </c>
      <c r="G23" s="15">
        <v>7.6300000000000007E-2</v>
      </c>
    </row>
    <row r="24" spans="1:7" x14ac:dyDescent="0.25">
      <c r="A24" s="12" t="s">
        <v>566</v>
      </c>
      <c r="B24" s="30" t="s">
        <v>567</v>
      </c>
      <c r="C24" s="30" t="s">
        <v>218</v>
      </c>
      <c r="D24" s="13">
        <v>10000000</v>
      </c>
      <c r="E24" s="14">
        <v>9815.9</v>
      </c>
      <c r="F24" s="15">
        <v>9.1999999999999998E-3</v>
      </c>
      <c r="G24" s="15">
        <v>7.6950000000000005E-2</v>
      </c>
    </row>
    <row r="25" spans="1:7" x14ac:dyDescent="0.25">
      <c r="A25" s="12" t="s">
        <v>568</v>
      </c>
      <c r="B25" s="30" t="s">
        <v>569</v>
      </c>
      <c r="C25" s="30" t="s">
        <v>218</v>
      </c>
      <c r="D25" s="13">
        <v>8500000</v>
      </c>
      <c r="E25" s="14">
        <v>8080.43</v>
      </c>
      <c r="F25" s="15">
        <v>7.6E-3</v>
      </c>
      <c r="G25" s="15">
        <v>7.5499999999999998E-2</v>
      </c>
    </row>
    <row r="26" spans="1:7" x14ac:dyDescent="0.25">
      <c r="A26" s="12" t="s">
        <v>570</v>
      </c>
      <c r="B26" s="30" t="s">
        <v>571</v>
      </c>
      <c r="C26" s="30" t="s">
        <v>218</v>
      </c>
      <c r="D26" s="13">
        <v>6500000</v>
      </c>
      <c r="E26" s="14">
        <v>6680.28</v>
      </c>
      <c r="F26" s="15">
        <v>6.3E-3</v>
      </c>
      <c r="G26" s="15">
        <v>7.5999999999999998E-2</v>
      </c>
    </row>
    <row r="27" spans="1:7" x14ac:dyDescent="0.25">
      <c r="A27" s="12" t="s">
        <v>572</v>
      </c>
      <c r="B27" s="30" t="s">
        <v>573</v>
      </c>
      <c r="C27" s="30" t="s">
        <v>218</v>
      </c>
      <c r="D27" s="13">
        <v>6000000</v>
      </c>
      <c r="E27" s="14">
        <v>6211.85</v>
      </c>
      <c r="F27" s="15">
        <v>5.7999999999999996E-3</v>
      </c>
      <c r="G27" s="15">
        <v>7.5999999999999998E-2</v>
      </c>
    </row>
    <row r="28" spans="1:7" x14ac:dyDescent="0.25">
      <c r="A28" s="12" t="s">
        <v>574</v>
      </c>
      <c r="B28" s="30" t="s">
        <v>575</v>
      </c>
      <c r="C28" s="30" t="s">
        <v>218</v>
      </c>
      <c r="D28" s="13">
        <v>5500000</v>
      </c>
      <c r="E28" s="14">
        <v>5663.05</v>
      </c>
      <c r="F28" s="15">
        <v>5.3E-3</v>
      </c>
      <c r="G28" s="15">
        <v>7.5499999999999998E-2</v>
      </c>
    </row>
    <row r="29" spans="1:7" x14ac:dyDescent="0.25">
      <c r="A29" s="12" t="s">
        <v>576</v>
      </c>
      <c r="B29" s="30" t="s">
        <v>577</v>
      </c>
      <c r="C29" s="30" t="s">
        <v>218</v>
      </c>
      <c r="D29" s="13">
        <v>4500000</v>
      </c>
      <c r="E29" s="14">
        <v>4624.62</v>
      </c>
      <c r="F29" s="15">
        <v>4.4000000000000003E-3</v>
      </c>
      <c r="G29" s="15">
        <v>7.5999999999999998E-2</v>
      </c>
    </row>
    <row r="30" spans="1:7" x14ac:dyDescent="0.25">
      <c r="A30" s="12" t="s">
        <v>578</v>
      </c>
      <c r="B30" s="30" t="s">
        <v>579</v>
      </c>
      <c r="C30" s="30" t="s">
        <v>218</v>
      </c>
      <c r="D30" s="13">
        <v>3500000</v>
      </c>
      <c r="E30" s="14">
        <v>3447.68</v>
      </c>
      <c r="F30" s="15">
        <v>3.2000000000000002E-3</v>
      </c>
      <c r="G30" s="15">
        <v>7.6950000000000005E-2</v>
      </c>
    </row>
    <row r="31" spans="1:7" x14ac:dyDescent="0.25">
      <c r="A31" s="12" t="s">
        <v>580</v>
      </c>
      <c r="B31" s="30" t="s">
        <v>581</v>
      </c>
      <c r="C31" s="30" t="s">
        <v>218</v>
      </c>
      <c r="D31" s="13">
        <v>1200000</v>
      </c>
      <c r="E31" s="14">
        <v>1195.25</v>
      </c>
      <c r="F31" s="15">
        <v>1.1000000000000001E-3</v>
      </c>
      <c r="G31" s="15">
        <v>7.6100000000000001E-2</v>
      </c>
    </row>
    <row r="32" spans="1:7" x14ac:dyDescent="0.25">
      <c r="A32" s="12" t="s">
        <v>582</v>
      </c>
      <c r="B32" s="30" t="s">
        <v>583</v>
      </c>
      <c r="C32" s="30" t="s">
        <v>215</v>
      </c>
      <c r="D32" s="13">
        <v>1000000</v>
      </c>
      <c r="E32" s="14">
        <v>1032.24</v>
      </c>
      <c r="F32" s="15">
        <v>1E-3</v>
      </c>
      <c r="G32" s="15">
        <v>7.6450000000000004E-2</v>
      </c>
    </row>
    <row r="33" spans="1:7" x14ac:dyDescent="0.25">
      <c r="A33" s="12" t="s">
        <v>584</v>
      </c>
      <c r="B33" s="30" t="s">
        <v>585</v>
      </c>
      <c r="C33" s="30" t="s">
        <v>218</v>
      </c>
      <c r="D33" s="13">
        <v>1000000</v>
      </c>
      <c r="E33" s="14">
        <v>996.2</v>
      </c>
      <c r="F33" s="15">
        <v>8.9999999999999998E-4</v>
      </c>
      <c r="G33" s="15">
        <v>7.5499999999999998E-2</v>
      </c>
    </row>
    <row r="34" spans="1:7" x14ac:dyDescent="0.25">
      <c r="A34" s="12" t="s">
        <v>586</v>
      </c>
      <c r="B34" s="30" t="s">
        <v>587</v>
      </c>
      <c r="C34" s="30" t="s">
        <v>218</v>
      </c>
      <c r="D34" s="13">
        <v>1000000</v>
      </c>
      <c r="E34" s="14">
        <v>966.24</v>
      </c>
      <c r="F34" s="15">
        <v>8.9999999999999998E-4</v>
      </c>
      <c r="G34" s="15">
        <v>7.5999999999999998E-2</v>
      </c>
    </row>
    <row r="35" spans="1:7" x14ac:dyDescent="0.25">
      <c r="A35" s="12" t="s">
        <v>588</v>
      </c>
      <c r="B35" s="30" t="s">
        <v>589</v>
      </c>
      <c r="C35" s="30" t="s">
        <v>218</v>
      </c>
      <c r="D35" s="13">
        <v>500000</v>
      </c>
      <c r="E35" s="14">
        <v>493.73</v>
      </c>
      <c r="F35" s="15">
        <v>5.0000000000000001E-4</v>
      </c>
      <c r="G35" s="15">
        <v>7.5999999999999998E-2</v>
      </c>
    </row>
    <row r="36" spans="1:7" x14ac:dyDescent="0.25">
      <c r="A36" s="16" t="s">
        <v>126</v>
      </c>
      <c r="B36" s="31"/>
      <c r="C36" s="31"/>
      <c r="D36" s="17"/>
      <c r="E36" s="18">
        <v>876647.3</v>
      </c>
      <c r="F36" s="19">
        <v>0.82540000000000002</v>
      </c>
      <c r="G36" s="20"/>
    </row>
    <row r="37" spans="1:7" x14ac:dyDescent="0.25">
      <c r="A37" s="12"/>
      <c r="B37" s="30"/>
      <c r="C37" s="30"/>
      <c r="D37" s="13"/>
      <c r="E37" s="14"/>
      <c r="F37" s="15"/>
      <c r="G37" s="15"/>
    </row>
    <row r="38" spans="1:7" x14ac:dyDescent="0.25">
      <c r="A38" s="16" t="s">
        <v>296</v>
      </c>
      <c r="B38" s="30"/>
      <c r="C38" s="30"/>
      <c r="D38" s="13"/>
      <c r="E38" s="14"/>
      <c r="F38" s="15"/>
      <c r="G38" s="15"/>
    </row>
    <row r="39" spans="1:7" x14ac:dyDescent="0.25">
      <c r="A39" s="12" t="s">
        <v>590</v>
      </c>
      <c r="B39" s="30" t="s">
        <v>591</v>
      </c>
      <c r="C39" s="30" t="s">
        <v>123</v>
      </c>
      <c r="D39" s="13">
        <v>144500000</v>
      </c>
      <c r="E39" s="14">
        <v>138643.70000000001</v>
      </c>
      <c r="F39" s="15">
        <v>0.13059999999999999</v>
      </c>
      <c r="G39" s="15">
        <v>7.3420323600000004E-2</v>
      </c>
    </row>
    <row r="40" spans="1:7" x14ac:dyDescent="0.25">
      <c r="A40" s="16" t="s">
        <v>126</v>
      </c>
      <c r="B40" s="31"/>
      <c r="C40" s="31"/>
      <c r="D40" s="17"/>
      <c r="E40" s="18">
        <v>138643.70000000001</v>
      </c>
      <c r="F40" s="19">
        <v>0.13059999999999999</v>
      </c>
      <c r="G40" s="20"/>
    </row>
    <row r="41" spans="1:7" x14ac:dyDescent="0.25">
      <c r="A41" s="12"/>
      <c r="B41" s="30"/>
      <c r="C41" s="30"/>
      <c r="D41" s="13"/>
      <c r="E41" s="14"/>
      <c r="F41" s="15"/>
      <c r="G41" s="15"/>
    </row>
    <row r="42" spans="1:7" x14ac:dyDescent="0.25">
      <c r="A42" s="16" t="s">
        <v>299</v>
      </c>
      <c r="B42" s="30"/>
      <c r="C42" s="30"/>
      <c r="D42" s="13"/>
      <c r="E42" s="14"/>
      <c r="F42" s="15"/>
      <c r="G42" s="15"/>
    </row>
    <row r="43" spans="1:7" x14ac:dyDescent="0.25">
      <c r="A43" s="16" t="s">
        <v>126</v>
      </c>
      <c r="B43" s="30"/>
      <c r="C43" s="30"/>
      <c r="D43" s="13"/>
      <c r="E43" s="35" t="s">
        <v>118</v>
      </c>
      <c r="F43" s="36" t="s">
        <v>118</v>
      </c>
      <c r="G43" s="15"/>
    </row>
    <row r="44" spans="1:7" x14ac:dyDescent="0.25">
      <c r="A44" s="12"/>
      <c r="B44" s="30"/>
      <c r="C44" s="30"/>
      <c r="D44" s="13"/>
      <c r="E44" s="14"/>
      <c r="F44" s="15"/>
      <c r="G44" s="15"/>
    </row>
    <row r="45" spans="1:7" x14ac:dyDescent="0.25">
      <c r="A45" s="16" t="s">
        <v>300</v>
      </c>
      <c r="B45" s="30"/>
      <c r="C45" s="30"/>
      <c r="D45" s="13"/>
      <c r="E45" s="14"/>
      <c r="F45" s="15"/>
      <c r="G45" s="15"/>
    </row>
    <row r="46" spans="1:7" x14ac:dyDescent="0.25">
      <c r="A46" s="16" t="s">
        <v>126</v>
      </c>
      <c r="B46" s="30"/>
      <c r="C46" s="30"/>
      <c r="D46" s="13"/>
      <c r="E46" s="35" t="s">
        <v>118</v>
      </c>
      <c r="F46" s="36" t="s">
        <v>118</v>
      </c>
      <c r="G46" s="15"/>
    </row>
    <row r="47" spans="1:7" x14ac:dyDescent="0.25">
      <c r="A47" s="12"/>
      <c r="B47" s="30"/>
      <c r="C47" s="30"/>
      <c r="D47" s="13"/>
      <c r="E47" s="14"/>
      <c r="F47" s="15"/>
      <c r="G47" s="15"/>
    </row>
    <row r="48" spans="1:7" x14ac:dyDescent="0.25">
      <c r="A48" s="21" t="s">
        <v>158</v>
      </c>
      <c r="B48" s="32"/>
      <c r="C48" s="32"/>
      <c r="D48" s="22"/>
      <c r="E48" s="18">
        <v>1015291</v>
      </c>
      <c r="F48" s="19">
        <v>0.95599999999999996</v>
      </c>
      <c r="G48" s="20"/>
    </row>
    <row r="49" spans="1:7" x14ac:dyDescent="0.25">
      <c r="A49" s="12"/>
      <c r="B49" s="30"/>
      <c r="C49" s="30"/>
      <c r="D49" s="13"/>
      <c r="E49" s="14"/>
      <c r="F49" s="15"/>
      <c r="G49" s="15"/>
    </row>
    <row r="50" spans="1:7" x14ac:dyDescent="0.25">
      <c r="A50" s="12"/>
      <c r="B50" s="30"/>
      <c r="C50" s="30"/>
      <c r="D50" s="13"/>
      <c r="E50" s="14"/>
      <c r="F50" s="15"/>
      <c r="G50" s="15"/>
    </row>
    <row r="51" spans="1:7" x14ac:dyDescent="0.25">
      <c r="A51" s="16" t="s">
        <v>162</v>
      </c>
      <c r="B51" s="30"/>
      <c r="C51" s="30"/>
      <c r="D51" s="13"/>
      <c r="E51" s="14"/>
      <c r="F51" s="15"/>
      <c r="G51" s="15"/>
    </row>
    <row r="52" spans="1:7" x14ac:dyDescent="0.25">
      <c r="A52" s="12" t="s">
        <v>163</v>
      </c>
      <c r="B52" s="30"/>
      <c r="C52" s="30"/>
      <c r="D52" s="13"/>
      <c r="E52" s="14">
        <v>20416.62</v>
      </c>
      <c r="F52" s="15">
        <v>1.9199999999999998E-2</v>
      </c>
      <c r="G52" s="15">
        <v>6.7793000000000006E-2</v>
      </c>
    </row>
    <row r="53" spans="1:7" x14ac:dyDescent="0.25">
      <c r="A53" s="16" t="s">
        <v>126</v>
      </c>
      <c r="B53" s="31"/>
      <c r="C53" s="31"/>
      <c r="D53" s="17"/>
      <c r="E53" s="18">
        <v>20416.62</v>
      </c>
      <c r="F53" s="19">
        <v>1.9199999999999998E-2</v>
      </c>
      <c r="G53" s="20"/>
    </row>
    <row r="54" spans="1:7" x14ac:dyDescent="0.25">
      <c r="A54" s="12"/>
      <c r="B54" s="30"/>
      <c r="C54" s="30"/>
      <c r="D54" s="13"/>
      <c r="E54" s="14"/>
      <c r="F54" s="15"/>
      <c r="G54" s="15"/>
    </row>
    <row r="55" spans="1:7" x14ac:dyDescent="0.25">
      <c r="A55" s="21" t="s">
        <v>158</v>
      </c>
      <c r="B55" s="32"/>
      <c r="C55" s="32"/>
      <c r="D55" s="22"/>
      <c r="E55" s="18">
        <v>20416.62</v>
      </c>
      <c r="F55" s="19">
        <v>1.9199999999999998E-2</v>
      </c>
      <c r="G55" s="20"/>
    </row>
    <row r="56" spans="1:7" x14ac:dyDescent="0.25">
      <c r="A56" s="12" t="s">
        <v>164</v>
      </c>
      <c r="B56" s="30"/>
      <c r="C56" s="30"/>
      <c r="D56" s="13"/>
      <c r="E56" s="14">
        <v>26015.2578927</v>
      </c>
      <c r="F56" s="15">
        <v>2.4499E-2</v>
      </c>
      <c r="G56" s="15"/>
    </row>
    <row r="57" spans="1:7" x14ac:dyDescent="0.25">
      <c r="A57" s="12" t="s">
        <v>165</v>
      </c>
      <c r="B57" s="30"/>
      <c r="C57" s="30"/>
      <c r="D57" s="13"/>
      <c r="E57" s="14">
        <v>144.09210730000001</v>
      </c>
      <c r="F57" s="15">
        <v>3.01E-4</v>
      </c>
      <c r="G57" s="15">
        <v>6.7793000000000006E-2</v>
      </c>
    </row>
    <row r="58" spans="1:7" x14ac:dyDescent="0.25">
      <c r="A58" s="25" t="s">
        <v>166</v>
      </c>
      <c r="B58" s="33"/>
      <c r="C58" s="33"/>
      <c r="D58" s="26"/>
      <c r="E58" s="27">
        <v>1061866.97</v>
      </c>
      <c r="F58" s="28">
        <v>1</v>
      </c>
      <c r="G58" s="28"/>
    </row>
    <row r="60" spans="1:7" x14ac:dyDescent="0.25">
      <c r="A60" s="1" t="s">
        <v>168</v>
      </c>
    </row>
    <row r="63" spans="1:7" x14ac:dyDescent="0.25">
      <c r="A63" s="1" t="s">
        <v>169</v>
      </c>
    </row>
    <row r="64" spans="1:7" x14ac:dyDescent="0.25">
      <c r="A64" s="47" t="s">
        <v>170</v>
      </c>
      <c r="B64" s="34" t="s">
        <v>118</v>
      </c>
    </row>
    <row r="65" spans="1:5" x14ac:dyDescent="0.25">
      <c r="A65" t="s">
        <v>171</v>
      </c>
    </row>
    <row r="66" spans="1:5" x14ac:dyDescent="0.25">
      <c r="A66" t="s">
        <v>303</v>
      </c>
      <c r="B66" t="s">
        <v>173</v>
      </c>
      <c r="C66" t="s">
        <v>173</v>
      </c>
    </row>
    <row r="67" spans="1:5" x14ac:dyDescent="0.25">
      <c r="B67" s="48">
        <v>45260</v>
      </c>
      <c r="C67" s="48">
        <v>45289</v>
      </c>
    </row>
    <row r="68" spans="1:5" x14ac:dyDescent="0.25">
      <c r="A68" t="s">
        <v>304</v>
      </c>
      <c r="B68">
        <v>1096.0059000000001</v>
      </c>
      <c r="C68">
        <v>1104.8324</v>
      </c>
      <c r="E68" s="2"/>
    </row>
    <row r="69" spans="1:5" x14ac:dyDescent="0.25">
      <c r="E69" s="2"/>
    </row>
    <row r="70" spans="1:5" x14ac:dyDescent="0.25">
      <c r="A70" t="s">
        <v>188</v>
      </c>
      <c r="B70" s="34" t="s">
        <v>118</v>
      </c>
    </row>
    <row r="71" spans="1:5" x14ac:dyDescent="0.25">
      <c r="A71" t="s">
        <v>189</v>
      </c>
      <c r="B71" s="34" t="s">
        <v>118</v>
      </c>
    </row>
    <row r="72" spans="1:5" ht="30" customHeight="1" x14ac:dyDescent="0.25">
      <c r="A72" s="47" t="s">
        <v>190</v>
      </c>
      <c r="B72" s="34" t="s">
        <v>118</v>
      </c>
    </row>
    <row r="73" spans="1:5" ht="30" customHeight="1" x14ac:dyDescent="0.25">
      <c r="A73" s="47" t="s">
        <v>191</v>
      </c>
      <c r="B73" s="34" t="s">
        <v>118</v>
      </c>
    </row>
    <row r="74" spans="1:5" x14ac:dyDescent="0.25">
      <c r="A74" t="s">
        <v>192</v>
      </c>
      <c r="B74" s="49">
        <f>+B88</f>
        <v>8.0255684899058242</v>
      </c>
    </row>
    <row r="75" spans="1:5" ht="45" customHeight="1" x14ac:dyDescent="0.25">
      <c r="A75" s="47" t="s">
        <v>193</v>
      </c>
      <c r="B75" s="34" t="s">
        <v>118</v>
      </c>
    </row>
    <row r="76" spans="1:5" ht="30" customHeight="1" x14ac:dyDescent="0.25">
      <c r="A76" s="47" t="s">
        <v>194</v>
      </c>
      <c r="B76" s="34" t="s">
        <v>118</v>
      </c>
    </row>
    <row r="77" spans="1:5" ht="30" customHeight="1" x14ac:dyDescent="0.25">
      <c r="A77" s="47" t="s">
        <v>195</v>
      </c>
      <c r="B77" s="49">
        <v>422958.01466099999</v>
      </c>
    </row>
    <row r="78" spans="1:5" x14ac:dyDescent="0.25">
      <c r="A78" t="s">
        <v>196</v>
      </c>
      <c r="B78" s="34" t="s">
        <v>118</v>
      </c>
    </row>
    <row r="79" spans="1:5" x14ac:dyDescent="0.25">
      <c r="A79" t="s">
        <v>197</v>
      </c>
      <c r="B79" s="34" t="s">
        <v>118</v>
      </c>
    </row>
    <row r="81" spans="1:4" x14ac:dyDescent="0.25">
      <c r="A81" t="s">
        <v>198</v>
      </c>
    </row>
    <row r="82" spans="1:4" ht="30" customHeight="1" x14ac:dyDescent="0.25">
      <c r="A82" s="56" t="s">
        <v>199</v>
      </c>
      <c r="B82" s="57" t="s">
        <v>592</v>
      </c>
    </row>
    <row r="83" spans="1:4" x14ac:dyDescent="0.25">
      <c r="A83" s="56" t="s">
        <v>201</v>
      </c>
      <c r="B83" s="56" t="s">
        <v>306</v>
      </c>
    </row>
    <row r="84" spans="1:4" x14ac:dyDescent="0.25">
      <c r="A84" s="56"/>
      <c r="B84" s="56"/>
    </row>
    <row r="85" spans="1:4" x14ac:dyDescent="0.25">
      <c r="A85" s="56" t="s">
        <v>203</v>
      </c>
      <c r="B85" s="58">
        <v>7.5900234758295326</v>
      </c>
    </row>
    <row r="86" spans="1:4" x14ac:dyDescent="0.25">
      <c r="A86" s="56"/>
      <c r="B86" s="56"/>
    </row>
    <row r="87" spans="1:4" x14ac:dyDescent="0.25">
      <c r="A87" s="56" t="s">
        <v>204</v>
      </c>
      <c r="B87" s="59">
        <v>6.1631999999999998</v>
      </c>
    </row>
    <row r="88" spans="1:4" x14ac:dyDescent="0.25">
      <c r="A88" s="56" t="s">
        <v>205</v>
      </c>
      <c r="B88" s="59">
        <v>8.0255684899058242</v>
      </c>
    </row>
    <row r="89" spans="1:4" x14ac:dyDescent="0.25">
      <c r="A89" s="56"/>
      <c r="B89" s="56"/>
    </row>
    <row r="90" spans="1:4" x14ac:dyDescent="0.25">
      <c r="A90" s="56" t="s">
        <v>206</v>
      </c>
      <c r="B90" s="60">
        <v>45291</v>
      </c>
    </row>
    <row r="92" spans="1:4" ht="69.95" customHeight="1" x14ac:dyDescent="0.25">
      <c r="A92" s="72" t="s">
        <v>207</v>
      </c>
      <c r="B92" s="72" t="s">
        <v>208</v>
      </c>
      <c r="C92" s="72" t="s">
        <v>5</v>
      </c>
      <c r="D92" s="72" t="s">
        <v>6</v>
      </c>
    </row>
    <row r="93" spans="1:4" ht="69.95" customHeight="1" x14ac:dyDescent="0.25">
      <c r="A93" s="72" t="s">
        <v>592</v>
      </c>
      <c r="B93" s="72"/>
      <c r="C93" s="72" t="s">
        <v>18</v>
      </c>
      <c r="D93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88"/>
  <sheetViews>
    <sheetView showGridLines="0" workbookViewId="0">
      <pane ySplit="4" topLeftCell="A5" activePane="bottomLeft" state="frozen"/>
      <selection pane="bottomLeft" activeCell="A9" sqref="A9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4" t="s">
        <v>593</v>
      </c>
      <c r="B1" s="75"/>
      <c r="C1" s="75"/>
      <c r="D1" s="75"/>
      <c r="E1" s="75"/>
      <c r="F1" s="75"/>
      <c r="G1" s="76"/>
      <c r="H1" s="51" t="str">
        <f>HYPERLINK("[EDEL_Portfolio Monthly Notes 31-Dec-2023.xlsx]Index!A1","Index")</f>
        <v>Index</v>
      </c>
    </row>
    <row r="2" spans="1:8" ht="19.5" customHeight="1" x14ac:dyDescent="0.25">
      <c r="A2" s="74" t="s">
        <v>594</v>
      </c>
      <c r="B2" s="75"/>
      <c r="C2" s="75"/>
      <c r="D2" s="75"/>
      <c r="E2" s="75"/>
      <c r="F2" s="75"/>
      <c r="G2" s="76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211</v>
      </c>
      <c r="B9" s="30"/>
      <c r="C9" s="30"/>
      <c r="D9" s="13"/>
      <c r="E9" s="14"/>
      <c r="F9" s="15"/>
      <c r="G9" s="15"/>
    </row>
    <row r="10" spans="1:8" x14ac:dyDescent="0.25">
      <c r="A10" s="16" t="s">
        <v>212</v>
      </c>
      <c r="B10" s="30"/>
      <c r="C10" s="30"/>
      <c r="D10" s="13"/>
      <c r="E10" s="14"/>
      <c r="F10" s="15"/>
      <c r="G10" s="15"/>
    </row>
    <row r="11" spans="1:8" x14ac:dyDescent="0.25">
      <c r="A11" s="12" t="s">
        <v>595</v>
      </c>
      <c r="B11" s="30" t="s">
        <v>596</v>
      </c>
      <c r="C11" s="30" t="s">
        <v>229</v>
      </c>
      <c r="D11" s="13">
        <v>53500000</v>
      </c>
      <c r="E11" s="14">
        <v>53360.79</v>
      </c>
      <c r="F11" s="15">
        <v>9.9299999999999999E-2</v>
      </c>
      <c r="G11" s="15">
        <v>7.5899999999999995E-2</v>
      </c>
    </row>
    <row r="12" spans="1:8" x14ac:dyDescent="0.25">
      <c r="A12" s="12" t="s">
        <v>597</v>
      </c>
      <c r="B12" s="30" t="s">
        <v>598</v>
      </c>
      <c r="C12" s="30" t="s">
        <v>218</v>
      </c>
      <c r="D12" s="13">
        <v>40500000</v>
      </c>
      <c r="E12" s="14">
        <v>40534.019999999997</v>
      </c>
      <c r="F12" s="15">
        <v>7.5399999999999995E-2</v>
      </c>
      <c r="G12" s="15">
        <v>7.5300000000000006E-2</v>
      </c>
    </row>
    <row r="13" spans="1:8" x14ac:dyDescent="0.25">
      <c r="A13" s="12" t="s">
        <v>599</v>
      </c>
      <c r="B13" s="30" t="s">
        <v>600</v>
      </c>
      <c r="C13" s="30" t="s">
        <v>218</v>
      </c>
      <c r="D13" s="13">
        <v>37700000</v>
      </c>
      <c r="E13" s="14">
        <v>37536.080000000002</v>
      </c>
      <c r="F13" s="15">
        <v>6.9900000000000004E-2</v>
      </c>
      <c r="G13" s="15">
        <v>7.6498999999999998E-2</v>
      </c>
    </row>
    <row r="14" spans="1:8" x14ac:dyDescent="0.25">
      <c r="A14" s="12" t="s">
        <v>601</v>
      </c>
      <c r="B14" s="30" t="s">
        <v>602</v>
      </c>
      <c r="C14" s="30" t="s">
        <v>218</v>
      </c>
      <c r="D14" s="13">
        <v>37500000</v>
      </c>
      <c r="E14" s="14">
        <v>37211.29</v>
      </c>
      <c r="F14" s="15">
        <v>6.93E-2</v>
      </c>
      <c r="G14" s="15">
        <v>7.6499999999999999E-2</v>
      </c>
    </row>
    <row r="15" spans="1:8" x14ac:dyDescent="0.25">
      <c r="A15" s="12" t="s">
        <v>603</v>
      </c>
      <c r="B15" s="30" t="s">
        <v>604</v>
      </c>
      <c r="C15" s="30" t="s">
        <v>218</v>
      </c>
      <c r="D15" s="13">
        <v>37000000</v>
      </c>
      <c r="E15" s="14">
        <v>36641.839999999997</v>
      </c>
      <c r="F15" s="15">
        <v>6.8199999999999997E-2</v>
      </c>
      <c r="G15" s="15">
        <v>7.6175000000000007E-2</v>
      </c>
    </row>
    <row r="16" spans="1:8" x14ac:dyDescent="0.25">
      <c r="A16" s="12" t="s">
        <v>605</v>
      </c>
      <c r="B16" s="30" t="s">
        <v>606</v>
      </c>
      <c r="C16" s="30" t="s">
        <v>229</v>
      </c>
      <c r="D16" s="13">
        <v>35000000</v>
      </c>
      <c r="E16" s="14">
        <v>34837.040000000001</v>
      </c>
      <c r="F16" s="15">
        <v>6.4799999999999996E-2</v>
      </c>
      <c r="G16" s="15">
        <v>7.5949000000000003E-2</v>
      </c>
    </row>
    <row r="17" spans="1:7" x14ac:dyDescent="0.25">
      <c r="A17" s="12" t="s">
        <v>607</v>
      </c>
      <c r="B17" s="30" t="s">
        <v>608</v>
      </c>
      <c r="C17" s="30" t="s">
        <v>218</v>
      </c>
      <c r="D17" s="13">
        <v>35000000</v>
      </c>
      <c r="E17" s="14">
        <v>34812.959999999999</v>
      </c>
      <c r="F17" s="15">
        <v>6.4799999999999996E-2</v>
      </c>
      <c r="G17" s="15">
        <v>7.5249999999999997E-2</v>
      </c>
    </row>
    <row r="18" spans="1:7" x14ac:dyDescent="0.25">
      <c r="A18" s="12" t="s">
        <v>609</v>
      </c>
      <c r="B18" s="30" t="s">
        <v>610</v>
      </c>
      <c r="C18" s="30" t="s">
        <v>218</v>
      </c>
      <c r="D18" s="13">
        <v>35000000</v>
      </c>
      <c r="E18" s="14">
        <v>34611.4</v>
      </c>
      <c r="F18" s="15">
        <v>6.4399999999999999E-2</v>
      </c>
      <c r="G18" s="15">
        <v>7.6880000000000004E-2</v>
      </c>
    </row>
    <row r="19" spans="1:7" x14ac:dyDescent="0.25">
      <c r="A19" s="12" t="s">
        <v>611</v>
      </c>
      <c r="B19" s="30" t="s">
        <v>612</v>
      </c>
      <c r="C19" s="30" t="s">
        <v>218</v>
      </c>
      <c r="D19" s="13">
        <v>29500000</v>
      </c>
      <c r="E19" s="14">
        <v>29750.25</v>
      </c>
      <c r="F19" s="15">
        <v>5.5399999999999998E-2</v>
      </c>
      <c r="G19" s="15">
        <v>7.6175000000000007E-2</v>
      </c>
    </row>
    <row r="20" spans="1:7" x14ac:dyDescent="0.25">
      <c r="A20" s="12" t="s">
        <v>540</v>
      </c>
      <c r="B20" s="30" t="s">
        <v>541</v>
      </c>
      <c r="C20" s="30" t="s">
        <v>218</v>
      </c>
      <c r="D20" s="13">
        <v>24000000</v>
      </c>
      <c r="E20" s="14">
        <v>22862.14</v>
      </c>
      <c r="F20" s="15">
        <v>4.2599999999999999E-2</v>
      </c>
      <c r="G20" s="15">
        <v>7.7130000000000004E-2</v>
      </c>
    </row>
    <row r="21" spans="1:7" x14ac:dyDescent="0.25">
      <c r="A21" s="12" t="s">
        <v>613</v>
      </c>
      <c r="B21" s="30" t="s">
        <v>614</v>
      </c>
      <c r="C21" s="30" t="s">
        <v>218</v>
      </c>
      <c r="D21" s="13">
        <v>15000000</v>
      </c>
      <c r="E21" s="14">
        <v>15285.56</v>
      </c>
      <c r="F21" s="15">
        <v>2.8500000000000001E-2</v>
      </c>
      <c r="G21" s="15">
        <v>7.5800000000000006E-2</v>
      </c>
    </row>
    <row r="22" spans="1:7" x14ac:dyDescent="0.25">
      <c r="A22" s="12" t="s">
        <v>615</v>
      </c>
      <c r="B22" s="30" t="s">
        <v>616</v>
      </c>
      <c r="C22" s="30" t="s">
        <v>218</v>
      </c>
      <c r="D22" s="13">
        <v>15000000</v>
      </c>
      <c r="E22" s="14">
        <v>15042.02</v>
      </c>
      <c r="F22" s="15">
        <v>2.8000000000000001E-2</v>
      </c>
      <c r="G22" s="15">
        <v>7.6498999999999998E-2</v>
      </c>
    </row>
    <row r="23" spans="1:7" x14ac:dyDescent="0.25">
      <c r="A23" s="12" t="s">
        <v>617</v>
      </c>
      <c r="B23" s="30" t="s">
        <v>618</v>
      </c>
      <c r="C23" s="30" t="s">
        <v>218</v>
      </c>
      <c r="D23" s="13">
        <v>15000000</v>
      </c>
      <c r="E23" s="14">
        <v>14998.25</v>
      </c>
      <c r="F23" s="15">
        <v>2.7900000000000001E-2</v>
      </c>
      <c r="G23" s="15">
        <v>7.6880000000000004E-2</v>
      </c>
    </row>
    <row r="24" spans="1:7" x14ac:dyDescent="0.25">
      <c r="A24" s="12" t="s">
        <v>542</v>
      </c>
      <c r="B24" s="30" t="s">
        <v>543</v>
      </c>
      <c r="C24" s="30" t="s">
        <v>218</v>
      </c>
      <c r="D24" s="13">
        <v>12500000</v>
      </c>
      <c r="E24" s="14">
        <v>11939.56</v>
      </c>
      <c r="F24" s="15">
        <v>2.2200000000000001E-2</v>
      </c>
      <c r="G24" s="15">
        <v>7.6749999999999999E-2</v>
      </c>
    </row>
    <row r="25" spans="1:7" x14ac:dyDescent="0.25">
      <c r="A25" s="12" t="s">
        <v>619</v>
      </c>
      <c r="B25" s="30" t="s">
        <v>620</v>
      </c>
      <c r="C25" s="30" t="s">
        <v>218</v>
      </c>
      <c r="D25" s="13">
        <v>10000000</v>
      </c>
      <c r="E25" s="14">
        <v>10104.9</v>
      </c>
      <c r="F25" s="15">
        <v>1.8800000000000001E-2</v>
      </c>
      <c r="G25" s="15">
        <v>7.6498999999999998E-2</v>
      </c>
    </row>
    <row r="26" spans="1:7" x14ac:dyDescent="0.25">
      <c r="A26" s="12" t="s">
        <v>621</v>
      </c>
      <c r="B26" s="30" t="s">
        <v>622</v>
      </c>
      <c r="C26" s="30" t="s">
        <v>218</v>
      </c>
      <c r="D26" s="13">
        <v>9000000</v>
      </c>
      <c r="E26" s="14">
        <v>9015.06</v>
      </c>
      <c r="F26" s="15">
        <v>1.6799999999999999E-2</v>
      </c>
      <c r="G26" s="15">
        <v>7.6200000000000004E-2</v>
      </c>
    </row>
    <row r="27" spans="1:7" x14ac:dyDescent="0.25">
      <c r="A27" s="12" t="s">
        <v>623</v>
      </c>
      <c r="B27" s="30" t="s">
        <v>624</v>
      </c>
      <c r="C27" s="30" t="s">
        <v>218</v>
      </c>
      <c r="D27" s="13">
        <v>8000000</v>
      </c>
      <c r="E27" s="14">
        <v>7935.7</v>
      </c>
      <c r="F27" s="15">
        <v>1.4800000000000001E-2</v>
      </c>
      <c r="G27" s="15">
        <v>7.5600000000000001E-2</v>
      </c>
    </row>
    <row r="28" spans="1:7" x14ac:dyDescent="0.25">
      <c r="A28" s="12" t="s">
        <v>625</v>
      </c>
      <c r="B28" s="30" t="s">
        <v>626</v>
      </c>
      <c r="C28" s="30" t="s">
        <v>218</v>
      </c>
      <c r="D28" s="13">
        <v>3000000</v>
      </c>
      <c r="E28" s="14">
        <v>3176.7</v>
      </c>
      <c r="F28" s="15">
        <v>5.8999999999999999E-3</v>
      </c>
      <c r="G28" s="15">
        <v>7.5800000000000006E-2</v>
      </c>
    </row>
    <row r="29" spans="1:7" x14ac:dyDescent="0.25">
      <c r="A29" s="12" t="s">
        <v>627</v>
      </c>
      <c r="B29" s="30" t="s">
        <v>628</v>
      </c>
      <c r="C29" s="30" t="s">
        <v>218</v>
      </c>
      <c r="D29" s="13">
        <v>1000000</v>
      </c>
      <c r="E29" s="14">
        <v>999.77</v>
      </c>
      <c r="F29" s="15">
        <v>1.9E-3</v>
      </c>
      <c r="G29" s="15">
        <v>7.6850000000000002E-2</v>
      </c>
    </row>
    <row r="30" spans="1:7" x14ac:dyDescent="0.25">
      <c r="A30" s="16" t="s">
        <v>126</v>
      </c>
      <c r="B30" s="31"/>
      <c r="C30" s="31"/>
      <c r="D30" s="17"/>
      <c r="E30" s="18">
        <v>450655.33</v>
      </c>
      <c r="F30" s="19">
        <v>0.83889999999999998</v>
      </c>
      <c r="G30" s="20"/>
    </row>
    <row r="31" spans="1:7" x14ac:dyDescent="0.25">
      <c r="A31" s="12"/>
      <c r="B31" s="30"/>
      <c r="C31" s="30"/>
      <c r="D31" s="13"/>
      <c r="E31" s="14"/>
      <c r="F31" s="15"/>
      <c r="G31" s="15"/>
    </row>
    <row r="32" spans="1:7" x14ac:dyDescent="0.25">
      <c r="A32" s="16" t="s">
        <v>296</v>
      </c>
      <c r="B32" s="30"/>
      <c r="C32" s="30"/>
      <c r="D32" s="13"/>
      <c r="E32" s="14"/>
      <c r="F32" s="15"/>
      <c r="G32" s="15"/>
    </row>
    <row r="33" spans="1:7" x14ac:dyDescent="0.25">
      <c r="A33" s="12" t="s">
        <v>629</v>
      </c>
      <c r="B33" s="30" t="s">
        <v>630</v>
      </c>
      <c r="C33" s="30" t="s">
        <v>123</v>
      </c>
      <c r="D33" s="13">
        <v>61500000</v>
      </c>
      <c r="E33" s="14">
        <v>61677.8</v>
      </c>
      <c r="F33" s="15">
        <v>0.1148</v>
      </c>
      <c r="G33" s="15">
        <v>7.3424467844000002E-2</v>
      </c>
    </row>
    <row r="34" spans="1:7" x14ac:dyDescent="0.25">
      <c r="A34" s="12" t="s">
        <v>631</v>
      </c>
      <c r="B34" s="30" t="s">
        <v>632</v>
      </c>
      <c r="C34" s="30" t="s">
        <v>123</v>
      </c>
      <c r="D34" s="13">
        <v>10500000</v>
      </c>
      <c r="E34" s="14">
        <v>10546.99</v>
      </c>
      <c r="F34" s="15">
        <v>1.9599999999999999E-2</v>
      </c>
      <c r="G34" s="15">
        <v>7.3198618209000005E-2</v>
      </c>
    </row>
    <row r="35" spans="1:7" x14ac:dyDescent="0.25">
      <c r="A35" s="16" t="s">
        <v>126</v>
      </c>
      <c r="B35" s="31"/>
      <c r="C35" s="31"/>
      <c r="D35" s="17"/>
      <c r="E35" s="18">
        <v>72224.789999999994</v>
      </c>
      <c r="F35" s="19">
        <v>0.13439999999999999</v>
      </c>
      <c r="G35" s="20"/>
    </row>
    <row r="36" spans="1:7" x14ac:dyDescent="0.25">
      <c r="A36" s="12"/>
      <c r="B36" s="30"/>
      <c r="C36" s="30"/>
      <c r="D36" s="13"/>
      <c r="E36" s="14"/>
      <c r="F36" s="15"/>
      <c r="G36" s="15"/>
    </row>
    <row r="37" spans="1:7" x14ac:dyDescent="0.25">
      <c r="A37" s="16" t="s">
        <v>299</v>
      </c>
      <c r="B37" s="30"/>
      <c r="C37" s="30"/>
      <c r="D37" s="13"/>
      <c r="E37" s="14"/>
      <c r="F37" s="15"/>
      <c r="G37" s="15"/>
    </row>
    <row r="38" spans="1:7" x14ac:dyDescent="0.25">
      <c r="A38" s="16" t="s">
        <v>126</v>
      </c>
      <c r="B38" s="30"/>
      <c r="C38" s="30"/>
      <c r="D38" s="13"/>
      <c r="E38" s="35" t="s">
        <v>118</v>
      </c>
      <c r="F38" s="36" t="s">
        <v>118</v>
      </c>
      <c r="G38" s="15"/>
    </row>
    <row r="39" spans="1:7" x14ac:dyDescent="0.25">
      <c r="A39" s="12"/>
      <c r="B39" s="30"/>
      <c r="C39" s="30"/>
      <c r="D39" s="13"/>
      <c r="E39" s="14"/>
      <c r="F39" s="15"/>
      <c r="G39" s="15"/>
    </row>
    <row r="40" spans="1:7" x14ac:dyDescent="0.25">
      <c r="A40" s="16" t="s">
        <v>300</v>
      </c>
      <c r="B40" s="30"/>
      <c r="C40" s="30"/>
      <c r="D40" s="13"/>
      <c r="E40" s="14"/>
      <c r="F40" s="15"/>
      <c r="G40" s="15"/>
    </row>
    <row r="41" spans="1:7" x14ac:dyDescent="0.25">
      <c r="A41" s="16" t="s">
        <v>126</v>
      </c>
      <c r="B41" s="30"/>
      <c r="C41" s="30"/>
      <c r="D41" s="13"/>
      <c r="E41" s="35" t="s">
        <v>118</v>
      </c>
      <c r="F41" s="36" t="s">
        <v>118</v>
      </c>
      <c r="G41" s="15"/>
    </row>
    <row r="42" spans="1:7" x14ac:dyDescent="0.25">
      <c r="A42" s="12"/>
      <c r="B42" s="30"/>
      <c r="C42" s="30"/>
      <c r="D42" s="13"/>
      <c r="E42" s="14"/>
      <c r="F42" s="15"/>
      <c r="G42" s="15"/>
    </row>
    <row r="43" spans="1:7" x14ac:dyDescent="0.25">
      <c r="A43" s="21" t="s">
        <v>158</v>
      </c>
      <c r="B43" s="32"/>
      <c r="C43" s="32"/>
      <c r="D43" s="22"/>
      <c r="E43" s="18">
        <v>522880.12</v>
      </c>
      <c r="F43" s="19">
        <v>0.97330000000000005</v>
      </c>
      <c r="G43" s="20"/>
    </row>
    <row r="44" spans="1:7" x14ac:dyDescent="0.25">
      <c r="A44" s="12"/>
      <c r="B44" s="30"/>
      <c r="C44" s="30"/>
      <c r="D44" s="13"/>
      <c r="E44" s="14"/>
      <c r="F44" s="15"/>
      <c r="G44" s="15"/>
    </row>
    <row r="45" spans="1:7" x14ac:dyDescent="0.25">
      <c r="A45" s="12"/>
      <c r="B45" s="30"/>
      <c r="C45" s="30"/>
      <c r="D45" s="13"/>
      <c r="E45" s="14"/>
      <c r="F45" s="15"/>
      <c r="G45" s="15"/>
    </row>
    <row r="46" spans="1:7" x14ac:dyDescent="0.25">
      <c r="A46" s="16" t="s">
        <v>162</v>
      </c>
      <c r="B46" s="30"/>
      <c r="C46" s="30"/>
      <c r="D46" s="13"/>
      <c r="E46" s="14"/>
      <c r="F46" s="15"/>
      <c r="G46" s="15"/>
    </row>
    <row r="47" spans="1:7" x14ac:dyDescent="0.25">
      <c r="A47" s="12" t="s">
        <v>163</v>
      </c>
      <c r="B47" s="30"/>
      <c r="C47" s="30"/>
      <c r="D47" s="13"/>
      <c r="E47" s="14">
        <v>263.85000000000002</v>
      </c>
      <c r="F47" s="15">
        <v>5.0000000000000001E-4</v>
      </c>
      <c r="G47" s="15">
        <v>6.7793000000000006E-2</v>
      </c>
    </row>
    <row r="48" spans="1:7" x14ac:dyDescent="0.25">
      <c r="A48" s="16" t="s">
        <v>126</v>
      </c>
      <c r="B48" s="31"/>
      <c r="C48" s="31"/>
      <c r="D48" s="17"/>
      <c r="E48" s="18">
        <v>263.85000000000002</v>
      </c>
      <c r="F48" s="19">
        <v>5.0000000000000001E-4</v>
      </c>
      <c r="G48" s="20"/>
    </row>
    <row r="49" spans="1:7" x14ac:dyDescent="0.25">
      <c r="A49" s="12"/>
      <c r="B49" s="30"/>
      <c r="C49" s="30"/>
      <c r="D49" s="13"/>
      <c r="E49" s="14"/>
      <c r="F49" s="15"/>
      <c r="G49" s="15"/>
    </row>
    <row r="50" spans="1:7" x14ac:dyDescent="0.25">
      <c r="A50" s="21" t="s">
        <v>158</v>
      </c>
      <c r="B50" s="32"/>
      <c r="C50" s="32"/>
      <c r="D50" s="22"/>
      <c r="E50" s="18">
        <v>263.85000000000002</v>
      </c>
      <c r="F50" s="19">
        <v>5.0000000000000001E-4</v>
      </c>
      <c r="G50" s="20"/>
    </row>
    <row r="51" spans="1:7" x14ac:dyDescent="0.25">
      <c r="A51" s="12" t="s">
        <v>164</v>
      </c>
      <c r="B51" s="30"/>
      <c r="C51" s="30"/>
      <c r="D51" s="13"/>
      <c r="E51" s="14">
        <v>14059.3251967</v>
      </c>
      <c r="F51" s="15">
        <v>2.6169999999999999E-2</v>
      </c>
      <c r="G51" s="15"/>
    </row>
    <row r="52" spans="1:7" x14ac:dyDescent="0.25">
      <c r="A52" s="12" t="s">
        <v>165</v>
      </c>
      <c r="B52" s="30"/>
      <c r="C52" s="30"/>
      <c r="D52" s="13"/>
      <c r="E52" s="14">
        <v>27.2848033</v>
      </c>
      <c r="F52" s="15">
        <v>3.0000000000000001E-5</v>
      </c>
      <c r="G52" s="15">
        <v>6.7793000000000006E-2</v>
      </c>
    </row>
    <row r="53" spans="1:7" x14ac:dyDescent="0.25">
      <c r="A53" s="25" t="s">
        <v>166</v>
      </c>
      <c r="B53" s="33"/>
      <c r="C53" s="33"/>
      <c r="D53" s="26"/>
      <c r="E53" s="27">
        <v>537230.57999999996</v>
      </c>
      <c r="F53" s="28">
        <v>1</v>
      </c>
      <c r="G53" s="28"/>
    </row>
    <row r="55" spans="1:7" x14ac:dyDescent="0.25">
      <c r="A55" s="1" t="s">
        <v>168</v>
      </c>
    </row>
    <row r="58" spans="1:7" x14ac:dyDescent="0.25">
      <c r="A58" s="1" t="s">
        <v>169</v>
      </c>
    </row>
    <row r="59" spans="1:7" x14ac:dyDescent="0.25">
      <c r="A59" s="47" t="s">
        <v>170</v>
      </c>
      <c r="B59" s="34" t="s">
        <v>118</v>
      </c>
    </row>
    <row r="60" spans="1:7" x14ac:dyDescent="0.25">
      <c r="A60" t="s">
        <v>171</v>
      </c>
    </row>
    <row r="61" spans="1:7" x14ac:dyDescent="0.25">
      <c r="A61" t="s">
        <v>303</v>
      </c>
      <c r="B61" t="s">
        <v>173</v>
      </c>
      <c r="C61" t="s">
        <v>173</v>
      </c>
    </row>
    <row r="62" spans="1:7" x14ac:dyDescent="0.25">
      <c r="B62" s="48">
        <v>45260</v>
      </c>
      <c r="C62" s="48">
        <v>45289</v>
      </c>
    </row>
    <row r="63" spans="1:7" x14ac:dyDescent="0.25">
      <c r="A63" t="s">
        <v>304</v>
      </c>
      <c r="B63">
        <v>1064.067</v>
      </c>
      <c r="C63">
        <v>1073.6434999999999</v>
      </c>
      <c r="E63" s="2"/>
    </row>
    <row r="64" spans="1:7" x14ac:dyDescent="0.25">
      <c r="E64" s="2"/>
    </row>
    <row r="65" spans="1:2" x14ac:dyDescent="0.25">
      <c r="A65" t="s">
        <v>188</v>
      </c>
      <c r="B65" s="34" t="s">
        <v>118</v>
      </c>
    </row>
    <row r="66" spans="1:2" x14ac:dyDescent="0.25">
      <c r="A66" t="s">
        <v>189</v>
      </c>
      <c r="B66" s="34" t="s">
        <v>118</v>
      </c>
    </row>
    <row r="67" spans="1:2" ht="30" customHeight="1" x14ac:dyDescent="0.25">
      <c r="A67" s="47" t="s">
        <v>190</v>
      </c>
      <c r="B67" s="34" t="s">
        <v>118</v>
      </c>
    </row>
    <row r="68" spans="1:2" ht="30" customHeight="1" x14ac:dyDescent="0.25">
      <c r="A68" s="47" t="s">
        <v>191</v>
      </c>
      <c r="B68" s="34" t="s">
        <v>118</v>
      </c>
    </row>
    <row r="69" spans="1:2" x14ac:dyDescent="0.25">
      <c r="A69" t="s">
        <v>192</v>
      </c>
      <c r="B69" s="49">
        <f>+B83</f>
        <v>9.0708991871966411</v>
      </c>
    </row>
    <row r="70" spans="1:2" ht="45" customHeight="1" x14ac:dyDescent="0.25">
      <c r="A70" s="47" t="s">
        <v>193</v>
      </c>
      <c r="B70" s="34" t="s">
        <v>118</v>
      </c>
    </row>
    <row r="71" spans="1:2" ht="30" customHeight="1" x14ac:dyDescent="0.25">
      <c r="A71" s="47" t="s">
        <v>194</v>
      </c>
      <c r="B71" s="34" t="s">
        <v>118</v>
      </c>
    </row>
    <row r="72" spans="1:2" ht="30" customHeight="1" x14ac:dyDescent="0.25">
      <c r="A72" s="47" t="s">
        <v>195</v>
      </c>
      <c r="B72" s="49">
        <v>195463.27981139999</v>
      </c>
    </row>
    <row r="73" spans="1:2" x14ac:dyDescent="0.25">
      <c r="A73" t="s">
        <v>196</v>
      </c>
      <c r="B73" s="34" t="s">
        <v>118</v>
      </c>
    </row>
    <row r="74" spans="1:2" x14ac:dyDescent="0.25">
      <c r="A74" t="s">
        <v>197</v>
      </c>
      <c r="B74" s="34" t="s">
        <v>118</v>
      </c>
    </row>
    <row r="76" spans="1:2" x14ac:dyDescent="0.25">
      <c r="A76" t="s">
        <v>198</v>
      </c>
    </row>
    <row r="77" spans="1:2" ht="30" customHeight="1" x14ac:dyDescent="0.25">
      <c r="A77" s="56" t="s">
        <v>199</v>
      </c>
      <c r="B77" s="57" t="s">
        <v>633</v>
      </c>
    </row>
    <row r="78" spans="1:2" x14ac:dyDescent="0.25">
      <c r="A78" s="56" t="s">
        <v>201</v>
      </c>
      <c r="B78" s="56" t="s">
        <v>306</v>
      </c>
    </row>
    <row r="79" spans="1:2" x14ac:dyDescent="0.25">
      <c r="A79" s="56"/>
      <c r="B79" s="56"/>
    </row>
    <row r="80" spans="1:2" x14ac:dyDescent="0.25">
      <c r="A80" s="56" t="s">
        <v>203</v>
      </c>
      <c r="B80" s="58">
        <v>7.5782722183606914</v>
      </c>
    </row>
    <row r="81" spans="1:4" x14ac:dyDescent="0.25">
      <c r="A81" s="56"/>
      <c r="B81" s="56"/>
    </row>
    <row r="82" spans="1:4" x14ac:dyDescent="0.25">
      <c r="A82" s="56" t="s">
        <v>204</v>
      </c>
      <c r="B82" s="59">
        <v>6.6889000000000003</v>
      </c>
    </row>
    <row r="83" spans="1:4" x14ac:dyDescent="0.25">
      <c r="A83" s="56" t="s">
        <v>205</v>
      </c>
      <c r="B83" s="59">
        <v>9.0708991871966411</v>
      </c>
    </row>
    <row r="84" spans="1:4" x14ac:dyDescent="0.25">
      <c r="A84" s="56"/>
      <c r="B84" s="56"/>
    </row>
    <row r="85" spans="1:4" x14ac:dyDescent="0.25">
      <c r="A85" s="56" t="s">
        <v>206</v>
      </c>
      <c r="B85" s="60">
        <v>45291</v>
      </c>
    </row>
    <row r="87" spans="1:4" ht="69.95" customHeight="1" x14ac:dyDescent="0.25">
      <c r="A87" s="72" t="s">
        <v>207</v>
      </c>
      <c r="B87" s="72" t="s">
        <v>208</v>
      </c>
      <c r="C87" s="72" t="s">
        <v>5</v>
      </c>
      <c r="D87" s="72" t="s">
        <v>6</v>
      </c>
    </row>
    <row r="88" spans="1:4" ht="69.95" customHeight="1" x14ac:dyDescent="0.25">
      <c r="A88" s="72" t="s">
        <v>634</v>
      </c>
      <c r="B88" s="72"/>
      <c r="C88" s="72" t="s">
        <v>20</v>
      </c>
      <c r="D88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5"/>
  <sheetViews>
    <sheetView showGridLines="0" workbookViewId="0">
      <pane ySplit="4" topLeftCell="A40" activePane="bottomLeft" state="frozen"/>
      <selection pane="bottomLeft" activeCell="A48" sqref="A48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4" t="s">
        <v>635</v>
      </c>
      <c r="B1" s="75"/>
      <c r="C1" s="75"/>
      <c r="D1" s="75"/>
      <c r="E1" s="75"/>
      <c r="F1" s="75"/>
      <c r="G1" s="76"/>
      <c r="H1" s="51" t="str">
        <f>HYPERLINK("[EDEL_Portfolio Monthly Notes 31-Dec-2023.xlsx]Index!A1","Index")</f>
        <v>Index</v>
      </c>
    </row>
    <row r="2" spans="1:8" ht="19.5" customHeight="1" x14ac:dyDescent="0.25">
      <c r="A2" s="74" t="s">
        <v>636</v>
      </c>
      <c r="B2" s="75"/>
      <c r="C2" s="75"/>
      <c r="D2" s="75"/>
      <c r="E2" s="75"/>
      <c r="F2" s="75"/>
      <c r="G2" s="76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211</v>
      </c>
      <c r="B9" s="30"/>
      <c r="C9" s="30"/>
      <c r="D9" s="13"/>
      <c r="E9" s="14"/>
      <c r="F9" s="15"/>
      <c r="G9" s="15"/>
    </row>
    <row r="10" spans="1:8" x14ac:dyDescent="0.25">
      <c r="A10" s="16" t="s">
        <v>212</v>
      </c>
      <c r="B10" s="30"/>
      <c r="C10" s="30"/>
      <c r="D10" s="13"/>
      <c r="E10" s="14"/>
      <c r="F10" s="15"/>
      <c r="G10" s="15"/>
    </row>
    <row r="11" spans="1:8" x14ac:dyDescent="0.25">
      <c r="A11" s="12" t="s">
        <v>329</v>
      </c>
      <c r="B11" s="30" t="s">
        <v>330</v>
      </c>
      <c r="C11" s="30" t="s">
        <v>331</v>
      </c>
      <c r="D11" s="13">
        <v>3000000</v>
      </c>
      <c r="E11" s="14">
        <v>2968.17</v>
      </c>
      <c r="F11" s="15">
        <v>9.9500000000000005E-2</v>
      </c>
      <c r="G11" s="15">
        <v>7.6337000000000002E-2</v>
      </c>
    </row>
    <row r="12" spans="1:8" x14ac:dyDescent="0.25">
      <c r="A12" s="12" t="s">
        <v>511</v>
      </c>
      <c r="B12" s="30" t="s">
        <v>512</v>
      </c>
      <c r="C12" s="30" t="s">
        <v>229</v>
      </c>
      <c r="D12" s="13">
        <v>2000000</v>
      </c>
      <c r="E12" s="14">
        <v>2076.89</v>
      </c>
      <c r="F12" s="15">
        <v>6.9699999999999998E-2</v>
      </c>
      <c r="G12" s="15">
        <v>7.6466999999999993E-2</v>
      </c>
    </row>
    <row r="13" spans="1:8" x14ac:dyDescent="0.25">
      <c r="A13" s="12" t="s">
        <v>342</v>
      </c>
      <c r="B13" s="30" t="s">
        <v>343</v>
      </c>
      <c r="C13" s="30" t="s">
        <v>218</v>
      </c>
      <c r="D13" s="13">
        <v>2000000</v>
      </c>
      <c r="E13" s="14">
        <v>1986.81</v>
      </c>
      <c r="F13" s="15">
        <v>6.6600000000000006E-2</v>
      </c>
      <c r="G13" s="15">
        <v>7.6249999999999998E-2</v>
      </c>
    </row>
    <row r="14" spans="1:8" x14ac:dyDescent="0.25">
      <c r="A14" s="12" t="s">
        <v>313</v>
      </c>
      <c r="B14" s="30" t="s">
        <v>314</v>
      </c>
      <c r="C14" s="30" t="s">
        <v>218</v>
      </c>
      <c r="D14" s="13">
        <v>1990000</v>
      </c>
      <c r="E14" s="14">
        <v>1937.36</v>
      </c>
      <c r="F14" s="15">
        <v>6.5000000000000002E-2</v>
      </c>
      <c r="G14" s="15">
        <v>7.5700000000000003E-2</v>
      </c>
    </row>
    <row r="15" spans="1:8" x14ac:dyDescent="0.25">
      <c r="A15" s="12" t="s">
        <v>356</v>
      </c>
      <c r="B15" s="30" t="s">
        <v>357</v>
      </c>
      <c r="C15" s="30" t="s">
        <v>218</v>
      </c>
      <c r="D15" s="13">
        <v>1850000</v>
      </c>
      <c r="E15" s="14">
        <v>1936</v>
      </c>
      <c r="F15" s="15">
        <v>6.4899999999999999E-2</v>
      </c>
      <c r="G15" s="15">
        <v>7.7299999999999994E-2</v>
      </c>
    </row>
    <row r="16" spans="1:8" x14ac:dyDescent="0.25">
      <c r="A16" s="12" t="s">
        <v>360</v>
      </c>
      <c r="B16" s="30" t="s">
        <v>361</v>
      </c>
      <c r="C16" s="30" t="s">
        <v>362</v>
      </c>
      <c r="D16" s="13">
        <v>1900000</v>
      </c>
      <c r="E16" s="14">
        <v>1890.39</v>
      </c>
      <c r="F16" s="15">
        <v>6.3399999999999998E-2</v>
      </c>
      <c r="G16" s="15">
        <v>7.7462000000000003E-2</v>
      </c>
    </row>
    <row r="17" spans="1:7" x14ac:dyDescent="0.25">
      <c r="A17" s="12" t="s">
        <v>334</v>
      </c>
      <c r="B17" s="30" t="s">
        <v>335</v>
      </c>
      <c r="C17" s="30" t="s">
        <v>218</v>
      </c>
      <c r="D17" s="13">
        <v>1300000</v>
      </c>
      <c r="E17" s="14">
        <v>1292.53</v>
      </c>
      <c r="F17" s="15">
        <v>4.3299999999999998E-2</v>
      </c>
      <c r="G17" s="15">
        <v>7.6050000000000006E-2</v>
      </c>
    </row>
    <row r="18" spans="1:7" x14ac:dyDescent="0.25">
      <c r="A18" s="12" t="s">
        <v>443</v>
      </c>
      <c r="B18" s="30" t="s">
        <v>444</v>
      </c>
      <c r="C18" s="30" t="s">
        <v>218</v>
      </c>
      <c r="D18" s="13">
        <v>1000000</v>
      </c>
      <c r="E18" s="14">
        <v>1055.17</v>
      </c>
      <c r="F18" s="15">
        <v>3.5400000000000001E-2</v>
      </c>
      <c r="G18" s="15">
        <v>7.6149999999999995E-2</v>
      </c>
    </row>
    <row r="19" spans="1:7" x14ac:dyDescent="0.25">
      <c r="A19" s="12" t="s">
        <v>346</v>
      </c>
      <c r="B19" s="30" t="s">
        <v>347</v>
      </c>
      <c r="C19" s="30" t="s">
        <v>215</v>
      </c>
      <c r="D19" s="13">
        <v>1000000</v>
      </c>
      <c r="E19" s="14">
        <v>1027.58</v>
      </c>
      <c r="F19" s="15">
        <v>3.4500000000000003E-2</v>
      </c>
      <c r="G19" s="15">
        <v>7.6139999999999999E-2</v>
      </c>
    </row>
    <row r="20" spans="1:7" x14ac:dyDescent="0.25">
      <c r="A20" s="12" t="s">
        <v>377</v>
      </c>
      <c r="B20" s="30" t="s">
        <v>378</v>
      </c>
      <c r="C20" s="30" t="s">
        <v>218</v>
      </c>
      <c r="D20" s="13">
        <v>1000000</v>
      </c>
      <c r="E20" s="14">
        <v>1027.33</v>
      </c>
      <c r="F20" s="15">
        <v>3.4500000000000003E-2</v>
      </c>
      <c r="G20" s="15">
        <v>7.6050000000000006E-2</v>
      </c>
    </row>
    <row r="21" spans="1:7" x14ac:dyDescent="0.25">
      <c r="A21" s="12" t="s">
        <v>515</v>
      </c>
      <c r="B21" s="30" t="s">
        <v>516</v>
      </c>
      <c r="C21" s="30" t="s">
        <v>218</v>
      </c>
      <c r="D21" s="13">
        <v>1000000</v>
      </c>
      <c r="E21" s="14">
        <v>1027.29</v>
      </c>
      <c r="F21" s="15">
        <v>3.4500000000000003E-2</v>
      </c>
      <c r="G21" s="15">
        <v>7.6263999999999998E-2</v>
      </c>
    </row>
    <row r="22" spans="1:7" x14ac:dyDescent="0.25">
      <c r="A22" s="12" t="s">
        <v>367</v>
      </c>
      <c r="B22" s="30" t="s">
        <v>368</v>
      </c>
      <c r="C22" s="30" t="s">
        <v>229</v>
      </c>
      <c r="D22" s="13">
        <v>1000000</v>
      </c>
      <c r="E22" s="14">
        <v>1017.1</v>
      </c>
      <c r="F22" s="15">
        <v>3.4099999999999998E-2</v>
      </c>
      <c r="G22" s="15">
        <v>7.6749999999999999E-2</v>
      </c>
    </row>
    <row r="23" spans="1:7" x14ac:dyDescent="0.25">
      <c r="A23" s="12" t="s">
        <v>315</v>
      </c>
      <c r="B23" s="30" t="s">
        <v>316</v>
      </c>
      <c r="C23" s="30" t="s">
        <v>218</v>
      </c>
      <c r="D23" s="13">
        <v>1000000</v>
      </c>
      <c r="E23" s="14">
        <v>986.94</v>
      </c>
      <c r="F23" s="15">
        <v>3.3099999999999997E-2</v>
      </c>
      <c r="G23" s="15">
        <v>7.6768000000000003E-2</v>
      </c>
    </row>
    <row r="24" spans="1:7" x14ac:dyDescent="0.25">
      <c r="A24" s="12" t="s">
        <v>431</v>
      </c>
      <c r="B24" s="30" t="s">
        <v>432</v>
      </c>
      <c r="C24" s="30" t="s">
        <v>218</v>
      </c>
      <c r="D24" s="13">
        <v>1000000</v>
      </c>
      <c r="E24" s="14">
        <v>986.42</v>
      </c>
      <c r="F24" s="15">
        <v>3.3099999999999997E-2</v>
      </c>
      <c r="G24" s="15">
        <v>7.6350000000000001E-2</v>
      </c>
    </row>
    <row r="25" spans="1:7" x14ac:dyDescent="0.25">
      <c r="A25" s="12" t="s">
        <v>327</v>
      </c>
      <c r="B25" s="30" t="s">
        <v>328</v>
      </c>
      <c r="C25" s="30" t="s">
        <v>218</v>
      </c>
      <c r="D25" s="13">
        <v>800000</v>
      </c>
      <c r="E25" s="14">
        <v>790.63</v>
      </c>
      <c r="F25" s="15">
        <v>2.6499999999999999E-2</v>
      </c>
      <c r="G25" s="15">
        <v>7.7380000000000004E-2</v>
      </c>
    </row>
    <row r="26" spans="1:7" x14ac:dyDescent="0.25">
      <c r="A26" s="12" t="s">
        <v>637</v>
      </c>
      <c r="B26" s="30" t="s">
        <v>638</v>
      </c>
      <c r="C26" s="30" t="s">
        <v>362</v>
      </c>
      <c r="D26" s="13">
        <v>500000</v>
      </c>
      <c r="E26" s="14">
        <v>524.61</v>
      </c>
      <c r="F26" s="15">
        <v>1.7600000000000001E-2</v>
      </c>
      <c r="G26" s="15">
        <v>7.7462000000000003E-2</v>
      </c>
    </row>
    <row r="27" spans="1:7" x14ac:dyDescent="0.25">
      <c r="A27" s="12" t="s">
        <v>639</v>
      </c>
      <c r="B27" s="30" t="s">
        <v>640</v>
      </c>
      <c r="C27" s="30" t="s">
        <v>218</v>
      </c>
      <c r="D27" s="13">
        <v>500000</v>
      </c>
      <c r="E27" s="14">
        <v>521.39</v>
      </c>
      <c r="F27" s="15">
        <v>1.7500000000000002E-2</v>
      </c>
      <c r="G27" s="15">
        <v>7.6287999999999995E-2</v>
      </c>
    </row>
    <row r="28" spans="1:7" x14ac:dyDescent="0.25">
      <c r="A28" s="12" t="s">
        <v>641</v>
      </c>
      <c r="B28" s="30" t="s">
        <v>642</v>
      </c>
      <c r="C28" s="30" t="s">
        <v>218</v>
      </c>
      <c r="D28" s="13">
        <v>500000</v>
      </c>
      <c r="E28" s="14">
        <v>514.20000000000005</v>
      </c>
      <c r="F28" s="15">
        <v>1.72E-2</v>
      </c>
      <c r="G28" s="15">
        <v>7.7165999999999998E-2</v>
      </c>
    </row>
    <row r="29" spans="1:7" x14ac:dyDescent="0.25">
      <c r="A29" s="12" t="s">
        <v>325</v>
      </c>
      <c r="B29" s="30" t="s">
        <v>326</v>
      </c>
      <c r="C29" s="30" t="s">
        <v>218</v>
      </c>
      <c r="D29" s="13">
        <v>500000</v>
      </c>
      <c r="E29" s="14">
        <v>501.84</v>
      </c>
      <c r="F29" s="15">
        <v>1.6799999999999999E-2</v>
      </c>
      <c r="G29" s="15">
        <v>7.6050000000000006E-2</v>
      </c>
    </row>
    <row r="30" spans="1:7" x14ac:dyDescent="0.25">
      <c r="A30" s="12" t="s">
        <v>643</v>
      </c>
      <c r="B30" s="30" t="s">
        <v>644</v>
      </c>
      <c r="C30" s="30" t="s">
        <v>218</v>
      </c>
      <c r="D30" s="13">
        <v>120000</v>
      </c>
      <c r="E30" s="14">
        <v>127.78</v>
      </c>
      <c r="F30" s="15">
        <v>4.3E-3</v>
      </c>
      <c r="G30" s="15">
        <v>7.6249999999999998E-2</v>
      </c>
    </row>
    <row r="31" spans="1:7" x14ac:dyDescent="0.25">
      <c r="A31" s="12" t="s">
        <v>645</v>
      </c>
      <c r="B31" s="30" t="s">
        <v>646</v>
      </c>
      <c r="C31" s="30" t="s">
        <v>218</v>
      </c>
      <c r="D31" s="13">
        <v>10000</v>
      </c>
      <c r="E31" s="14">
        <v>10.35</v>
      </c>
      <c r="F31" s="15">
        <v>2.9999999999999997E-4</v>
      </c>
      <c r="G31" s="15">
        <v>7.8548999999999994E-2</v>
      </c>
    </row>
    <row r="32" spans="1:7" x14ac:dyDescent="0.25">
      <c r="A32" s="16" t="s">
        <v>126</v>
      </c>
      <c r="B32" s="31"/>
      <c r="C32" s="31"/>
      <c r="D32" s="17"/>
      <c r="E32" s="18">
        <v>24206.78</v>
      </c>
      <c r="F32" s="19">
        <v>0.81179999999999997</v>
      </c>
      <c r="G32" s="20"/>
    </row>
    <row r="33" spans="1:7" x14ac:dyDescent="0.25">
      <c r="A33" s="12"/>
      <c r="B33" s="30"/>
      <c r="C33" s="30"/>
      <c r="D33" s="13"/>
      <c r="E33" s="14"/>
      <c r="F33" s="15"/>
      <c r="G33" s="15"/>
    </row>
    <row r="34" spans="1:7" x14ac:dyDescent="0.25">
      <c r="A34" s="16" t="s">
        <v>296</v>
      </c>
      <c r="B34" s="30"/>
      <c r="C34" s="30"/>
      <c r="D34" s="13"/>
      <c r="E34" s="14"/>
      <c r="F34" s="15"/>
      <c r="G34" s="15"/>
    </row>
    <row r="35" spans="1:7" x14ac:dyDescent="0.25">
      <c r="A35" s="12" t="s">
        <v>445</v>
      </c>
      <c r="B35" s="30" t="s">
        <v>446</v>
      </c>
      <c r="C35" s="30" t="s">
        <v>123</v>
      </c>
      <c r="D35" s="13">
        <v>4500000</v>
      </c>
      <c r="E35" s="14">
        <v>4493.32</v>
      </c>
      <c r="F35" s="15">
        <v>0.1507</v>
      </c>
      <c r="G35" s="15">
        <v>7.2578172061999999E-2</v>
      </c>
    </row>
    <row r="36" spans="1:7" x14ac:dyDescent="0.25">
      <c r="A36" s="16" t="s">
        <v>126</v>
      </c>
      <c r="B36" s="31"/>
      <c r="C36" s="31"/>
      <c r="D36" s="17"/>
      <c r="E36" s="18">
        <v>4493.32</v>
      </c>
      <c r="F36" s="19">
        <v>0.1507</v>
      </c>
      <c r="G36" s="20"/>
    </row>
    <row r="37" spans="1:7" x14ac:dyDescent="0.25">
      <c r="A37" s="12"/>
      <c r="B37" s="30"/>
      <c r="C37" s="30"/>
      <c r="D37" s="13"/>
      <c r="E37" s="14"/>
      <c r="F37" s="15"/>
      <c r="G37" s="15"/>
    </row>
    <row r="38" spans="1:7" x14ac:dyDescent="0.25">
      <c r="A38" s="16" t="s">
        <v>299</v>
      </c>
      <c r="B38" s="30"/>
      <c r="C38" s="30"/>
      <c r="D38" s="13"/>
      <c r="E38" s="14"/>
      <c r="F38" s="15"/>
      <c r="G38" s="15"/>
    </row>
    <row r="39" spans="1:7" x14ac:dyDescent="0.25">
      <c r="A39" s="16" t="s">
        <v>126</v>
      </c>
      <c r="B39" s="30"/>
      <c r="C39" s="30"/>
      <c r="D39" s="13"/>
      <c r="E39" s="35" t="s">
        <v>118</v>
      </c>
      <c r="F39" s="36" t="s">
        <v>118</v>
      </c>
      <c r="G39" s="15"/>
    </row>
    <row r="40" spans="1:7" x14ac:dyDescent="0.25">
      <c r="A40" s="12"/>
      <c r="B40" s="30"/>
      <c r="C40" s="30"/>
      <c r="D40" s="13"/>
      <c r="E40" s="14"/>
      <c r="F40" s="15"/>
      <c r="G40" s="15"/>
    </row>
    <row r="41" spans="1:7" x14ac:dyDescent="0.25">
      <c r="A41" s="16" t="s">
        <v>300</v>
      </c>
      <c r="B41" s="30"/>
      <c r="C41" s="30"/>
      <c r="D41" s="13"/>
      <c r="E41" s="14"/>
      <c r="F41" s="15"/>
      <c r="G41" s="15"/>
    </row>
    <row r="42" spans="1:7" x14ac:dyDescent="0.25">
      <c r="A42" s="16" t="s">
        <v>126</v>
      </c>
      <c r="B42" s="30"/>
      <c r="C42" s="30"/>
      <c r="D42" s="13"/>
      <c r="E42" s="35" t="s">
        <v>118</v>
      </c>
      <c r="F42" s="36" t="s">
        <v>118</v>
      </c>
      <c r="G42" s="15"/>
    </row>
    <row r="43" spans="1:7" x14ac:dyDescent="0.25">
      <c r="A43" s="12"/>
      <c r="B43" s="30"/>
      <c r="C43" s="30"/>
      <c r="D43" s="13"/>
      <c r="E43" s="14"/>
      <c r="F43" s="15"/>
      <c r="G43" s="15"/>
    </row>
    <row r="44" spans="1:7" x14ac:dyDescent="0.25">
      <c r="A44" s="21" t="s">
        <v>158</v>
      </c>
      <c r="B44" s="32"/>
      <c r="C44" s="32"/>
      <c r="D44" s="22"/>
      <c r="E44" s="18">
        <v>28700.1</v>
      </c>
      <c r="F44" s="19">
        <v>0.96250000000000002</v>
      </c>
      <c r="G44" s="20"/>
    </row>
    <row r="45" spans="1:7" x14ac:dyDescent="0.25">
      <c r="A45" s="12"/>
      <c r="B45" s="30"/>
      <c r="C45" s="30"/>
      <c r="D45" s="13"/>
      <c r="E45" s="14"/>
      <c r="F45" s="15"/>
      <c r="G45" s="15"/>
    </row>
    <row r="46" spans="1:7" x14ac:dyDescent="0.25">
      <c r="A46" s="12"/>
      <c r="B46" s="30"/>
      <c r="C46" s="30"/>
      <c r="D46" s="13"/>
      <c r="E46" s="14"/>
      <c r="F46" s="15"/>
      <c r="G46" s="15"/>
    </row>
    <row r="47" spans="1:7" x14ac:dyDescent="0.25">
      <c r="A47" s="16" t="s">
        <v>159</v>
      </c>
      <c r="B47" s="30"/>
      <c r="C47" s="30"/>
      <c r="D47" s="13"/>
      <c r="E47" s="14"/>
      <c r="F47" s="15"/>
      <c r="G47" s="15"/>
    </row>
    <row r="48" spans="1:7" x14ac:dyDescent="0.25">
      <c r="A48" s="12" t="s">
        <v>160</v>
      </c>
      <c r="B48" s="30" t="s">
        <v>161</v>
      </c>
      <c r="C48" s="30"/>
      <c r="D48" s="13">
        <v>888.45600000000002</v>
      </c>
      <c r="E48" s="14">
        <v>89.59</v>
      </c>
      <c r="F48" s="15">
        <v>3.0000000000000001E-3</v>
      </c>
      <c r="G48" s="15"/>
    </row>
    <row r="49" spans="1:7" x14ac:dyDescent="0.25">
      <c r="A49" s="12"/>
      <c r="B49" s="30"/>
      <c r="C49" s="30"/>
      <c r="D49" s="13"/>
      <c r="E49" s="14"/>
      <c r="F49" s="15"/>
      <c r="G49" s="15"/>
    </row>
    <row r="50" spans="1:7" x14ac:dyDescent="0.25">
      <c r="A50" s="21" t="s">
        <v>158</v>
      </c>
      <c r="B50" s="32"/>
      <c r="C50" s="32"/>
      <c r="D50" s="22"/>
      <c r="E50" s="18">
        <v>89.59</v>
      </c>
      <c r="F50" s="19">
        <v>3.0000000000000001E-3</v>
      </c>
      <c r="G50" s="20"/>
    </row>
    <row r="51" spans="1:7" x14ac:dyDescent="0.25">
      <c r="A51" s="12"/>
      <c r="B51" s="30"/>
      <c r="C51" s="30"/>
      <c r="D51" s="13"/>
      <c r="E51" s="14"/>
      <c r="F51" s="15"/>
      <c r="G51" s="15"/>
    </row>
    <row r="52" spans="1:7" x14ac:dyDescent="0.25">
      <c r="A52" s="16" t="s">
        <v>162</v>
      </c>
      <c r="B52" s="30"/>
      <c r="C52" s="30"/>
      <c r="D52" s="13"/>
      <c r="E52" s="14"/>
      <c r="F52" s="15"/>
      <c r="G52" s="15"/>
    </row>
    <row r="53" spans="1:7" x14ac:dyDescent="0.25">
      <c r="A53" s="12" t="s">
        <v>163</v>
      </c>
      <c r="B53" s="30"/>
      <c r="C53" s="30"/>
      <c r="D53" s="13"/>
      <c r="E53" s="14">
        <v>136.91999999999999</v>
      </c>
      <c r="F53" s="15">
        <v>4.5999999999999999E-3</v>
      </c>
      <c r="G53" s="15">
        <v>6.7793000000000006E-2</v>
      </c>
    </row>
    <row r="54" spans="1:7" x14ac:dyDescent="0.25">
      <c r="A54" s="16" t="s">
        <v>126</v>
      </c>
      <c r="B54" s="31"/>
      <c r="C54" s="31"/>
      <c r="D54" s="17"/>
      <c r="E54" s="18">
        <v>136.91999999999999</v>
      </c>
      <c r="F54" s="19">
        <v>4.5999999999999999E-3</v>
      </c>
      <c r="G54" s="20"/>
    </row>
    <row r="55" spans="1:7" x14ac:dyDescent="0.25">
      <c r="A55" s="12"/>
      <c r="B55" s="30"/>
      <c r="C55" s="30"/>
      <c r="D55" s="13"/>
      <c r="E55" s="14"/>
      <c r="F55" s="15"/>
      <c r="G55" s="15"/>
    </row>
    <row r="56" spans="1:7" x14ac:dyDescent="0.25">
      <c r="A56" s="21" t="s">
        <v>158</v>
      </c>
      <c r="B56" s="32"/>
      <c r="C56" s="32"/>
      <c r="D56" s="22"/>
      <c r="E56" s="18">
        <v>136.91999999999999</v>
      </c>
      <c r="F56" s="19">
        <v>4.5999999999999999E-3</v>
      </c>
      <c r="G56" s="20"/>
    </row>
    <row r="57" spans="1:7" x14ac:dyDescent="0.25">
      <c r="A57" s="12" t="s">
        <v>164</v>
      </c>
      <c r="B57" s="30"/>
      <c r="C57" s="30"/>
      <c r="D57" s="13"/>
      <c r="E57" s="14">
        <v>927.35621179999998</v>
      </c>
      <c r="F57" s="15">
        <v>3.1101E-2</v>
      </c>
      <c r="G57" s="15"/>
    </row>
    <row r="58" spans="1:7" x14ac:dyDescent="0.25">
      <c r="A58" s="12" t="s">
        <v>165</v>
      </c>
      <c r="B58" s="30"/>
      <c r="C58" s="30"/>
      <c r="D58" s="13"/>
      <c r="E58" s="23">
        <v>-37.1262118</v>
      </c>
      <c r="F58" s="24">
        <v>-1.201E-3</v>
      </c>
      <c r="G58" s="15">
        <v>6.7793000000000006E-2</v>
      </c>
    </row>
    <row r="59" spans="1:7" x14ac:dyDescent="0.25">
      <c r="A59" s="25" t="s">
        <v>166</v>
      </c>
      <c r="B59" s="33"/>
      <c r="C59" s="33"/>
      <c r="D59" s="26"/>
      <c r="E59" s="27">
        <v>29816.84</v>
      </c>
      <c r="F59" s="28">
        <v>1</v>
      </c>
      <c r="G59" s="28"/>
    </row>
    <row r="61" spans="1:7" x14ac:dyDescent="0.25">
      <c r="A61" s="1" t="s">
        <v>168</v>
      </c>
    </row>
    <row r="64" spans="1:7" x14ac:dyDescent="0.25">
      <c r="A64" s="1" t="s">
        <v>169</v>
      </c>
    </row>
    <row r="65" spans="1:5" x14ac:dyDescent="0.25">
      <c r="A65" s="47" t="s">
        <v>170</v>
      </c>
      <c r="B65" s="34" t="s">
        <v>118</v>
      </c>
    </row>
    <row r="66" spans="1:5" x14ac:dyDescent="0.25">
      <c r="A66" t="s">
        <v>171</v>
      </c>
    </row>
    <row r="67" spans="1:5" x14ac:dyDescent="0.25">
      <c r="A67" t="s">
        <v>172</v>
      </c>
      <c r="B67" t="s">
        <v>173</v>
      </c>
      <c r="C67" t="s">
        <v>173</v>
      </c>
    </row>
    <row r="68" spans="1:5" x14ac:dyDescent="0.25">
      <c r="B68" s="48">
        <v>45260</v>
      </c>
      <c r="C68" s="48">
        <v>45289</v>
      </c>
    </row>
    <row r="69" spans="1:5" x14ac:dyDescent="0.25">
      <c r="A69" t="s">
        <v>175</v>
      </c>
      <c r="B69" t="s">
        <v>176</v>
      </c>
      <c r="C69" t="s">
        <v>176</v>
      </c>
      <c r="E69" s="2"/>
    </row>
    <row r="70" spans="1:5" x14ac:dyDescent="0.25">
      <c r="A70" t="s">
        <v>647</v>
      </c>
      <c r="B70">
        <v>14.4954</v>
      </c>
      <c r="C70">
        <v>14.497400000000001</v>
      </c>
      <c r="E70" s="2"/>
    </row>
    <row r="71" spans="1:5" x14ac:dyDescent="0.25">
      <c r="A71" t="s">
        <v>177</v>
      </c>
      <c r="B71">
        <v>22.282699999999998</v>
      </c>
      <c r="C71">
        <v>22.441500000000001</v>
      </c>
      <c r="E71" s="2"/>
    </row>
    <row r="72" spans="1:5" x14ac:dyDescent="0.25">
      <c r="A72" t="s">
        <v>178</v>
      </c>
      <c r="B72">
        <v>18.1371</v>
      </c>
      <c r="C72">
        <v>18.266300000000001</v>
      </c>
      <c r="E72" s="2"/>
    </row>
    <row r="73" spans="1:5" x14ac:dyDescent="0.25">
      <c r="A73" t="s">
        <v>648</v>
      </c>
      <c r="B73">
        <v>10.9053</v>
      </c>
      <c r="C73">
        <v>10.914099999999999</v>
      </c>
      <c r="E73" s="2"/>
    </row>
    <row r="74" spans="1:5" x14ac:dyDescent="0.25">
      <c r="A74" t="s">
        <v>649</v>
      </c>
      <c r="B74">
        <v>10.5504</v>
      </c>
      <c r="C74">
        <v>10.557499999999999</v>
      </c>
      <c r="E74" s="2"/>
    </row>
    <row r="75" spans="1:5" x14ac:dyDescent="0.25">
      <c r="A75" t="s">
        <v>186</v>
      </c>
      <c r="B75" t="s">
        <v>176</v>
      </c>
      <c r="C75" t="s">
        <v>176</v>
      </c>
      <c r="E75" s="2"/>
    </row>
    <row r="76" spans="1:5" x14ac:dyDescent="0.25">
      <c r="A76" t="s">
        <v>650</v>
      </c>
      <c r="B76">
        <v>14.113799999999999</v>
      </c>
      <c r="C76">
        <v>14.1158</v>
      </c>
      <c r="E76" s="2"/>
    </row>
    <row r="77" spans="1:5" x14ac:dyDescent="0.25">
      <c r="A77" t="s">
        <v>651</v>
      </c>
      <c r="B77">
        <v>21.6097</v>
      </c>
      <c r="C77">
        <v>21.758299999999998</v>
      </c>
      <c r="E77" s="2"/>
    </row>
    <row r="78" spans="1:5" x14ac:dyDescent="0.25">
      <c r="A78" t="s">
        <v>652</v>
      </c>
      <c r="B78">
        <v>17.485800000000001</v>
      </c>
      <c r="C78">
        <v>17.606000000000002</v>
      </c>
      <c r="E78" s="2"/>
    </row>
    <row r="79" spans="1:5" x14ac:dyDescent="0.25">
      <c r="A79" t="s">
        <v>653</v>
      </c>
      <c r="B79">
        <v>11.1494</v>
      </c>
      <c r="C79">
        <v>11.1568</v>
      </c>
      <c r="E79" s="2"/>
    </row>
    <row r="80" spans="1:5" x14ac:dyDescent="0.25">
      <c r="A80" t="s">
        <v>654</v>
      </c>
      <c r="B80">
        <v>10.1456</v>
      </c>
      <c r="C80">
        <v>10.1524</v>
      </c>
      <c r="E80" s="2"/>
    </row>
    <row r="81" spans="1:5" x14ac:dyDescent="0.25">
      <c r="A81" t="s">
        <v>187</v>
      </c>
      <c r="E81" s="2"/>
    </row>
    <row r="83" spans="1:5" x14ac:dyDescent="0.25">
      <c r="A83" t="s">
        <v>655</v>
      </c>
    </row>
    <row r="85" spans="1:5" x14ac:dyDescent="0.25">
      <c r="A85" s="50" t="s">
        <v>656</v>
      </c>
      <c r="B85" s="50" t="s">
        <v>657</v>
      </c>
      <c r="C85" s="50" t="s">
        <v>658</v>
      </c>
      <c r="D85" s="50" t="s">
        <v>659</v>
      </c>
    </row>
    <row r="86" spans="1:5" x14ac:dyDescent="0.25">
      <c r="A86" s="50" t="s">
        <v>660</v>
      </c>
      <c r="B86" s="50"/>
      <c r="C86" s="50">
        <v>0.1009888</v>
      </c>
      <c r="D86" s="50">
        <v>0.1009888</v>
      </c>
    </row>
    <row r="87" spans="1:5" x14ac:dyDescent="0.25">
      <c r="A87" s="50" t="s">
        <v>661</v>
      </c>
      <c r="B87" s="50"/>
      <c r="C87" s="50">
        <v>6.8872799999999998E-2</v>
      </c>
      <c r="D87" s="50">
        <v>6.8872799999999998E-2</v>
      </c>
    </row>
    <row r="88" spans="1:5" x14ac:dyDescent="0.25">
      <c r="A88" s="50" t="s">
        <v>662</v>
      </c>
      <c r="B88" s="50"/>
      <c r="C88" s="50">
        <v>6.7856700000000006E-2</v>
      </c>
      <c r="D88" s="50">
        <v>6.7856700000000006E-2</v>
      </c>
    </row>
    <row r="89" spans="1:5" x14ac:dyDescent="0.25">
      <c r="A89" s="50" t="s">
        <v>663</v>
      </c>
      <c r="B89" s="50"/>
      <c r="C89" s="50">
        <v>9.4811500000000007E-2</v>
      </c>
      <c r="D89" s="50">
        <v>9.4811500000000007E-2</v>
      </c>
    </row>
    <row r="90" spans="1:5" x14ac:dyDescent="0.25">
      <c r="A90" s="50" t="s">
        <v>664</v>
      </c>
      <c r="B90" s="50"/>
      <c r="C90" s="50">
        <v>6.9148200000000007E-2</v>
      </c>
      <c r="D90" s="50">
        <v>6.9148200000000007E-2</v>
      </c>
    </row>
    <row r="91" spans="1:5" x14ac:dyDescent="0.25">
      <c r="A91" s="50" t="s">
        <v>665</v>
      </c>
      <c r="B91" s="50"/>
      <c r="C91" s="50">
        <v>6.2838000000000005E-2</v>
      </c>
      <c r="D91" s="50">
        <v>6.2838000000000005E-2</v>
      </c>
    </row>
    <row r="93" spans="1:5" x14ac:dyDescent="0.25">
      <c r="A93" t="s">
        <v>189</v>
      </c>
      <c r="B93" s="34" t="s">
        <v>118</v>
      </c>
    </row>
    <row r="94" spans="1:5" ht="30" customHeight="1" x14ac:dyDescent="0.25">
      <c r="A94" s="47" t="s">
        <v>190</v>
      </c>
      <c r="B94" s="34" t="s">
        <v>118</v>
      </c>
    </row>
    <row r="95" spans="1:5" ht="30" customHeight="1" x14ac:dyDescent="0.25">
      <c r="A95" s="47" t="s">
        <v>191</v>
      </c>
      <c r="B95" s="34" t="s">
        <v>118</v>
      </c>
    </row>
    <row r="96" spans="1:5" x14ac:dyDescent="0.25">
      <c r="A96" t="s">
        <v>192</v>
      </c>
      <c r="B96" s="49">
        <f>+B110</f>
        <v>5.5690384942399414</v>
      </c>
    </row>
    <row r="97" spans="1:2" ht="45" customHeight="1" x14ac:dyDescent="0.25">
      <c r="A97" s="47" t="s">
        <v>193</v>
      </c>
      <c r="B97" s="34" t="s">
        <v>118</v>
      </c>
    </row>
    <row r="98" spans="1:2" ht="30" customHeight="1" x14ac:dyDescent="0.25">
      <c r="A98" s="47" t="s">
        <v>194</v>
      </c>
      <c r="B98" s="34" t="s">
        <v>118</v>
      </c>
    </row>
    <row r="99" spans="1:2" ht="30" customHeight="1" x14ac:dyDescent="0.25">
      <c r="A99" s="47" t="s">
        <v>195</v>
      </c>
      <c r="B99" s="34" t="s">
        <v>118</v>
      </c>
    </row>
    <row r="100" spans="1:2" x14ac:dyDescent="0.25">
      <c r="A100" t="s">
        <v>196</v>
      </c>
      <c r="B100" s="34" t="s">
        <v>118</v>
      </c>
    </row>
    <row r="101" spans="1:2" x14ac:dyDescent="0.25">
      <c r="A101" t="s">
        <v>197</v>
      </c>
      <c r="B101" s="34" t="s">
        <v>118</v>
      </c>
    </row>
    <row r="103" spans="1:2" x14ac:dyDescent="0.25">
      <c r="A103" t="s">
        <v>198</v>
      </c>
    </row>
    <row r="104" spans="1:2" ht="45" customHeight="1" x14ac:dyDescent="0.25">
      <c r="A104" s="56" t="s">
        <v>199</v>
      </c>
      <c r="B104" s="57" t="s">
        <v>666</v>
      </c>
    </row>
    <row r="105" spans="1:2" ht="30" customHeight="1" x14ac:dyDescent="0.25">
      <c r="A105" s="56" t="s">
        <v>201</v>
      </c>
      <c r="B105" s="57" t="s">
        <v>667</v>
      </c>
    </row>
    <row r="106" spans="1:2" x14ac:dyDescent="0.25">
      <c r="A106" s="56"/>
      <c r="B106" s="56"/>
    </row>
    <row r="107" spans="1:2" x14ac:dyDescent="0.25">
      <c r="A107" s="56" t="s">
        <v>203</v>
      </c>
      <c r="B107" s="58">
        <v>7.5679372877778217</v>
      </c>
    </row>
    <row r="108" spans="1:2" x14ac:dyDescent="0.25">
      <c r="A108" s="56"/>
      <c r="B108" s="56"/>
    </row>
    <row r="109" spans="1:2" x14ac:dyDescent="0.25">
      <c r="A109" s="56" t="s">
        <v>204</v>
      </c>
      <c r="B109" s="59">
        <v>4.5518999999999998</v>
      </c>
    </row>
    <row r="110" spans="1:2" x14ac:dyDescent="0.25">
      <c r="A110" s="56" t="s">
        <v>205</v>
      </c>
      <c r="B110" s="59">
        <v>5.5690384942399414</v>
      </c>
    </row>
    <row r="111" spans="1:2" x14ac:dyDescent="0.25">
      <c r="A111" s="56"/>
      <c r="B111" s="56"/>
    </row>
    <row r="112" spans="1:2" x14ac:dyDescent="0.25">
      <c r="A112" s="56" t="s">
        <v>206</v>
      </c>
      <c r="B112" s="60">
        <v>45291</v>
      </c>
    </row>
    <row r="114" spans="1:6" ht="69.95" customHeight="1" x14ac:dyDescent="0.25">
      <c r="A114" s="72" t="s">
        <v>207</v>
      </c>
      <c r="B114" s="72" t="s">
        <v>208</v>
      </c>
      <c r="C114" s="72" t="s">
        <v>5</v>
      </c>
      <c r="D114" s="72" t="s">
        <v>6</v>
      </c>
      <c r="E114" s="72" t="s">
        <v>5</v>
      </c>
      <c r="F114" s="72" t="s">
        <v>6</v>
      </c>
    </row>
    <row r="115" spans="1:6" ht="69.95" customHeight="1" x14ac:dyDescent="0.25">
      <c r="A115" s="72" t="s">
        <v>668</v>
      </c>
      <c r="B115" s="72"/>
      <c r="C115" s="72" t="s">
        <v>22</v>
      </c>
      <c r="D115" s="72"/>
      <c r="E115" s="72" t="s">
        <v>23</v>
      </c>
      <c r="F115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80"/>
  <sheetViews>
    <sheetView showGridLines="0" workbookViewId="0">
      <pane ySplit="4" topLeftCell="A5" activePane="bottomLeft" state="frozen"/>
      <selection pane="bottomLeft" activeCell="A8" sqref="A8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4" t="s">
        <v>669</v>
      </c>
      <c r="B1" s="75"/>
      <c r="C1" s="75"/>
      <c r="D1" s="75"/>
      <c r="E1" s="75"/>
      <c r="F1" s="75"/>
      <c r="G1" s="76"/>
      <c r="H1" s="51" t="str">
        <f>HYPERLINK("[EDEL_Portfolio Monthly Notes 31-Dec-2023.xlsx]Index!A1","Index")</f>
        <v>Index</v>
      </c>
    </row>
    <row r="2" spans="1:8" ht="19.5" customHeight="1" x14ac:dyDescent="0.25">
      <c r="A2" s="74" t="s">
        <v>670</v>
      </c>
      <c r="B2" s="75"/>
      <c r="C2" s="75"/>
      <c r="D2" s="75"/>
      <c r="E2" s="75"/>
      <c r="F2" s="75"/>
      <c r="G2" s="76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6" t="s">
        <v>211</v>
      </c>
      <c r="B8" s="30"/>
      <c r="C8" s="30"/>
      <c r="D8" s="13"/>
      <c r="E8" s="14"/>
      <c r="F8" s="15"/>
      <c r="G8" s="15"/>
    </row>
    <row r="9" spans="1:8" x14ac:dyDescent="0.25">
      <c r="A9" s="16" t="s">
        <v>671</v>
      </c>
      <c r="B9" s="30"/>
      <c r="C9" s="30"/>
      <c r="D9" s="13"/>
      <c r="E9" s="14"/>
      <c r="F9" s="15"/>
      <c r="G9" s="15"/>
    </row>
    <row r="10" spans="1:8" x14ac:dyDescent="0.25">
      <c r="A10" s="16" t="s">
        <v>126</v>
      </c>
      <c r="B10" s="30"/>
      <c r="C10" s="30"/>
      <c r="D10" s="13"/>
      <c r="E10" s="35" t="s">
        <v>118</v>
      </c>
      <c r="F10" s="36" t="s">
        <v>118</v>
      </c>
      <c r="G10" s="15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16" t="s">
        <v>296</v>
      </c>
      <c r="B12" s="30"/>
      <c r="C12" s="30"/>
      <c r="D12" s="13"/>
      <c r="E12" s="14"/>
      <c r="F12" s="15"/>
      <c r="G12" s="15"/>
    </row>
    <row r="13" spans="1:8" x14ac:dyDescent="0.25">
      <c r="A13" s="12" t="s">
        <v>672</v>
      </c>
      <c r="B13" s="30" t="s">
        <v>673</v>
      </c>
      <c r="C13" s="30" t="s">
        <v>123</v>
      </c>
      <c r="D13" s="13">
        <v>4500000</v>
      </c>
      <c r="E13" s="14">
        <v>4539.8900000000003</v>
      </c>
      <c r="F13" s="15">
        <v>0.49709999999999999</v>
      </c>
      <c r="G13" s="15">
        <v>7.2116320329999997E-2</v>
      </c>
    </row>
    <row r="14" spans="1:8" x14ac:dyDescent="0.25">
      <c r="A14" s="16" t="s">
        <v>126</v>
      </c>
      <c r="B14" s="31"/>
      <c r="C14" s="31"/>
      <c r="D14" s="17"/>
      <c r="E14" s="18">
        <v>4539.8900000000003</v>
      </c>
      <c r="F14" s="19">
        <v>0.49709999999999999</v>
      </c>
      <c r="G14" s="20"/>
    </row>
    <row r="15" spans="1:8" x14ac:dyDescent="0.25">
      <c r="A15" s="12"/>
      <c r="B15" s="30"/>
      <c r="C15" s="30"/>
      <c r="D15" s="13"/>
      <c r="E15" s="14"/>
      <c r="F15" s="15"/>
      <c r="G15" s="15"/>
    </row>
    <row r="16" spans="1:8" x14ac:dyDescent="0.25">
      <c r="A16" s="16" t="s">
        <v>674</v>
      </c>
      <c r="B16" s="30"/>
      <c r="C16" s="30"/>
      <c r="D16" s="13"/>
      <c r="E16" s="14"/>
      <c r="F16" s="15"/>
      <c r="G16" s="15"/>
    </row>
    <row r="17" spans="1:7" x14ac:dyDescent="0.25">
      <c r="A17" s="12" t="s">
        <v>675</v>
      </c>
      <c r="B17" s="30" t="s">
        <v>676</v>
      </c>
      <c r="C17" s="30" t="s">
        <v>123</v>
      </c>
      <c r="D17" s="13">
        <v>1500000</v>
      </c>
      <c r="E17" s="14">
        <v>1488.95</v>
      </c>
      <c r="F17" s="15">
        <v>0.16300000000000001</v>
      </c>
      <c r="G17" s="15">
        <v>7.5731980625E-2</v>
      </c>
    </row>
    <row r="18" spans="1:7" x14ac:dyDescent="0.25">
      <c r="A18" s="12" t="s">
        <v>677</v>
      </c>
      <c r="B18" s="30" t="s">
        <v>678</v>
      </c>
      <c r="C18" s="30" t="s">
        <v>123</v>
      </c>
      <c r="D18" s="13">
        <v>1000000</v>
      </c>
      <c r="E18" s="14">
        <v>1007.95</v>
      </c>
      <c r="F18" s="15">
        <v>0.1104</v>
      </c>
      <c r="G18" s="15">
        <v>7.5556705190000004E-2</v>
      </c>
    </row>
    <row r="19" spans="1:7" x14ac:dyDescent="0.25">
      <c r="A19" s="12" t="s">
        <v>679</v>
      </c>
      <c r="B19" s="30" t="s">
        <v>680</v>
      </c>
      <c r="C19" s="30" t="s">
        <v>123</v>
      </c>
      <c r="D19" s="13">
        <v>500000</v>
      </c>
      <c r="E19" s="14">
        <v>501.22</v>
      </c>
      <c r="F19" s="15">
        <v>5.4899999999999997E-2</v>
      </c>
      <c r="G19" s="15">
        <v>7.5719534561000001E-2</v>
      </c>
    </row>
    <row r="20" spans="1:7" x14ac:dyDescent="0.25">
      <c r="A20" s="12" t="s">
        <v>681</v>
      </c>
      <c r="B20" s="30" t="s">
        <v>682</v>
      </c>
      <c r="C20" s="30" t="s">
        <v>123</v>
      </c>
      <c r="D20" s="13">
        <v>500000</v>
      </c>
      <c r="E20" s="14">
        <v>501.17</v>
      </c>
      <c r="F20" s="15">
        <v>5.4899999999999997E-2</v>
      </c>
      <c r="G20" s="15">
        <v>7.5749612672000005E-2</v>
      </c>
    </row>
    <row r="21" spans="1:7" x14ac:dyDescent="0.25">
      <c r="A21" s="12" t="s">
        <v>683</v>
      </c>
      <c r="B21" s="30" t="s">
        <v>684</v>
      </c>
      <c r="C21" s="30" t="s">
        <v>123</v>
      </c>
      <c r="D21" s="13">
        <v>500000</v>
      </c>
      <c r="E21" s="14">
        <v>501.08</v>
      </c>
      <c r="F21" s="15">
        <v>5.4899999999999997E-2</v>
      </c>
      <c r="G21" s="15">
        <v>7.5711237225000005E-2</v>
      </c>
    </row>
    <row r="22" spans="1:7" x14ac:dyDescent="0.25">
      <c r="A22" s="12" t="s">
        <v>685</v>
      </c>
      <c r="B22" s="30" t="s">
        <v>686</v>
      </c>
      <c r="C22" s="30" t="s">
        <v>123</v>
      </c>
      <c r="D22" s="13">
        <v>200000</v>
      </c>
      <c r="E22" s="14">
        <v>201.32</v>
      </c>
      <c r="F22" s="15">
        <v>2.1999999999999999E-2</v>
      </c>
      <c r="G22" s="15">
        <v>7.5719534561000001E-2</v>
      </c>
    </row>
    <row r="23" spans="1:7" x14ac:dyDescent="0.25">
      <c r="A23" s="16" t="s">
        <v>126</v>
      </c>
      <c r="B23" s="31"/>
      <c r="C23" s="31"/>
      <c r="D23" s="17"/>
      <c r="E23" s="18">
        <v>4201.6899999999996</v>
      </c>
      <c r="F23" s="19">
        <v>0.46010000000000001</v>
      </c>
      <c r="G23" s="20"/>
    </row>
    <row r="24" spans="1:7" x14ac:dyDescent="0.25">
      <c r="A24" s="12"/>
      <c r="B24" s="30"/>
      <c r="C24" s="30"/>
      <c r="D24" s="13"/>
      <c r="E24" s="14"/>
      <c r="F24" s="15"/>
      <c r="G24" s="15"/>
    </row>
    <row r="25" spans="1:7" x14ac:dyDescent="0.25">
      <c r="A25" s="12"/>
      <c r="B25" s="30"/>
      <c r="C25" s="30"/>
      <c r="D25" s="13"/>
      <c r="E25" s="14"/>
      <c r="F25" s="15"/>
      <c r="G25" s="15"/>
    </row>
    <row r="26" spans="1:7" x14ac:dyDescent="0.25">
      <c r="A26" s="16" t="s">
        <v>299</v>
      </c>
      <c r="B26" s="30"/>
      <c r="C26" s="30"/>
      <c r="D26" s="13"/>
      <c r="E26" s="14"/>
      <c r="F26" s="15"/>
      <c r="G26" s="15"/>
    </row>
    <row r="27" spans="1:7" x14ac:dyDescent="0.25">
      <c r="A27" s="16" t="s">
        <v>126</v>
      </c>
      <c r="B27" s="30"/>
      <c r="C27" s="30"/>
      <c r="D27" s="13"/>
      <c r="E27" s="35" t="s">
        <v>118</v>
      </c>
      <c r="F27" s="36" t="s">
        <v>118</v>
      </c>
      <c r="G27" s="15"/>
    </row>
    <row r="28" spans="1:7" x14ac:dyDescent="0.25">
      <c r="A28" s="12"/>
      <c r="B28" s="30"/>
      <c r="C28" s="30"/>
      <c r="D28" s="13"/>
      <c r="E28" s="14"/>
      <c r="F28" s="15"/>
      <c r="G28" s="15"/>
    </row>
    <row r="29" spans="1:7" x14ac:dyDescent="0.25">
      <c r="A29" s="16" t="s">
        <v>300</v>
      </c>
      <c r="B29" s="30"/>
      <c r="C29" s="30"/>
      <c r="D29" s="13"/>
      <c r="E29" s="14"/>
      <c r="F29" s="15"/>
      <c r="G29" s="15"/>
    </row>
    <row r="30" spans="1:7" x14ac:dyDescent="0.25">
      <c r="A30" s="16" t="s">
        <v>126</v>
      </c>
      <c r="B30" s="30"/>
      <c r="C30" s="30"/>
      <c r="D30" s="13"/>
      <c r="E30" s="35" t="s">
        <v>118</v>
      </c>
      <c r="F30" s="36" t="s">
        <v>118</v>
      </c>
      <c r="G30" s="15"/>
    </row>
    <row r="31" spans="1:7" x14ac:dyDescent="0.25">
      <c r="A31" s="12"/>
      <c r="B31" s="30"/>
      <c r="C31" s="30"/>
      <c r="D31" s="13"/>
      <c r="E31" s="14"/>
      <c r="F31" s="15"/>
      <c r="G31" s="15"/>
    </row>
    <row r="32" spans="1:7" x14ac:dyDescent="0.25">
      <c r="A32" s="21" t="s">
        <v>158</v>
      </c>
      <c r="B32" s="32"/>
      <c r="C32" s="32"/>
      <c r="D32" s="22"/>
      <c r="E32" s="18">
        <v>8741.58</v>
      </c>
      <c r="F32" s="19">
        <v>0.95720000000000005</v>
      </c>
      <c r="G32" s="20"/>
    </row>
    <row r="33" spans="1:7" x14ac:dyDescent="0.25">
      <c r="A33" s="12"/>
      <c r="B33" s="30"/>
      <c r="C33" s="30"/>
      <c r="D33" s="13"/>
      <c r="E33" s="14"/>
      <c r="F33" s="15"/>
      <c r="G33" s="15"/>
    </row>
    <row r="34" spans="1:7" x14ac:dyDescent="0.25">
      <c r="A34" s="12"/>
      <c r="B34" s="30"/>
      <c r="C34" s="30"/>
      <c r="D34" s="13"/>
      <c r="E34" s="14"/>
      <c r="F34" s="15"/>
      <c r="G34" s="15"/>
    </row>
    <row r="35" spans="1:7" x14ac:dyDescent="0.25">
      <c r="A35" s="16" t="s">
        <v>162</v>
      </c>
      <c r="B35" s="30"/>
      <c r="C35" s="30"/>
      <c r="D35" s="13"/>
      <c r="E35" s="14"/>
      <c r="F35" s="15"/>
      <c r="G35" s="15"/>
    </row>
    <row r="36" spans="1:7" x14ac:dyDescent="0.25">
      <c r="A36" s="12" t="s">
        <v>163</v>
      </c>
      <c r="B36" s="30"/>
      <c r="C36" s="30"/>
      <c r="D36" s="13"/>
      <c r="E36" s="14">
        <v>290.83999999999997</v>
      </c>
      <c r="F36" s="15">
        <v>3.1800000000000002E-2</v>
      </c>
      <c r="G36" s="15">
        <v>6.7793000000000006E-2</v>
      </c>
    </row>
    <row r="37" spans="1:7" x14ac:dyDescent="0.25">
      <c r="A37" s="16" t="s">
        <v>126</v>
      </c>
      <c r="B37" s="31"/>
      <c r="C37" s="31"/>
      <c r="D37" s="17"/>
      <c r="E37" s="18">
        <v>290.83999999999997</v>
      </c>
      <c r="F37" s="19">
        <v>3.1800000000000002E-2</v>
      </c>
      <c r="G37" s="20"/>
    </row>
    <row r="38" spans="1:7" x14ac:dyDescent="0.25">
      <c r="A38" s="12"/>
      <c r="B38" s="30"/>
      <c r="C38" s="30"/>
      <c r="D38" s="13"/>
      <c r="E38" s="14"/>
      <c r="F38" s="15"/>
      <c r="G38" s="15"/>
    </row>
    <row r="39" spans="1:7" x14ac:dyDescent="0.25">
      <c r="A39" s="21" t="s">
        <v>158</v>
      </c>
      <c r="B39" s="32"/>
      <c r="C39" s="32"/>
      <c r="D39" s="22"/>
      <c r="E39" s="18">
        <v>290.83999999999997</v>
      </c>
      <c r="F39" s="19">
        <v>3.1800000000000002E-2</v>
      </c>
      <c r="G39" s="20"/>
    </row>
    <row r="40" spans="1:7" x14ac:dyDescent="0.25">
      <c r="A40" s="12" t="s">
        <v>164</v>
      </c>
      <c r="B40" s="30"/>
      <c r="C40" s="30"/>
      <c r="D40" s="13"/>
      <c r="E40" s="14">
        <v>101.6806946</v>
      </c>
      <c r="F40" s="15">
        <v>1.1132E-2</v>
      </c>
      <c r="G40" s="15"/>
    </row>
    <row r="41" spans="1:7" x14ac:dyDescent="0.25">
      <c r="A41" s="12" t="s">
        <v>165</v>
      </c>
      <c r="B41" s="30"/>
      <c r="C41" s="30"/>
      <c r="D41" s="13"/>
      <c r="E41" s="23">
        <v>-0.59069459999999996</v>
      </c>
      <c r="F41" s="24">
        <v>-1.3200000000000001E-4</v>
      </c>
      <c r="G41" s="15">
        <v>6.7793000000000006E-2</v>
      </c>
    </row>
    <row r="42" spans="1:7" x14ac:dyDescent="0.25">
      <c r="A42" s="25" t="s">
        <v>166</v>
      </c>
      <c r="B42" s="33"/>
      <c r="C42" s="33"/>
      <c r="D42" s="26"/>
      <c r="E42" s="27">
        <v>9133.51</v>
      </c>
      <c r="F42" s="28">
        <v>1</v>
      </c>
      <c r="G42" s="28"/>
    </row>
    <row r="44" spans="1:7" x14ac:dyDescent="0.25">
      <c r="A44" s="1" t="s">
        <v>168</v>
      </c>
    </row>
    <row r="47" spans="1:7" x14ac:dyDescent="0.25">
      <c r="A47" s="1" t="s">
        <v>169</v>
      </c>
    </row>
    <row r="48" spans="1:7" x14ac:dyDescent="0.25">
      <c r="A48" s="47" t="s">
        <v>170</v>
      </c>
      <c r="B48" s="34" t="s">
        <v>118</v>
      </c>
    </row>
    <row r="49" spans="1:5" x14ac:dyDescent="0.25">
      <c r="A49" t="s">
        <v>171</v>
      </c>
    </row>
    <row r="50" spans="1:5" x14ac:dyDescent="0.25">
      <c r="A50" t="s">
        <v>172</v>
      </c>
      <c r="B50" t="s">
        <v>173</v>
      </c>
      <c r="C50" t="s">
        <v>173</v>
      </c>
    </row>
    <row r="51" spans="1:5" x14ac:dyDescent="0.25">
      <c r="B51" s="48">
        <v>45260</v>
      </c>
      <c r="C51" s="48">
        <v>45289</v>
      </c>
    </row>
    <row r="52" spans="1:5" x14ac:dyDescent="0.25">
      <c r="A52" t="s">
        <v>687</v>
      </c>
      <c r="B52">
        <v>10.8269</v>
      </c>
      <c r="C52">
        <v>10.939</v>
      </c>
      <c r="E52" s="2"/>
    </row>
    <row r="53" spans="1:5" x14ac:dyDescent="0.25">
      <c r="A53" t="s">
        <v>178</v>
      </c>
      <c r="B53">
        <v>10.8262</v>
      </c>
      <c r="C53">
        <v>10.9384</v>
      </c>
      <c r="E53" s="2"/>
    </row>
    <row r="54" spans="1:5" x14ac:dyDescent="0.25">
      <c r="A54" t="s">
        <v>688</v>
      </c>
      <c r="B54">
        <v>10.797599999999999</v>
      </c>
      <c r="C54">
        <v>10.9072</v>
      </c>
      <c r="E54" s="2"/>
    </row>
    <row r="55" spans="1:5" x14ac:dyDescent="0.25">
      <c r="A55" t="s">
        <v>652</v>
      </c>
      <c r="B55">
        <v>10.797800000000001</v>
      </c>
      <c r="C55">
        <v>10.907400000000001</v>
      </c>
      <c r="E55" s="2"/>
    </row>
    <row r="56" spans="1:5" x14ac:dyDescent="0.25">
      <c r="E56" s="2"/>
    </row>
    <row r="57" spans="1:5" x14ac:dyDescent="0.25">
      <c r="A57" t="s">
        <v>188</v>
      </c>
      <c r="B57" s="34" t="s">
        <v>118</v>
      </c>
    </row>
    <row r="58" spans="1:5" x14ac:dyDescent="0.25">
      <c r="A58" t="s">
        <v>189</v>
      </c>
      <c r="B58" s="34" t="s">
        <v>118</v>
      </c>
    </row>
    <row r="59" spans="1:5" ht="30" customHeight="1" x14ac:dyDescent="0.25">
      <c r="A59" s="47" t="s">
        <v>190</v>
      </c>
      <c r="B59" s="34" t="s">
        <v>118</v>
      </c>
    </row>
    <row r="60" spans="1:5" ht="30" customHeight="1" x14ac:dyDescent="0.25">
      <c r="A60" s="47" t="s">
        <v>191</v>
      </c>
      <c r="B60" s="34" t="s">
        <v>118</v>
      </c>
    </row>
    <row r="61" spans="1:5" x14ac:dyDescent="0.25">
      <c r="A61" t="s">
        <v>192</v>
      </c>
      <c r="B61" s="49">
        <f>+B75</f>
        <v>3.23338901306732</v>
      </c>
    </row>
    <row r="62" spans="1:5" ht="45" customHeight="1" x14ac:dyDescent="0.25">
      <c r="A62" s="47" t="s">
        <v>193</v>
      </c>
      <c r="B62" s="34" t="s">
        <v>118</v>
      </c>
    </row>
    <row r="63" spans="1:5" ht="30" customHeight="1" x14ac:dyDescent="0.25">
      <c r="A63" s="47" t="s">
        <v>194</v>
      </c>
      <c r="B63" s="34" t="s">
        <v>118</v>
      </c>
    </row>
    <row r="64" spans="1:5" ht="30" customHeight="1" x14ac:dyDescent="0.25">
      <c r="A64" s="47" t="s">
        <v>195</v>
      </c>
      <c r="B64" s="34" t="s">
        <v>118</v>
      </c>
    </row>
    <row r="65" spans="1:4" x14ac:dyDescent="0.25">
      <c r="A65" t="s">
        <v>196</v>
      </c>
      <c r="B65" s="34" t="s">
        <v>118</v>
      </c>
    </row>
    <row r="66" spans="1:4" x14ac:dyDescent="0.25">
      <c r="A66" t="s">
        <v>197</v>
      </c>
      <c r="B66" s="34" t="s">
        <v>118</v>
      </c>
    </row>
    <row r="68" spans="1:4" x14ac:dyDescent="0.25">
      <c r="A68" t="s">
        <v>198</v>
      </c>
    </row>
    <row r="69" spans="1:4" ht="75" customHeight="1" x14ac:dyDescent="0.25">
      <c r="A69" s="56" t="s">
        <v>199</v>
      </c>
      <c r="B69" s="57" t="s">
        <v>689</v>
      </c>
    </row>
    <row r="70" spans="1:4" ht="45" customHeight="1" x14ac:dyDescent="0.25">
      <c r="A70" s="56" t="s">
        <v>201</v>
      </c>
      <c r="B70" s="57" t="s">
        <v>690</v>
      </c>
    </row>
    <row r="71" spans="1:4" x14ac:dyDescent="0.25">
      <c r="A71" s="56"/>
      <c r="B71" s="56"/>
    </row>
    <row r="72" spans="1:4" x14ac:dyDescent="0.25">
      <c r="A72" s="56" t="s">
        <v>203</v>
      </c>
      <c r="B72" s="58">
        <v>7.3644079281669121</v>
      </c>
    </row>
    <row r="73" spans="1:4" x14ac:dyDescent="0.25">
      <c r="A73" s="56"/>
      <c r="B73" s="56"/>
    </row>
    <row r="74" spans="1:4" x14ac:dyDescent="0.25">
      <c r="A74" s="56" t="s">
        <v>204</v>
      </c>
      <c r="B74" s="59">
        <v>2.8929</v>
      </c>
    </row>
    <row r="75" spans="1:4" x14ac:dyDescent="0.25">
      <c r="A75" s="56" t="s">
        <v>205</v>
      </c>
      <c r="B75" s="59">
        <v>3.23338901306732</v>
      </c>
    </row>
    <row r="76" spans="1:4" x14ac:dyDescent="0.25">
      <c r="A76" s="56"/>
      <c r="B76" s="56"/>
    </row>
    <row r="77" spans="1:4" x14ac:dyDescent="0.25">
      <c r="A77" s="56" t="s">
        <v>206</v>
      </c>
      <c r="B77" s="60">
        <v>45291</v>
      </c>
    </row>
    <row r="79" spans="1:4" ht="69.95" customHeight="1" x14ac:dyDescent="0.25">
      <c r="A79" s="72" t="s">
        <v>207</v>
      </c>
      <c r="B79" s="72" t="s">
        <v>208</v>
      </c>
      <c r="C79" s="72" t="s">
        <v>5</v>
      </c>
      <c r="D79" s="72" t="s">
        <v>6</v>
      </c>
    </row>
    <row r="80" spans="1:4" ht="69.95" customHeight="1" x14ac:dyDescent="0.25">
      <c r="A80" s="72" t="s">
        <v>691</v>
      </c>
      <c r="B80" s="72"/>
      <c r="C80" s="72" t="s">
        <v>25</v>
      </c>
      <c r="D80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53</vt:i4>
      </vt:variant>
    </vt:vector>
  </HeadingPairs>
  <TitlesOfParts>
    <vt:vector size="53" baseType="lpstr">
      <vt:lpstr>Index</vt:lpstr>
      <vt:lpstr>EDACBF</vt:lpstr>
      <vt:lpstr>EDBE25</vt:lpstr>
      <vt:lpstr>EDBE30</vt:lpstr>
      <vt:lpstr>EDBE31</vt:lpstr>
      <vt:lpstr>EDBE32</vt:lpstr>
      <vt:lpstr>EDBE33</vt:lpstr>
      <vt:lpstr>EDBPDF</vt:lpstr>
      <vt:lpstr>EDCG27</vt:lpstr>
      <vt:lpstr>EDCG28</vt:lpstr>
      <vt:lpstr>EDCG37</vt:lpstr>
      <vt:lpstr>EDCPSF</vt:lpstr>
      <vt:lpstr>EDCSDF</vt:lpstr>
      <vt:lpstr>EDFF25</vt:lpstr>
      <vt:lpstr>EDFF30</vt:lpstr>
      <vt:lpstr>EDFF31</vt:lpstr>
      <vt:lpstr>EDFF32</vt:lpstr>
      <vt:lpstr>EDFF33</vt:lpstr>
      <vt:lpstr>EDGSEC</vt:lpstr>
      <vt:lpstr>EDNP27</vt:lpstr>
      <vt:lpstr>EDNPSF</vt:lpstr>
      <vt:lpstr>EDONTF</vt:lpstr>
      <vt:lpstr>EEARBF</vt:lpstr>
      <vt:lpstr>EEARFD</vt:lpstr>
      <vt:lpstr>EEDGEF</vt:lpstr>
      <vt:lpstr>EEECRF</vt:lpstr>
      <vt:lpstr>EEELSS</vt:lpstr>
      <vt:lpstr>EEEQTF</vt:lpstr>
      <vt:lpstr>EEESCF</vt:lpstr>
      <vt:lpstr>EEESSF</vt:lpstr>
      <vt:lpstr>EEFOCF</vt:lpstr>
      <vt:lpstr>EEIF30</vt:lpstr>
      <vt:lpstr>EEIF50</vt:lpstr>
      <vt:lpstr>EELMIF</vt:lpstr>
      <vt:lpstr>EEM150</vt:lpstr>
      <vt:lpstr>EEMAAF</vt:lpstr>
      <vt:lpstr>EEMCPF</vt:lpstr>
      <vt:lpstr>EEMOF1</vt:lpstr>
      <vt:lpstr>EENN50</vt:lpstr>
      <vt:lpstr>EEPRUA</vt:lpstr>
      <vt:lpstr>EES250</vt:lpstr>
      <vt:lpstr>EESMCF</vt:lpstr>
      <vt:lpstr>EGOLDE</vt:lpstr>
      <vt:lpstr>EGSFOF</vt:lpstr>
      <vt:lpstr>ELLIQF</vt:lpstr>
      <vt:lpstr>EOASEF</vt:lpstr>
      <vt:lpstr>EOCHIF</vt:lpstr>
      <vt:lpstr>EODWHF</vt:lpstr>
      <vt:lpstr>EOEDOF</vt:lpstr>
      <vt:lpstr>EOEMOP</vt:lpstr>
      <vt:lpstr>EOUSEF</vt:lpstr>
      <vt:lpstr>EOUSTF</vt:lpstr>
      <vt:lpstr>ESLVRE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Harishchandra Lagali, Nagraj</dc:creator>
  <cp:lastModifiedBy>Shubhra Kadam - AMC</cp:lastModifiedBy>
  <dcterms:created xsi:type="dcterms:W3CDTF">2015-12-17T12:36:10Z</dcterms:created>
  <dcterms:modified xsi:type="dcterms:W3CDTF">2024-01-09T08:51:45Z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e7b159-da8a-4f43-b4ed-ba6115f6e9fb_Enabled">
    <vt:lpwstr>true</vt:lpwstr>
  </property>
  <property fmtid="{D5CDD505-2E9C-101B-9397-08002B2CF9AE}" pid="3" name="MSIP_Label_fae7b159-da8a-4f43-b4ed-ba6115f6e9fb_SetDate">
    <vt:lpwstr>2024-01-09T08:51:45Z</vt:lpwstr>
  </property>
  <property fmtid="{D5CDD505-2E9C-101B-9397-08002B2CF9AE}" pid="4" name="MSIP_Label_fae7b159-da8a-4f43-b4ed-ba6115f6e9fb_Method">
    <vt:lpwstr>Standard</vt:lpwstr>
  </property>
  <property fmtid="{D5CDD505-2E9C-101B-9397-08002B2CF9AE}" pid="5" name="MSIP_Label_fae7b159-da8a-4f43-b4ed-ba6115f6e9fb_Name">
    <vt:lpwstr>Internal_0</vt:lpwstr>
  </property>
  <property fmtid="{D5CDD505-2E9C-101B-9397-08002B2CF9AE}" pid="6" name="MSIP_Label_fae7b159-da8a-4f43-b4ed-ba6115f6e9fb_SiteId">
    <vt:lpwstr>76fd78b2-83b7-4fc7-b5ba-5f59f5beb8cc</vt:lpwstr>
  </property>
  <property fmtid="{D5CDD505-2E9C-101B-9397-08002B2CF9AE}" pid="7" name="MSIP_Label_fae7b159-da8a-4f43-b4ed-ba6115f6e9fb_ActionId">
    <vt:lpwstr>9e99f0c8-c2f4-49eb-9691-31806d0a267f</vt:lpwstr>
  </property>
  <property fmtid="{D5CDD505-2E9C-101B-9397-08002B2CF9AE}" pid="8" name="MSIP_Label_fae7b159-da8a-4f43-b4ed-ba6115f6e9fb_ContentBits">
    <vt:lpwstr>0</vt:lpwstr>
  </property>
</Properties>
</file>